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K:\!!Обмен\ТПиР\От Кириллова\"/>
    </mc:Choice>
  </mc:AlternateContent>
  <xr:revisionPtr revIDLastSave="0" documentId="13_ncr:1_{1B29CB0E-9E34-4215-BD6F-7C78F2474870}" xr6:coauthVersionLast="45" xr6:coauthVersionMax="45" xr10:uidLastSave="{00000000-0000-0000-0000-000000000000}"/>
  <bookViews>
    <workbookView xWindow="30" yWindow="150" windowWidth="31095" windowHeight="20520" tabRatio="868" firstSheet="4" activeTab="4" xr2:uid="{00000000-000D-0000-FFFF-FFFF00000000}"/>
  </bookViews>
  <sheets>
    <sheet name="С № 1 (2020)" sheetId="3" r:id="rId1"/>
    <sheet name="С № 1 (2021)" sheetId="4" r:id="rId2"/>
    <sheet name="С № 1 (2022)" sheetId="5" r:id="rId3"/>
    <sheet name="С № 2" sheetId="6" r:id="rId4"/>
    <sheet name="С № 3" sheetId="7" r:id="rId5"/>
    <sheet name="С № 4" sheetId="8" r:id="rId6"/>
    <sheet name="С № 5 (2020)" sheetId="10" r:id="rId7"/>
    <sheet name="С № 5 (2021)" sheetId="11" r:id="rId8"/>
    <sheet name="С № 5 (2022)" sheetId="12" r:id="rId9"/>
    <sheet name="С № 6" sheetId="13" r:id="rId10"/>
    <sheet name="С № 7" sheetId="14" r:id="rId11"/>
    <sheet name="С № 8" sheetId="15" r:id="rId12"/>
    <sheet name="С № 9" sheetId="16" r:id="rId13"/>
    <sheet name="С № 10" sheetId="17" r:id="rId14"/>
    <sheet name="С № 11.1" sheetId="18" state="hidden" r:id="rId15"/>
    <sheet name="С № 11.2" sheetId="29" r:id="rId16"/>
    <sheet name="С № 11.3" sheetId="30" state="hidden" r:id="rId17"/>
    <sheet name="С № 12" sheetId="19" r:id="rId18"/>
    <sheet name="С № 13" sheetId="20" r:id="rId19"/>
    <sheet name="С № 14" sheetId="21" r:id="rId20"/>
    <sheet name="Г № 15" sheetId="31" r:id="rId21"/>
    <sheet name="Г № 16" sheetId="32" r:id="rId22"/>
    <sheet name="Ф №18" sheetId="34" state="hidden" r:id="rId23"/>
    <sheet name="Ф № 19" sheetId="35" state="hidden" r:id="rId24"/>
    <sheet name="Ф № 18" sheetId="39" r:id="rId25"/>
    <sheet name="Ф №19" sheetId="40" r:id="rId26"/>
    <sheet name="№ 20" sheetId="24" r:id="rId27"/>
    <sheet name="№ 21" sheetId="25" r:id="rId28"/>
    <sheet name="№ 22" sheetId="26" r:id="rId29"/>
    <sheet name="Лист1" sheetId="38"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_______wrn2" localSheetId="14" hidden="1">{"glc1",#N/A,FALSE,"GLC";"glc2",#N/A,FALSE,"GLC";"glc3",#N/A,FALSE,"GLC";"glc4",#N/A,FALSE,"GLC";"glc5",#N/A,FALSE,"GLC"}</definedName>
    <definedName name="_________wrn2" localSheetId="18" hidden="1">{"glc1",#N/A,FALSE,"GLC";"glc2",#N/A,FALSE,"GLC";"glc3",#N/A,FALSE,"GLC";"glc4",#N/A,FALSE,"GLC";"glc5",#N/A,FALSE,"GLC"}</definedName>
    <definedName name="_________wrn2" hidden="1">{"glc1",#N/A,FALSE,"GLC";"glc2",#N/A,FALSE,"GLC";"glc3",#N/A,FALSE,"GLC";"glc4",#N/A,FALSE,"GLC";"glc5",#N/A,FALSE,"GLC"}</definedName>
    <definedName name="_________wrn222" localSheetId="14" hidden="1">{"glc1",#N/A,FALSE,"GLC";"glc2",#N/A,FALSE,"GLC";"glc3",#N/A,FALSE,"GLC";"glc4",#N/A,FALSE,"GLC";"glc5",#N/A,FALSE,"GLC"}</definedName>
    <definedName name="_________wrn222" localSheetId="18" hidden="1">{"glc1",#N/A,FALSE,"GLC";"glc2",#N/A,FALSE,"GLC";"glc3",#N/A,FALSE,"GLC";"glc4",#N/A,FALSE,"GLC";"glc5",#N/A,FALSE,"GLC"}</definedName>
    <definedName name="_________wrn222" hidden="1">{"glc1",#N/A,FALSE,"GLC";"glc2",#N/A,FALSE,"GLC";"glc3",#N/A,FALSE,"GLC";"glc4",#N/A,FALSE,"GLC";"glc5",#N/A,FALSE,"GLC"}</definedName>
    <definedName name="________wrn2" localSheetId="14" hidden="1">{"glc1",#N/A,FALSE,"GLC";"glc2",#N/A,FALSE,"GLC";"glc3",#N/A,FALSE,"GLC";"glc4",#N/A,FALSE,"GLC";"glc5",#N/A,FALSE,"GLC"}</definedName>
    <definedName name="________wrn2" localSheetId="18" hidden="1">{"glc1",#N/A,FALSE,"GLC";"glc2",#N/A,FALSE,"GLC";"glc3",#N/A,FALSE,"GLC";"glc4",#N/A,FALSE,"GLC";"glc5",#N/A,FALSE,"GLC"}</definedName>
    <definedName name="________wrn2" hidden="1">{"glc1",#N/A,FALSE,"GLC";"glc2",#N/A,FALSE,"GLC";"glc3",#N/A,FALSE,"GLC";"glc4",#N/A,FALSE,"GLC";"glc5",#N/A,FALSE,"GLC"}</definedName>
    <definedName name="________wrn222" localSheetId="14" hidden="1">{"glc1",#N/A,FALSE,"GLC";"glc2",#N/A,FALSE,"GLC";"glc3",#N/A,FALSE,"GLC";"glc4",#N/A,FALSE,"GLC";"glc5",#N/A,FALSE,"GLC"}</definedName>
    <definedName name="________wrn222" localSheetId="18" hidden="1">{"glc1",#N/A,FALSE,"GLC";"glc2",#N/A,FALSE,"GLC";"glc3",#N/A,FALSE,"GLC";"glc4",#N/A,FALSE,"GLC";"glc5",#N/A,FALSE,"GLC"}</definedName>
    <definedName name="________wrn222" hidden="1">{"glc1",#N/A,FALSE,"GLC";"glc2",#N/A,FALSE,"GLC";"glc3",#N/A,FALSE,"GLC";"glc4",#N/A,FALSE,"GLC";"glc5",#N/A,FALSE,"GLC"}</definedName>
    <definedName name="_______wrn2" localSheetId="14" hidden="1">{"glc1",#N/A,FALSE,"GLC";"glc2",#N/A,FALSE,"GLC";"glc3",#N/A,FALSE,"GLC";"glc4",#N/A,FALSE,"GLC";"glc5",#N/A,FALSE,"GLC"}</definedName>
    <definedName name="_______wrn2" localSheetId="18" hidden="1">{"glc1",#N/A,FALSE,"GLC";"glc2",#N/A,FALSE,"GLC";"glc3",#N/A,FALSE,"GLC";"glc4",#N/A,FALSE,"GLC";"glc5",#N/A,FALSE,"GLC"}</definedName>
    <definedName name="_______wrn2" hidden="1">{"glc1",#N/A,FALSE,"GLC";"glc2",#N/A,FALSE,"GLC";"glc3",#N/A,FALSE,"GLC";"glc4",#N/A,FALSE,"GLC";"glc5",#N/A,FALSE,"GLC"}</definedName>
    <definedName name="_______wrn222" localSheetId="14" hidden="1">{"glc1",#N/A,FALSE,"GLC";"glc2",#N/A,FALSE,"GLC";"glc3",#N/A,FALSE,"GLC";"glc4",#N/A,FALSE,"GLC";"glc5",#N/A,FALSE,"GLC"}</definedName>
    <definedName name="_______wrn222" localSheetId="18" hidden="1">{"glc1",#N/A,FALSE,"GLC";"glc2",#N/A,FALSE,"GLC";"glc3",#N/A,FALSE,"GLC";"glc4",#N/A,FALSE,"GLC";"glc5",#N/A,FALSE,"GLC"}</definedName>
    <definedName name="_______wrn222" hidden="1">{"glc1",#N/A,FALSE,"GLC";"glc2",#N/A,FALSE,"GLC";"glc3",#N/A,FALSE,"GLC";"glc4",#N/A,FALSE,"GLC";"glc5",#N/A,FALSE,"GLC"}</definedName>
    <definedName name="______wrn2" localSheetId="14" hidden="1">{"glc1",#N/A,FALSE,"GLC";"glc2",#N/A,FALSE,"GLC";"glc3",#N/A,FALSE,"GLC";"glc4",#N/A,FALSE,"GLC";"glc5",#N/A,FALSE,"GLC"}</definedName>
    <definedName name="______wrn2" localSheetId="18" hidden="1">{"glc1",#N/A,FALSE,"GLC";"glc2",#N/A,FALSE,"GLC";"glc3",#N/A,FALSE,"GLC";"glc4",#N/A,FALSE,"GLC";"glc5",#N/A,FALSE,"GLC"}</definedName>
    <definedName name="______wrn2" hidden="1">{"glc1",#N/A,FALSE,"GLC";"glc2",#N/A,FALSE,"GLC";"glc3",#N/A,FALSE,"GLC";"glc4",#N/A,FALSE,"GLC";"glc5",#N/A,FALSE,"GLC"}</definedName>
    <definedName name="______wrn222" localSheetId="14" hidden="1">{"glc1",#N/A,FALSE,"GLC";"glc2",#N/A,FALSE,"GLC";"glc3",#N/A,FALSE,"GLC";"glc4",#N/A,FALSE,"GLC";"glc5",#N/A,FALSE,"GLC"}</definedName>
    <definedName name="______wrn222" localSheetId="18" hidden="1">{"glc1",#N/A,FALSE,"GLC";"glc2",#N/A,FALSE,"GLC";"glc3",#N/A,FALSE,"GLC";"glc4",#N/A,FALSE,"GLC";"glc5",#N/A,FALSE,"GLC"}</definedName>
    <definedName name="______wrn222" hidden="1">{"glc1",#N/A,FALSE,"GLC";"glc2",#N/A,FALSE,"GLC";"glc3",#N/A,FALSE,"GLC";"glc4",#N/A,FALSE,"GLC";"glc5",#N/A,FALSE,"GLC"}</definedName>
    <definedName name="_____wrn2" localSheetId="14" hidden="1">{"glc1",#N/A,FALSE,"GLC";"glc2",#N/A,FALSE,"GLC";"glc3",#N/A,FALSE,"GLC";"glc4",#N/A,FALSE,"GLC";"glc5",#N/A,FALSE,"GLC"}</definedName>
    <definedName name="_____wrn2" localSheetId="18" hidden="1">{"glc1",#N/A,FALSE,"GLC";"glc2",#N/A,FALSE,"GLC";"glc3",#N/A,FALSE,"GLC";"glc4",#N/A,FALSE,"GLC";"glc5",#N/A,FALSE,"GLC"}</definedName>
    <definedName name="_____wrn2" hidden="1">{"glc1",#N/A,FALSE,"GLC";"glc2",#N/A,FALSE,"GLC";"glc3",#N/A,FALSE,"GLC";"glc4",#N/A,FALSE,"GLC";"glc5",#N/A,FALSE,"GLC"}</definedName>
    <definedName name="_____wrn222" localSheetId="14" hidden="1">{"glc1",#N/A,FALSE,"GLC";"glc2",#N/A,FALSE,"GLC";"glc3",#N/A,FALSE,"GLC";"glc4",#N/A,FALSE,"GLC";"glc5",#N/A,FALSE,"GLC"}</definedName>
    <definedName name="_____wrn222" localSheetId="18" hidden="1">{"glc1",#N/A,FALSE,"GLC";"glc2",#N/A,FALSE,"GLC";"glc3",#N/A,FALSE,"GLC";"glc4",#N/A,FALSE,"GLC";"glc5",#N/A,FALSE,"GLC"}</definedName>
    <definedName name="_____wrn222" hidden="1">{"glc1",#N/A,FALSE,"GLC";"glc2",#N/A,FALSE,"GLC";"glc3",#N/A,FALSE,"GLC";"glc4",#N/A,FALSE,"GLC";"glc5",#N/A,FALSE,"GLC"}</definedName>
    <definedName name="____wrn2" localSheetId="14" hidden="1">{"glc1",#N/A,FALSE,"GLC";"glc2",#N/A,FALSE,"GLC";"glc3",#N/A,FALSE,"GLC";"glc4",#N/A,FALSE,"GLC";"glc5",#N/A,FALSE,"GLC"}</definedName>
    <definedName name="____wrn2" localSheetId="18" hidden="1">{"glc1",#N/A,FALSE,"GLC";"glc2",#N/A,FALSE,"GLC";"glc3",#N/A,FALSE,"GLC";"glc4",#N/A,FALSE,"GLC";"glc5",#N/A,FALSE,"GLC"}</definedName>
    <definedName name="____wrn2" hidden="1">{"glc1",#N/A,FALSE,"GLC";"glc2",#N/A,FALSE,"GLC";"glc3",#N/A,FALSE,"GLC";"glc4",#N/A,FALSE,"GLC";"glc5",#N/A,FALSE,"GLC"}</definedName>
    <definedName name="____wrn222" localSheetId="14" hidden="1">{"glc1",#N/A,FALSE,"GLC";"glc2",#N/A,FALSE,"GLC";"glc3",#N/A,FALSE,"GLC";"glc4",#N/A,FALSE,"GLC";"glc5",#N/A,FALSE,"GLC"}</definedName>
    <definedName name="____wrn222" localSheetId="18" hidden="1">{"glc1",#N/A,FALSE,"GLC";"glc2",#N/A,FALSE,"GLC";"glc3",#N/A,FALSE,"GLC";"glc4",#N/A,FALSE,"GLC";"glc5",#N/A,FALSE,"GLC"}</definedName>
    <definedName name="____wrn222" hidden="1">{"glc1",#N/A,FALSE,"GLC";"glc2",#N/A,FALSE,"GLC";"glc3",#N/A,FALSE,"GLC";"glc4",#N/A,FALSE,"GLC";"glc5",#N/A,FALSE,"GLC"}</definedName>
    <definedName name="___wrn2" localSheetId="14" hidden="1">{"glc1",#N/A,FALSE,"GLC";"glc2",#N/A,FALSE,"GLC";"glc3",#N/A,FALSE,"GLC";"glc4",#N/A,FALSE,"GLC";"glc5",#N/A,FALSE,"GLC"}</definedName>
    <definedName name="___wrn2" localSheetId="18" hidden="1">{"glc1",#N/A,FALSE,"GLC";"glc2",#N/A,FALSE,"GLC";"glc3",#N/A,FALSE,"GLC";"glc4",#N/A,FALSE,"GLC";"glc5",#N/A,FALSE,"GLC"}</definedName>
    <definedName name="___wrn2" hidden="1">{"glc1",#N/A,FALSE,"GLC";"glc2",#N/A,FALSE,"GLC";"glc3",#N/A,FALSE,"GLC";"glc4",#N/A,FALSE,"GLC";"glc5",#N/A,FALSE,"GLC"}</definedName>
    <definedName name="___wrn222" localSheetId="14" hidden="1">{"glc1",#N/A,FALSE,"GLC";"glc2",#N/A,FALSE,"GLC";"glc3",#N/A,FALSE,"GLC";"glc4",#N/A,FALSE,"GLC";"glc5",#N/A,FALSE,"GLC"}</definedName>
    <definedName name="___wrn222" localSheetId="18" hidden="1">{"glc1",#N/A,FALSE,"GLC";"glc2",#N/A,FALSE,"GLC";"glc3",#N/A,FALSE,"GLC";"glc4",#N/A,FALSE,"GLC";"glc5",#N/A,FALSE,"GLC"}</definedName>
    <definedName name="___wrn222" hidden="1">{"glc1",#N/A,FALSE,"GLC";"glc2",#N/A,FALSE,"GLC";"glc3",#N/A,FALSE,"GLC";"glc4",#N/A,FALSE,"GLC";"glc5",#N/A,FALSE,"GLC"}</definedName>
    <definedName name="__1__123Graph_ACHART_4" localSheetId="14" hidden="1">#REF!</definedName>
    <definedName name="__1__123Graph_ACHART_4" localSheetId="18" hidden="1">#REF!</definedName>
    <definedName name="__1__123Graph_ACHART_4" hidden="1">#REF!</definedName>
    <definedName name="__123Graph_AGRAPH1" localSheetId="14" hidden="1">'[1]на 1 тут'!#REF!</definedName>
    <definedName name="__123Graph_AGRAPH1" localSheetId="18" hidden="1">'[1]на 1 тут'!#REF!</definedName>
    <definedName name="__123Graph_AGRAPH1" hidden="1">'[1]на 1 тут'!#REF!</definedName>
    <definedName name="__123Graph_AGRAPH2" localSheetId="14" hidden="1">'[1]на 1 тут'!#REF!</definedName>
    <definedName name="__123Graph_AGRAPH2" hidden="1">'[1]на 1 тут'!#REF!</definedName>
    <definedName name="__123Graph_BGRAPH1" localSheetId="14" hidden="1">'[1]на 1 тут'!#REF!</definedName>
    <definedName name="__123Graph_BGRAPH1" hidden="1">'[1]на 1 тут'!#REF!</definedName>
    <definedName name="__123Graph_BGRAPH2" localSheetId="14" hidden="1">'[1]на 1 тут'!#REF!</definedName>
    <definedName name="__123Graph_BGRAPH2" hidden="1">'[1]на 1 тут'!#REF!</definedName>
    <definedName name="__123Graph_CGRAPH1" localSheetId="14" hidden="1">'[1]на 1 тут'!#REF!</definedName>
    <definedName name="__123Graph_CGRAPH1" hidden="1">'[1]на 1 тут'!#REF!</definedName>
    <definedName name="__123Graph_CGRAPH2" localSheetId="14" hidden="1">'[1]на 1 тут'!#REF!</definedName>
    <definedName name="__123Graph_CGRAPH2" hidden="1">'[1]на 1 тут'!#REF!</definedName>
    <definedName name="__123Graph_LBL_AGRAPH1" localSheetId="14" hidden="1">'[1]на 1 тут'!#REF!</definedName>
    <definedName name="__123Graph_LBL_AGRAPH1" hidden="1">'[1]на 1 тут'!#REF!</definedName>
    <definedName name="__123Graph_XGRAPH1" localSheetId="14" hidden="1">'[1]на 1 тут'!#REF!</definedName>
    <definedName name="__123Graph_XGRAPH1" hidden="1">'[1]на 1 тут'!#REF!</definedName>
    <definedName name="__123Graph_XGRAPH2" localSheetId="14" hidden="1">'[1]на 1 тут'!#REF!</definedName>
    <definedName name="__123Graph_XGRAPH2" hidden="1">'[1]на 1 тут'!#REF!</definedName>
    <definedName name="__2__123Graph_XCHART_3" localSheetId="14" hidden="1">#REF!</definedName>
    <definedName name="__2__123Graph_XCHART_3" localSheetId="18" hidden="1">#REF!</definedName>
    <definedName name="__2__123Graph_XCHART_3" hidden="1">#REF!</definedName>
    <definedName name="__3__123Graph_XCHART_4" localSheetId="14" hidden="1">#REF!</definedName>
    <definedName name="__3__123Graph_XCHART_4" localSheetId="18" hidden="1">#REF!</definedName>
    <definedName name="__3__123Graph_XCHART_4" hidden="1">#REF!</definedName>
    <definedName name="__wrn2" localSheetId="14" hidden="1">{"glc1",#N/A,FALSE,"GLC";"glc2",#N/A,FALSE,"GLC";"glc3",#N/A,FALSE,"GLC";"glc4",#N/A,FALSE,"GLC";"glc5",#N/A,FALSE,"GLC"}</definedName>
    <definedName name="__wrn2" localSheetId="18" hidden="1">{"glc1",#N/A,FALSE,"GLC";"glc2",#N/A,FALSE,"GLC";"glc3",#N/A,FALSE,"GLC";"glc4",#N/A,FALSE,"GLC";"glc5",#N/A,FALSE,"GLC"}</definedName>
    <definedName name="__wrn2" hidden="1">{"glc1",#N/A,FALSE,"GLC";"glc2",#N/A,FALSE,"GLC";"glc3",#N/A,FALSE,"GLC";"glc4",#N/A,FALSE,"GLC";"glc5",#N/A,FALSE,"GLC"}</definedName>
    <definedName name="__wrn222" localSheetId="14" hidden="1">{"glc1",#N/A,FALSE,"GLC";"glc2",#N/A,FALSE,"GLC";"glc3",#N/A,FALSE,"GLC";"glc4",#N/A,FALSE,"GLC";"glc5",#N/A,FALSE,"GLC"}</definedName>
    <definedName name="__wrn222" localSheetId="18" hidden="1">{"glc1",#N/A,FALSE,"GLC";"glc2",#N/A,FALSE,"GLC";"glc3",#N/A,FALSE,"GLC";"glc4",#N/A,FALSE,"GLC";"glc5",#N/A,FALSE,"GLC"}</definedName>
    <definedName name="__wrn222" hidden="1">{"glc1",#N/A,FALSE,"GLC";"glc2",#N/A,FALSE,"GLC";"glc3",#N/A,FALSE,"GLC";"glc4",#N/A,FALSE,"GLC";"glc5",#N/A,FALSE,"GLC"}</definedName>
    <definedName name="_1__123Graph_ACHART_4" localSheetId="14" hidden="1">#REF!</definedName>
    <definedName name="_1__123Graph_ACHART_4" localSheetId="18" hidden="1">#REF!</definedName>
    <definedName name="_1__123Graph_ACHART_4" hidden="1">#REF!</definedName>
    <definedName name="_1__123Graph_XCHART_4" localSheetId="14" hidden="1">#REF!</definedName>
    <definedName name="_1__123Graph_XCHART_4" localSheetId="18" hidden="1">#REF!</definedName>
    <definedName name="_1__123Graph_XCHART_4" hidden="1">#REF!</definedName>
    <definedName name="_123" localSheetId="14" hidden="1">'[2]на 1 тут'!#REF!</definedName>
    <definedName name="_123" localSheetId="18" hidden="1">'[2]на 1 тут'!#REF!</definedName>
    <definedName name="_123" hidden="1">'[2]на 1 тут'!#REF!</definedName>
    <definedName name="_2__123Graph_XCHART_3" localSheetId="14" hidden="1">#REF!</definedName>
    <definedName name="_2__123Graph_XCHART_3" localSheetId="18" hidden="1">#REF!</definedName>
    <definedName name="_2__123Graph_XCHART_3" hidden="1">#REF!</definedName>
    <definedName name="_3__123Graph_XCHART_4" localSheetId="14" hidden="1">#REF!</definedName>
    <definedName name="_3__123Graph_XCHART_4" localSheetId="18" hidden="1">#REF!</definedName>
    <definedName name="_3__123Graph_XCHART_4" hidden="1">#REF!</definedName>
    <definedName name="_wrn2" localSheetId="14" hidden="1">{"glc1",#N/A,FALSE,"GLC";"glc2",#N/A,FALSE,"GLC";"glc3",#N/A,FALSE,"GLC";"glc4",#N/A,FALSE,"GLC";"glc5",#N/A,FALSE,"GLC"}</definedName>
    <definedName name="_wrn2" localSheetId="18" hidden="1">{"glc1",#N/A,FALSE,"GLC";"glc2",#N/A,FALSE,"GLC";"glc3",#N/A,FALSE,"GLC";"glc4",#N/A,FALSE,"GLC";"glc5",#N/A,FALSE,"GLC"}</definedName>
    <definedName name="_wrn2" hidden="1">{"glc1",#N/A,FALSE,"GLC";"glc2",#N/A,FALSE,"GLC";"glc3",#N/A,FALSE,"GLC";"glc4",#N/A,FALSE,"GLC";"glc5",#N/A,FALSE,"GLC"}</definedName>
    <definedName name="_wrn222" localSheetId="14" hidden="1">{"glc1",#N/A,FALSE,"GLC";"glc2",#N/A,FALSE,"GLC";"glc3",#N/A,FALSE,"GLC";"glc4",#N/A,FALSE,"GLC";"glc5",#N/A,FALSE,"GLC"}</definedName>
    <definedName name="_wrn222" localSheetId="18" hidden="1">{"glc1",#N/A,FALSE,"GLC";"glc2",#N/A,FALSE,"GLC";"glc3",#N/A,FALSE,"GLC";"glc4",#N/A,FALSE,"GLC";"glc5",#N/A,FALSE,"GLC"}</definedName>
    <definedName name="_wrn222" hidden="1">{"glc1",#N/A,FALSE,"GLC";"glc2",#N/A,FALSE,"GLC";"glc3",#N/A,FALSE,"GLC";"glc4",#N/A,FALSE,"GLC";"glc5",#N/A,FALSE,"GLC"}</definedName>
    <definedName name="_xlnm._FilterDatabase" localSheetId="27" hidden="1">'№ 21'!#REF!</definedName>
    <definedName name="_xlnm._FilterDatabase" localSheetId="0" hidden="1">'С № 1 (2020)'!$A$19:$CL$81</definedName>
    <definedName name="_xlnm._FilterDatabase" localSheetId="1" hidden="1">'С № 1 (2021)'!$A$19:$CL$77</definedName>
    <definedName name="_xlnm._FilterDatabase" localSheetId="2" hidden="1">'С № 1 (2022)'!$A$19:$CL$80</definedName>
    <definedName name="_xlnm._FilterDatabase" localSheetId="13" hidden="1">'С № 10'!$B$14:$WWL$83</definedName>
    <definedName name="_xlnm._FilterDatabase" localSheetId="14" hidden="1">'С № 11.1'!$B$20:$BP$40</definedName>
    <definedName name="_xlnm._FilterDatabase" localSheetId="17" hidden="1">'С № 12'!$B$14:$AI$84</definedName>
    <definedName name="_xlnm._FilterDatabase" localSheetId="19" hidden="1">'С № 14'!$B$14:$WWA$86</definedName>
    <definedName name="_xlnm._FilterDatabase" localSheetId="3" hidden="1">'С № 2'!$A$19:$EQ$122</definedName>
    <definedName name="_xlnm._FilterDatabase" localSheetId="4" hidden="1">'С № 3'!$A$27:$DW$86</definedName>
    <definedName name="_xlnm._FilterDatabase" localSheetId="5" hidden="1">'С № 4'!$A$21:$CV$85</definedName>
    <definedName name="_xlnm._FilterDatabase" localSheetId="6" hidden="1">'С № 5 (2020)'!$B$22:$BP$83</definedName>
    <definedName name="_xlnm._FilterDatabase" localSheetId="7" hidden="1">'С № 5 (2021)'!$B$22:$BP$73</definedName>
    <definedName name="_xlnm._FilterDatabase" localSheetId="8" hidden="1">'С № 5 (2022)'!$B$22:$BP$81</definedName>
    <definedName name="_xlnm._FilterDatabase" localSheetId="9" hidden="1">'С № 6'!$B$19:$CQ$88</definedName>
    <definedName name="_xlnm._FilterDatabase" localSheetId="10" hidden="1">'С № 7'!$A$23:$DM$91</definedName>
    <definedName name="_xlnm._FilterDatabase" localSheetId="11" hidden="1">'С № 8'!#REF!</definedName>
    <definedName name="_xlnm._FilterDatabase" localSheetId="12" hidden="1">'С № 9'!$B$19:$BD$52</definedName>
    <definedName name="_xlnm._FilterDatabase" localSheetId="24" hidden="1">'Ф № 18'!$A$23:$N$367</definedName>
    <definedName name="_xlnm._FilterDatabase" localSheetId="22" hidden="1">'Ф №18'!$A$23:$N$367</definedName>
    <definedName name="AI_Version">[3]Options!$B$5</definedName>
    <definedName name="anscount" hidden="1">1</definedName>
    <definedName name="AS2DocOpenMode" hidden="1">"AS2DocumentEdit"</definedName>
    <definedName name="BLPH1" hidden="1">'[4]Read me first'!$D$15</definedName>
    <definedName name="BLPH2" hidden="1">'[4]Read me first'!$Z$15</definedName>
    <definedName name="BossProviderVariable?_2aa5fdef_010c_4319_b31e_81ae8e7abc76" hidden="1">"25_01_2006"</definedName>
    <definedName name="BossProviderVariable?_60040dbb_350c_45f1_bd95_27a5a206b77c" hidden="1">"25_01_2006"</definedName>
    <definedName name="BossProviderVariable?_65223c16_9c65_468f_97aa_1fd4eba1b0ed" hidden="1">"25_01_2006"</definedName>
    <definedName name="BossProviderVariable?_c583db4b_26f3_4f93_a1e6_cb4b6f473155" hidden="1">"25_01_2006"</definedName>
    <definedName name="BossProviderVariable?_fb090bd1_c5b7_4ee0_bd5d_77060141cff5" hidden="1">"25_01_2006"</definedName>
    <definedName name="BossProviderVariable?_fc80497d_2800_402a_8235_c79ffb3c8ab8" hidden="1">"25_01_2006"</definedName>
    <definedName name="CalcMethod">'[3]Исходные данные'!$D$46</definedName>
    <definedName name="hhv" localSheetId="14" hidden="1">#REF!</definedName>
    <definedName name="hhv" localSheetId="18" hidden="1">#REF!</definedName>
    <definedName name="hhv" hidden="1">#REF!</definedName>
    <definedName name="Irtysh">[5]иртышская!$A$5:$G$42</definedName>
    <definedName name="IS_DEMO">[3]Options!$B$7</definedName>
    <definedName name="IS_ESTATE">[3]Options!$B$11</definedName>
    <definedName name="IS_SUMM">[3]Options!$B$10</definedName>
    <definedName name="IS_TRIAL">[3]Options!$B$8</definedName>
    <definedName name="KTP">'[6]5'!#REF!</definedName>
    <definedName name="kW_а_ген1" localSheetId="18">#REF!</definedName>
    <definedName name="kW_а_ген1">#REF!</definedName>
    <definedName name="kW_а_ген3" localSheetId="18">#REF!</definedName>
    <definedName name="kW_а_ген3">#REF!</definedName>
    <definedName name="LanguageID">[3]Language!$A$2</definedName>
    <definedName name="line">'[6]5'!#REF!</definedName>
    <definedName name="P1_dip" hidden="1">[7]FST5!$G$167:$G$172,[7]FST5!$G$174:$G$175,[7]FST5!$G$177:$G$180,[7]FST5!$G$182,[7]FST5!$G$184:$G$188,[7]FST5!$G$190,[7]FST5!$G$192:$G$194</definedName>
    <definedName name="P1_eso" hidden="1">[8]FST5!$G$167:$G$172,[8]FST5!$G$174:$G$175,[8]FST5!$G$177:$G$180,[8]FST5!$G$182,[8]FST5!$G$184:$G$188,[8]FST5!$G$190,[8]FST5!$G$192:$G$194</definedName>
    <definedName name="P1_ESO_PROT" localSheetId="14" hidden="1">#REF!,#REF!,#REF!,#REF!,#REF!,#REF!,#REF!,#REF!</definedName>
    <definedName name="P1_ESO_PROT" localSheetId="18" hidden="1">#REF!,#REF!,#REF!,#REF!,#REF!,#REF!,#REF!,#REF!</definedName>
    <definedName name="P1_ESO_PROT" hidden="1">#REF!,#REF!,#REF!,#REF!,#REF!,#REF!,#REF!,#REF!</definedName>
    <definedName name="P1_net" hidden="1">[8]FST5!$G$118:$G$123,[8]FST5!$G$125:$G$126,[8]FST5!$G$128:$G$131,[8]FST5!$G$133,[8]FST5!$G$135:$G$139,[8]FST5!$G$141,[8]FST5!$G$143:$G$145</definedName>
    <definedName name="P1_SBT_PROT" localSheetId="14" hidden="1">#REF!,#REF!,#REF!,#REF!,#REF!,#REF!,#REF!</definedName>
    <definedName name="P1_SBT_PROT" localSheetId="18" hidden="1">#REF!,#REF!,#REF!,#REF!,#REF!,#REF!,#REF!</definedName>
    <definedName name="P1_SBT_PROT" hidden="1">#REF!,#REF!,#REF!,#REF!,#REF!,#REF!,#REF!</definedName>
    <definedName name="P1_SC_CLR" localSheetId="14" hidden="1">#REF!,#REF!,#REF!,#REF!,#REF!</definedName>
    <definedName name="P1_SC_CLR" localSheetId="18" hidden="1">#REF!,#REF!,#REF!,#REF!,#REF!</definedName>
    <definedName name="P1_SC_CLR" hidden="1">#REF!,#REF!,#REF!,#REF!,#REF!</definedName>
    <definedName name="P1_SC22" localSheetId="14" hidden="1">#REF!,#REF!,#REF!,#REF!,#REF!,#REF!</definedName>
    <definedName name="P1_SC22" localSheetId="18" hidden="1">#REF!,#REF!,#REF!,#REF!,#REF!,#REF!</definedName>
    <definedName name="P1_SC22" hidden="1">#REF!,#REF!,#REF!,#REF!,#REF!,#REF!</definedName>
    <definedName name="P1_SCOPE_16_PRT" hidden="1">[9]База!$E$15:$I$16,[9]База!$E$18:$I$20,[9]База!$E$23:$I$23,[9]База!$E$26:$I$26,[9]База!$E$29:$I$29,[9]База!$E$32:$I$32,[9]База!$E$35:$I$35,[9]База!$B$34,[9]База!$B$37</definedName>
    <definedName name="P1_SCOPE_17_PRT" hidden="1">[9]База!$E$13:$H$21,[9]База!$J$9:$J$11,[9]База!$J$13:$J$21,[9]База!$E$24:$H$26,[9]База!$E$28:$H$36,[9]База!$J$24:$M$26,[9]База!$J$28:$M$36,[9]База!$E$39:$H$41</definedName>
    <definedName name="P1_SCOPE_4_PRT" hidden="1">[9]База!$F$23:$I$23,[9]База!$F$25:$I$25,[9]База!$F$27:$I$31,[9]База!$K$14:$N$20,[9]База!$K$23:$N$23,[9]База!$K$25:$N$25,[9]База!$K$27:$N$31,[9]База!$P$14:$S$20,[9]База!$P$23:$S$23</definedName>
    <definedName name="P1_SCOPE_5_PRT" hidden="1">[9]База!$F$23:$I$23,[9]База!$F$25:$I$25,[9]База!$F$27:$I$31,[9]База!$K$14:$N$21,[9]База!$K$23:$N$23,[9]База!$K$25:$N$25,[9]База!$K$27:$N$31,[9]База!$P$14:$S$21,[9]База!$P$23:$S$23</definedName>
    <definedName name="P1_SCOPE_CORR" localSheetId="14" hidden="1">#REF!,#REF!,#REF!,#REF!,#REF!,#REF!,#REF!</definedName>
    <definedName name="P1_SCOPE_CORR" localSheetId="18" hidden="1">#REF!,#REF!,#REF!,#REF!,#REF!,#REF!,#REF!</definedName>
    <definedName name="P1_SCOPE_CORR" hidden="1">#REF!,#REF!,#REF!,#REF!,#REF!,#REF!,#REF!</definedName>
    <definedName name="P1_SCOPE_DOP" localSheetId="14" hidden="1">[10]Регионы!#REF!,[10]Регионы!#REF!,[10]Регионы!#REF!,[10]Регионы!#REF!,[10]Регионы!#REF!,[10]Регионы!#REF!</definedName>
    <definedName name="P1_SCOPE_DOP" localSheetId="18" hidden="1">[10]Регионы!#REF!,[10]Регионы!#REF!,[10]Регионы!#REF!,[10]Регионы!#REF!,[10]Регионы!#REF!,[10]Регионы!#REF!</definedName>
    <definedName name="P1_SCOPE_DOP" hidden="1">[10]Регионы!#REF!,[10]Регионы!#REF!,[10]Регионы!#REF!,[10]Регионы!#REF!,[10]Регионы!#REF!,[10]Регионы!#REF!</definedName>
    <definedName name="P1_SCOPE_F1_PRT" hidden="1">[9]База!$D$74:$E$84,[9]База!$D$71:$E$72,[9]База!$D$66:$E$69,[9]База!$D$61:$E$64</definedName>
    <definedName name="P1_SCOPE_F2_PRT" hidden="1">[9]База!$G$56,[9]База!$E$55:$E$56,[9]База!$F$55:$G$55,[9]База!$D$55</definedName>
    <definedName name="P1_SCOPE_FLOAD" localSheetId="14" hidden="1">#REF!,#REF!,#REF!,#REF!,#REF!,#REF!</definedName>
    <definedName name="P1_SCOPE_FLOAD" localSheetId="18" hidden="1">#REF!,#REF!,#REF!,#REF!,#REF!,#REF!</definedName>
    <definedName name="P1_SCOPE_FLOAD" hidden="1">#REF!,#REF!,#REF!,#REF!,#REF!,#REF!</definedName>
    <definedName name="P1_SCOPE_FRML" localSheetId="14" hidden="1">#REF!,#REF!,#REF!,#REF!,#REF!,#REF!</definedName>
    <definedName name="P1_SCOPE_FRML" localSheetId="18" hidden="1">#REF!,#REF!,#REF!,#REF!,#REF!,#REF!</definedName>
    <definedName name="P1_SCOPE_FRML" hidden="1">#REF!,#REF!,#REF!,#REF!,#REF!,#REF!</definedName>
    <definedName name="P1_SCOPE_FST7" localSheetId="14" hidden="1">#REF!,#REF!,#REF!,#REF!,#REF!,#REF!</definedName>
    <definedName name="P1_SCOPE_FST7" localSheetId="18" hidden="1">#REF!,#REF!,#REF!,#REF!,#REF!,#REF!</definedName>
    <definedName name="P1_SCOPE_FST7" hidden="1">#REF!,#REF!,#REF!,#REF!,#REF!,#REF!</definedName>
    <definedName name="P1_SCOPE_FULL_LOAD" localSheetId="14" hidden="1">#REF!,#REF!,#REF!,#REF!,#REF!,#REF!</definedName>
    <definedName name="P1_SCOPE_FULL_LOAD" localSheetId="18" hidden="1">#REF!,#REF!,#REF!,#REF!,#REF!,#REF!</definedName>
    <definedName name="P1_SCOPE_FULL_LOAD" hidden="1">#REF!,#REF!,#REF!,#REF!,#REF!,#REF!</definedName>
    <definedName name="P1_SCOPE_IND" localSheetId="14" hidden="1">#REF!,#REF!,#REF!,#REF!,#REF!,#REF!</definedName>
    <definedName name="P1_SCOPE_IND" localSheetId="18" hidden="1">#REF!,#REF!,#REF!,#REF!,#REF!,#REF!</definedName>
    <definedName name="P1_SCOPE_IND" hidden="1">#REF!,#REF!,#REF!,#REF!,#REF!,#REF!</definedName>
    <definedName name="P1_SCOPE_IND2" localSheetId="14" hidden="1">#REF!,#REF!,#REF!,#REF!,#REF!</definedName>
    <definedName name="P1_SCOPE_IND2" localSheetId="18" hidden="1">#REF!,#REF!,#REF!,#REF!,#REF!</definedName>
    <definedName name="P1_SCOPE_IND2" hidden="1">#REF!,#REF!,#REF!,#REF!,#REF!</definedName>
    <definedName name="P1_SCOPE_NOTIND" localSheetId="14" hidden="1">#REF!,#REF!,#REF!,#REF!,#REF!,#REF!</definedName>
    <definedName name="P1_SCOPE_NOTIND" localSheetId="18" hidden="1">#REF!,#REF!,#REF!,#REF!,#REF!,#REF!</definedName>
    <definedName name="P1_SCOPE_NOTIND" hidden="1">#REF!,#REF!,#REF!,#REF!,#REF!,#REF!</definedName>
    <definedName name="P1_SCOPE_NotInd2" localSheetId="14" hidden="1">#REF!,#REF!,#REF!,#REF!,#REF!,#REF!,#REF!</definedName>
    <definedName name="P1_SCOPE_NotInd2" localSheetId="18" hidden="1">#REF!,#REF!,#REF!,#REF!,#REF!,#REF!,#REF!</definedName>
    <definedName name="P1_SCOPE_NotInd2" hidden="1">#REF!,#REF!,#REF!,#REF!,#REF!,#REF!,#REF!</definedName>
    <definedName name="P1_SCOPE_NotInd3" localSheetId="14" hidden="1">#REF!,#REF!,#REF!,#REF!,#REF!,#REF!,#REF!</definedName>
    <definedName name="P1_SCOPE_NotInd3" localSheetId="18" hidden="1">#REF!,#REF!,#REF!,#REF!,#REF!,#REF!,#REF!</definedName>
    <definedName name="P1_SCOPE_NotInd3" hidden="1">#REF!,#REF!,#REF!,#REF!,#REF!,#REF!,#REF!</definedName>
    <definedName name="P1_SCOPE_NotInt" localSheetId="14" hidden="1">#REF!,#REF!,#REF!,#REF!,#REF!,#REF!</definedName>
    <definedName name="P1_SCOPE_NotInt" localSheetId="18" hidden="1">#REF!,#REF!,#REF!,#REF!,#REF!,#REF!</definedName>
    <definedName name="P1_SCOPE_NotInt" hidden="1">#REF!,#REF!,#REF!,#REF!,#REF!,#REF!</definedName>
    <definedName name="P1_SCOPE_PER_PRT" hidden="1">[9]База!$H$15:$H$19,[9]База!$H$21:$H$25,[9]База!$J$14:$J$25,[9]База!$K$15:$K$19,[9]База!$K$21:$K$25</definedName>
    <definedName name="P1_SCOPE_SAVE2" localSheetId="14" hidden="1">#REF!,#REF!,#REF!,#REF!,#REF!,#REF!,#REF!</definedName>
    <definedName name="P1_SCOPE_SAVE2" localSheetId="18" hidden="1">#REF!,#REF!,#REF!,#REF!,#REF!,#REF!,#REF!</definedName>
    <definedName name="P1_SCOPE_SAVE2" hidden="1">#REF!,#REF!,#REF!,#REF!,#REF!,#REF!,#REF!</definedName>
    <definedName name="P1_SCOPE_SV_LD" localSheetId="14" hidden="1">#REF!,#REF!,#REF!,#REF!,#REF!,#REF!,#REF!</definedName>
    <definedName name="P1_SCOPE_SV_LD" localSheetId="18" hidden="1">#REF!,#REF!,#REF!,#REF!,#REF!,#REF!,#REF!</definedName>
    <definedName name="P1_SCOPE_SV_LD" hidden="1">#REF!,#REF!,#REF!,#REF!,#REF!,#REF!,#REF!</definedName>
    <definedName name="P1_SCOPE_SV_LD1" localSheetId="14" hidden="1">#REF!,#REF!,#REF!,#REF!,#REF!,#REF!,#REF!</definedName>
    <definedName name="P1_SCOPE_SV_LD1" localSheetId="18" hidden="1">#REF!,#REF!,#REF!,#REF!,#REF!,#REF!,#REF!</definedName>
    <definedName name="P1_SCOPE_SV_LD1" hidden="1">#REF!,#REF!,#REF!,#REF!,#REF!,#REF!,#REF!</definedName>
    <definedName name="P1_SCOPE_SV_PRT" localSheetId="14" hidden="1">#REF!,#REF!,#REF!,#REF!,#REF!,#REF!,#REF!</definedName>
    <definedName name="P1_SCOPE_SV_PRT" localSheetId="18" hidden="1">#REF!,#REF!,#REF!,#REF!,#REF!,#REF!,#REF!</definedName>
    <definedName name="P1_SCOPE_SV_PRT" hidden="1">#REF!,#REF!,#REF!,#REF!,#REF!,#REF!,#REF!</definedName>
    <definedName name="P1_SET_PROT" localSheetId="14" hidden="1">#REF!,#REF!,#REF!,#REF!,#REF!,#REF!,#REF!</definedName>
    <definedName name="P1_SET_PROT" localSheetId="18" hidden="1">#REF!,#REF!,#REF!,#REF!,#REF!,#REF!,#REF!</definedName>
    <definedName name="P1_SET_PROT" hidden="1">#REF!,#REF!,#REF!,#REF!,#REF!,#REF!,#REF!</definedName>
    <definedName name="P1_SET_PRT" localSheetId="14" hidden="1">#REF!,#REF!,#REF!,#REF!,#REF!,#REF!,#REF!</definedName>
    <definedName name="P1_SET_PRT" localSheetId="18" hidden="1">#REF!,#REF!,#REF!,#REF!,#REF!,#REF!,#REF!</definedName>
    <definedName name="P1_SET_PRT" hidden="1">#REF!,#REF!,#REF!,#REF!,#REF!,#REF!,#REF!</definedName>
    <definedName name="P1_T1_Protect" localSheetId="18" hidden="1">#REF!,#REF!,#REF!,#REF!,#REF!,#REF!</definedName>
    <definedName name="P1_T1_Protect" hidden="1">#REF!,#REF!,#REF!,#REF!,#REF!,#REF!</definedName>
    <definedName name="P1_T16?axis?R?ДОГОВОР" hidden="1">'[11]16'!$E$76:$M$76,'[11]16'!$E$8:$M$8,'[11]16'!$E$12:$M$12,'[11]16'!$E$52:$M$52,'[11]16'!$E$16:$M$16,'[11]16'!$E$64:$M$64,'[11]16'!$E$84:$M$85,'[11]16'!$E$48:$M$48,'[11]16'!$E$80:$M$80,'[11]16'!$E$72:$M$72,'[11]16'!$E$44:$M$44</definedName>
    <definedName name="P1_T16?axis?R?ДОГОВОР?" hidden="1">'[11]16'!$A$76,'[11]16'!$A$84:$A$85,'[11]16'!$A$72,'[11]16'!$A$80,'[11]16'!$A$68,'[11]16'!$A$64,'[11]16'!$A$60,'[11]16'!$A$56,'[11]16'!$A$52,'[11]16'!$A$48,'[11]16'!$A$44,'[11]16'!$A$40,'[11]16'!$A$36,'[11]16'!$A$32,'[11]16'!$A$28,'[11]16'!$A$24,'[11]16'!$A$20</definedName>
    <definedName name="P1_T16?L1" hidden="1">'[11]16'!$A$74:$M$74,'[11]16'!$A$14:$M$14,'[11]16'!$A$10:$M$10,'[11]16'!$A$50:$M$50,'[11]16'!$A$6:$M$6,'[11]16'!$A$62:$M$62,'[11]16'!$A$78:$M$78,'[11]16'!$A$46:$M$46,'[11]16'!$A$82:$M$82,'[11]16'!$A$70:$M$70,'[11]16'!$A$42:$M$42</definedName>
    <definedName name="P1_T16?L1.x" hidden="1">'[11]16'!$A$76:$M$76,'[11]16'!$A$16:$M$16,'[11]16'!$A$12:$M$12,'[11]16'!$A$52:$M$52,'[11]16'!$A$8:$M$8,'[11]16'!$A$64:$M$64,'[11]16'!$A$80:$M$80,'[11]16'!$A$48:$M$48,'[11]16'!$A$84:$M$85,'[11]16'!$A$72:$M$72,'[11]16'!$A$44:$M$44</definedName>
    <definedName name="P1_T16_Protect" localSheetId="18" hidden="1">#REF!,#REF!,#REF!,#REF!,#REF!,#REF!,#REF!,#REF!</definedName>
    <definedName name="P1_T16_Protect" hidden="1">#REF!,#REF!,#REF!,#REF!,#REF!,#REF!,#REF!,#REF!</definedName>
    <definedName name="P1_T18.2_Protect" localSheetId="18" hidden="1">#REF!,#REF!,#REF!,#REF!,#REF!,#REF!,#REF!</definedName>
    <definedName name="P1_T18.2_Protect" hidden="1">#REF!,#REF!,#REF!,#REF!,#REF!,#REF!,#REF!</definedName>
    <definedName name="P1_T20_Protection" hidden="1">'[12]20'!$E$4:$H$4,'[12]20'!$E$13:$H$13,'[12]20'!$E$16:$H$17,'[12]20'!$E$19:$H$19,'[12]20'!$J$4:$M$4,'[12]20'!$J$8:$M$11,'[12]20'!$J$13:$M$13,'[12]20'!$J$16:$M$17,'[12]20'!$J$19:$M$19</definedName>
    <definedName name="P1_T4_Protect" localSheetId="18" hidden="1">#REF!,#REF!,#REF!,#REF!,#REF!,#REF!,#REF!,#REF!,#REF!</definedName>
    <definedName name="P1_T4_Protect" hidden="1">#REF!,#REF!,#REF!,#REF!,#REF!,#REF!,#REF!,#REF!,#REF!</definedName>
    <definedName name="P1_T6_Protect" localSheetId="18" hidden="1">#REF!,#REF!,#REF!,#REF!,#REF!,#REF!,#REF!,#REF!,#REF!</definedName>
    <definedName name="P1_T6_Protect" hidden="1">#REF!,#REF!,#REF!,#REF!,#REF!,#REF!,#REF!,#REF!,#REF!</definedName>
    <definedName name="P10_SCOPE_FULL_LOAD" localSheetId="14" hidden="1">#REF!,#REF!,#REF!,#REF!,#REF!,#REF!</definedName>
    <definedName name="P10_SCOPE_FULL_LOAD" localSheetId="18" hidden="1">#REF!,#REF!,#REF!,#REF!,#REF!,#REF!</definedName>
    <definedName name="P10_SCOPE_FULL_LOAD" hidden="1">#REF!,#REF!,#REF!,#REF!,#REF!,#REF!</definedName>
    <definedName name="P10_T1_Protect" localSheetId="18" hidden="1">#REF!,#REF!,#REF!,#REF!,#REF!</definedName>
    <definedName name="P10_T1_Protect" hidden="1">#REF!,#REF!,#REF!,#REF!,#REF!</definedName>
    <definedName name="P11_SCOPE_FULL_LOAD" localSheetId="14" hidden="1">#REF!,#REF!,#REF!,#REF!,#REF!</definedName>
    <definedName name="P11_SCOPE_FULL_LOAD" localSheetId="18" hidden="1">#REF!,#REF!,#REF!,#REF!,#REF!</definedName>
    <definedName name="P11_SCOPE_FULL_LOAD" hidden="1">#REF!,#REF!,#REF!,#REF!,#REF!</definedName>
    <definedName name="P11_T1_Protect" localSheetId="18" hidden="1">#REF!,#REF!,#REF!,#REF!,#REF!</definedName>
    <definedName name="P11_T1_Protect" hidden="1">#REF!,#REF!,#REF!,#REF!,#REF!</definedName>
    <definedName name="P12_SCOPE_FULL_LOAD" localSheetId="14" hidden="1">#REF!,#REF!,#REF!,#REF!,#REF!,#REF!</definedName>
    <definedName name="P12_SCOPE_FULL_LOAD" localSheetId="18" hidden="1">#REF!,#REF!,#REF!,#REF!,#REF!,#REF!</definedName>
    <definedName name="P12_SCOPE_FULL_LOAD" hidden="1">#REF!,#REF!,#REF!,#REF!,#REF!,#REF!</definedName>
    <definedName name="P12_T1_Protect" localSheetId="18" hidden="1">#REF!,#REF!,#REF!,#REF!,#REF!</definedName>
    <definedName name="P12_T1_Protect" hidden="1">#REF!,#REF!,#REF!,#REF!,#REF!</definedName>
    <definedName name="P13_SCOPE_FULL_LOAD" localSheetId="14" hidden="1">#REF!,#REF!,#REF!,#REF!,#REF!,#REF!</definedName>
    <definedName name="P13_SCOPE_FULL_LOAD" localSheetId="18" hidden="1">#REF!,#REF!,#REF!,#REF!,#REF!,#REF!</definedName>
    <definedName name="P13_SCOPE_FULL_LOAD" hidden="1">#REF!,#REF!,#REF!,#REF!,#REF!,#REF!</definedName>
    <definedName name="P13_T1_Protect" localSheetId="18" hidden="1">#REF!,#REF!,#REF!,#REF!,#REF!</definedName>
    <definedName name="P13_T1_Protect" hidden="1">#REF!,#REF!,#REF!,#REF!,#REF!</definedName>
    <definedName name="P14_SCOPE_FULL_LOAD" localSheetId="14" hidden="1">#REF!,#REF!,#REF!,#REF!,#REF!,#REF!</definedName>
    <definedName name="P14_SCOPE_FULL_LOAD" localSheetId="18" hidden="1">#REF!,#REF!,#REF!,#REF!,#REF!,#REF!</definedName>
    <definedName name="P14_SCOPE_FULL_LOAD" hidden="1">#REF!,#REF!,#REF!,#REF!,#REF!,#REF!</definedName>
    <definedName name="P14_T1_Protect" localSheetId="18" hidden="1">#REF!,#REF!,#REF!,#REF!,#REF!</definedName>
    <definedName name="P14_T1_Protect" hidden="1">#REF!,#REF!,#REF!,#REF!,#REF!</definedName>
    <definedName name="P15_SCOPE_FULL_LOAD" localSheetId="14" hidden="1">#REF!,#REF!,#REF!,#REF!,#REF!,'С № 11.1'!P1_SCOPE_FULL_LOAD</definedName>
    <definedName name="P15_SCOPE_FULL_LOAD" localSheetId="18" hidden="1">#REF!,#REF!,#REF!,#REF!,#REF!,'С № 13'!P1_SCOPE_FULL_LOAD</definedName>
    <definedName name="P15_SCOPE_FULL_LOAD" hidden="1">#REF!,#REF!,#REF!,#REF!,#REF!,P1_SCOPE_FULL_LOAD</definedName>
    <definedName name="P15_T1_Protect" localSheetId="18" hidden="1">#REF!,#REF!,#REF!,#REF!,#REF!</definedName>
    <definedName name="P15_T1_Protect" hidden="1">#REF!,#REF!,#REF!,#REF!,#REF!</definedName>
    <definedName name="P16_SCOPE_FULL_LOAD" hidden="1">[13]!P2_SCOPE_FULL_LOAD,[13]!P3_SCOPE_FULL_LOAD,[13]!P4_SCOPE_FULL_LOAD,[13]!P5_SCOPE_FULL_LOAD,[13]!P6_SCOPE_FULL_LOAD,[13]!P7_SCOPE_FULL_LOAD,[13]!P8_SCOPE_FULL_LOAD</definedName>
    <definedName name="P16_T1_Protect" localSheetId="18" hidden="1">#REF!,#REF!,#REF!,#REF!,#REF!,#REF!</definedName>
    <definedName name="P16_T1_Protect" hidden="1">#REF!,#REF!,#REF!,#REF!,#REF!,#REF!</definedName>
    <definedName name="P17_SCOPE_FULL_LOAD" localSheetId="14" hidden="1">[13]!P9_SCOPE_FULL_LOAD,'С № 11.1'!P10_SCOPE_FULL_LOAD,'С № 11.1'!P11_SCOPE_FULL_LOAD,'С № 11.1'!P12_SCOPE_FULL_LOAD,'С № 11.1'!P13_SCOPE_FULL_LOAD,'С № 11.1'!P14_SCOPE_FULL_LOAD,'С № 11.1'!P15_SCOPE_FULL_LOAD</definedName>
    <definedName name="P17_SCOPE_FULL_LOAD" localSheetId="18" hidden="1">[13]!P9_SCOPE_FULL_LOAD,'С № 13'!P10_SCOPE_FULL_LOAD,'С № 13'!P11_SCOPE_FULL_LOAD,'С № 13'!P12_SCOPE_FULL_LOAD,'С № 13'!P13_SCOPE_FULL_LOAD,'С № 13'!P14_SCOPE_FULL_LOAD,'С № 13'!P15_SCOPE_FULL_LOAD</definedName>
    <definedName name="P17_SCOPE_FULL_LOAD" hidden="1">[13]!P9_SCOPE_FULL_LOAD,P10_SCOPE_FULL_LOAD,P11_SCOPE_FULL_LOAD,P12_SCOPE_FULL_LOAD,P13_SCOPE_FULL_LOAD,P14_SCOPE_FULL_LOAD,P15_SCOPE_FULL_LOAD</definedName>
    <definedName name="P17_T1_Protect" localSheetId="18" hidden="1">#REF!,#REF!,#REF!,#REF!,#REF!</definedName>
    <definedName name="P17_T1_Protect" hidden="1">#REF!,#REF!,#REF!,#REF!,#REF!</definedName>
    <definedName name="P19_T1_Protect" hidden="1">#N/A</definedName>
    <definedName name="P2_dip" hidden="1">[7]FST5!$G$100:$G$116,[7]FST5!$G$118:$G$123,[7]FST5!$G$125:$G$126,[7]FST5!$G$128:$G$131,[7]FST5!$G$133,[7]FST5!$G$135:$G$139,[7]FST5!$G$141</definedName>
    <definedName name="P2_SC_CLR" localSheetId="14" hidden="1">#REF!,#REF!,#REF!,#REF!,#REF!</definedName>
    <definedName name="P2_SC_CLR" localSheetId="18" hidden="1">#REF!,#REF!,#REF!,#REF!,#REF!</definedName>
    <definedName name="P2_SC_CLR" hidden="1">#REF!,#REF!,#REF!,#REF!,#REF!</definedName>
    <definedName name="P2_SC22" localSheetId="14" hidden="1">#REF!,#REF!,#REF!,#REF!,#REF!,#REF!,#REF!</definedName>
    <definedName name="P2_SC22" localSheetId="18" hidden="1">#REF!,#REF!,#REF!,#REF!,#REF!,#REF!,#REF!</definedName>
    <definedName name="P2_SC22" hidden="1">#REF!,#REF!,#REF!,#REF!,#REF!,#REF!,#REF!</definedName>
    <definedName name="P2_SCOPE_16_PRT" hidden="1">[9]База!$E$38:$I$38,[9]База!$E$41:$I$41,[9]База!$E$45:$I$47,[9]База!$E$49:$I$49,[9]База!$E$53:$I$54,[9]База!$E$56:$I$57,[9]База!$E$59:$I$59,[9]База!$E$9:$I$13</definedName>
    <definedName name="P2_SCOPE_4_PRT" hidden="1">[9]База!$P$25:$S$25,[9]База!$P$27:$S$31,[9]База!$U$14:$X$20,[9]База!$U$23:$X$23,[9]База!$U$25:$X$25,[9]База!$U$27:$X$31,[9]База!$Z$14:$AC$20,[9]База!$Z$23:$AC$23,[9]База!$Z$25:$AC$25</definedName>
    <definedName name="P2_SCOPE_5_PRT" hidden="1">[9]База!$P$25:$S$25,[9]База!$P$27:$S$31,[9]База!$U$14:$X$21,[9]База!$U$23:$X$23,[9]База!$U$25:$X$25,[9]База!$U$27:$X$31,[9]База!$Z$14:$AC$21,[9]База!$Z$23:$AC$23,[9]База!$Z$25:$AC$25</definedName>
    <definedName name="P2_SCOPE_CORR" localSheetId="14" hidden="1">#REF!,#REF!,#REF!,#REF!,#REF!,#REF!,#REF!,#REF!</definedName>
    <definedName name="P2_SCOPE_CORR" localSheetId="18" hidden="1">#REF!,#REF!,#REF!,#REF!,#REF!,#REF!,#REF!,#REF!</definedName>
    <definedName name="P2_SCOPE_CORR" hidden="1">#REF!,#REF!,#REF!,#REF!,#REF!,#REF!,#REF!,#REF!</definedName>
    <definedName name="P2_SCOPE_F1_PRT" hidden="1">[9]База!$D$56:$E$59,[9]База!$D$34:$E$50,[9]База!$D$32:$E$32,[9]База!$D$23:$E$30</definedName>
    <definedName name="P2_SCOPE_F2_PRT" hidden="1">[9]База!$D$52:$G$54,[9]База!$C$21:$E$42,[9]База!$A$12:$E$12,[9]База!$C$8:$E$11</definedName>
    <definedName name="P2_SCOPE_FULL_LOAD" localSheetId="14" hidden="1">#REF!,#REF!,#REF!,#REF!,#REF!,#REF!</definedName>
    <definedName name="P2_SCOPE_FULL_LOAD" localSheetId="18" hidden="1">#REF!,#REF!,#REF!,#REF!,#REF!,#REF!</definedName>
    <definedName name="P2_SCOPE_FULL_LOAD" hidden="1">#REF!,#REF!,#REF!,#REF!,#REF!,#REF!</definedName>
    <definedName name="P2_SCOPE_IND" localSheetId="14" hidden="1">#REF!,#REF!,#REF!,#REF!,#REF!,#REF!</definedName>
    <definedName name="P2_SCOPE_IND" localSheetId="18" hidden="1">#REF!,#REF!,#REF!,#REF!,#REF!,#REF!</definedName>
    <definedName name="P2_SCOPE_IND" hidden="1">#REF!,#REF!,#REF!,#REF!,#REF!,#REF!</definedName>
    <definedName name="P2_SCOPE_IND2" localSheetId="14" hidden="1">#REF!,#REF!,#REF!,#REF!,#REF!</definedName>
    <definedName name="P2_SCOPE_IND2" localSheetId="18" hidden="1">#REF!,#REF!,#REF!,#REF!,#REF!</definedName>
    <definedName name="P2_SCOPE_IND2" hidden="1">#REF!,#REF!,#REF!,#REF!,#REF!</definedName>
    <definedName name="P2_SCOPE_NOTIND" localSheetId="14" hidden="1">#REF!,#REF!,#REF!,#REF!,#REF!,#REF!,#REF!</definedName>
    <definedName name="P2_SCOPE_NOTIND" localSheetId="18" hidden="1">#REF!,#REF!,#REF!,#REF!,#REF!,#REF!,#REF!</definedName>
    <definedName name="P2_SCOPE_NOTIND" hidden="1">#REF!,#REF!,#REF!,#REF!,#REF!,#REF!,#REF!</definedName>
    <definedName name="P2_SCOPE_NotInd2" localSheetId="14" hidden="1">#REF!,#REF!,#REF!,#REF!,#REF!,#REF!</definedName>
    <definedName name="P2_SCOPE_NotInd2" localSheetId="18" hidden="1">#REF!,#REF!,#REF!,#REF!,#REF!,#REF!</definedName>
    <definedName name="P2_SCOPE_NotInd2" hidden="1">#REF!,#REF!,#REF!,#REF!,#REF!,#REF!</definedName>
    <definedName name="P2_SCOPE_NotInd3" localSheetId="14" hidden="1">#REF!,#REF!,#REF!,#REF!,#REF!,#REF!,#REF!</definedName>
    <definedName name="P2_SCOPE_NotInd3" localSheetId="18" hidden="1">#REF!,#REF!,#REF!,#REF!,#REF!,#REF!,#REF!</definedName>
    <definedName name="P2_SCOPE_NotInd3" hidden="1">#REF!,#REF!,#REF!,#REF!,#REF!,#REF!,#REF!</definedName>
    <definedName name="P2_SCOPE_NotInt" localSheetId="14" hidden="1">#REF!,#REF!,#REF!,#REF!,#REF!,#REF!,#REF!</definedName>
    <definedName name="P2_SCOPE_NotInt" localSheetId="18" hidden="1">#REF!,#REF!,#REF!,#REF!,#REF!,#REF!,#REF!</definedName>
    <definedName name="P2_SCOPE_NotInt" hidden="1">#REF!,#REF!,#REF!,#REF!,#REF!,#REF!,#REF!</definedName>
    <definedName name="P2_SCOPE_PER_PRT" hidden="1">[9]База!$N$14:$N$25,[9]База!$N$27:$N$31,[9]База!$J$27:$K$31,[9]База!$F$27:$H$31,[9]База!$F$33:$H$37</definedName>
    <definedName name="P2_SCOPE_SAVE2" localSheetId="14" hidden="1">#REF!,#REF!,#REF!,#REF!,#REF!,#REF!</definedName>
    <definedName name="P2_SCOPE_SAVE2" localSheetId="18" hidden="1">#REF!,#REF!,#REF!,#REF!,#REF!,#REF!</definedName>
    <definedName name="P2_SCOPE_SAVE2" hidden="1">#REF!,#REF!,#REF!,#REF!,#REF!,#REF!</definedName>
    <definedName name="P2_SCOPE_SV_PRT" localSheetId="14" hidden="1">#REF!,#REF!,#REF!,#REF!,#REF!,#REF!,#REF!</definedName>
    <definedName name="P2_SCOPE_SV_PRT" localSheetId="18" hidden="1">#REF!,#REF!,#REF!,#REF!,#REF!,#REF!,#REF!</definedName>
    <definedName name="P2_SCOPE_SV_PRT" hidden="1">#REF!,#REF!,#REF!,#REF!,#REF!,#REF!,#REF!</definedName>
    <definedName name="P2_T1_Protect" localSheetId="18" hidden="1">#REF!,#REF!,#REF!,#REF!,#REF!,#REF!</definedName>
    <definedName name="P2_T1_Protect" hidden="1">#REF!,#REF!,#REF!,#REF!,#REF!,#REF!</definedName>
    <definedName name="P2_T4_Protect" localSheetId="18" hidden="1">#REF!,#REF!,#REF!,#REF!,#REF!,#REF!,#REF!,#REF!,#REF!</definedName>
    <definedName name="P2_T4_Protect" hidden="1">#REF!,#REF!,#REF!,#REF!,#REF!,#REF!,#REF!,#REF!,#REF!</definedName>
    <definedName name="P3_dip" hidden="1">[7]FST5!$G$143:$G$145,[7]FST5!$G$214:$G$217,[7]FST5!$G$219:$G$224,[7]FST5!$G$226,[7]FST5!$G$228,[7]FST5!$G$230,[7]FST5!$G$232,[7]FST5!$G$197:$G$212</definedName>
    <definedName name="P3_SC22" localSheetId="14" hidden="1">#REF!,#REF!,#REF!,#REF!,#REF!,#REF!</definedName>
    <definedName name="P3_SC22" localSheetId="18" hidden="1">#REF!,#REF!,#REF!,#REF!,#REF!,#REF!</definedName>
    <definedName name="P3_SC22" hidden="1">#REF!,#REF!,#REF!,#REF!,#REF!,#REF!</definedName>
    <definedName name="P3_SCOPE_F1_PRT" hidden="1">[9]База!$E$16:$E$17,[9]База!$C$4:$D$4,[9]База!$C$7:$E$10,[9]База!$A$11:$E$11</definedName>
    <definedName name="P3_SCOPE_FULL_LOAD" localSheetId="14" hidden="1">#REF!,#REF!,#REF!,#REF!,#REF!,#REF!</definedName>
    <definedName name="P3_SCOPE_FULL_LOAD" localSheetId="18" hidden="1">#REF!,#REF!,#REF!,#REF!,#REF!,#REF!</definedName>
    <definedName name="P3_SCOPE_FULL_LOAD" hidden="1">#REF!,#REF!,#REF!,#REF!,#REF!,#REF!</definedName>
    <definedName name="P3_SCOPE_IND" localSheetId="14" hidden="1">#REF!,#REF!,#REF!,#REF!,#REF!</definedName>
    <definedName name="P3_SCOPE_IND" localSheetId="18" hidden="1">#REF!,#REF!,#REF!,#REF!,#REF!</definedName>
    <definedName name="P3_SCOPE_IND" hidden="1">#REF!,#REF!,#REF!,#REF!,#REF!</definedName>
    <definedName name="P3_SCOPE_IND2" localSheetId="14" hidden="1">#REF!,#REF!,#REF!,#REF!,#REF!</definedName>
    <definedName name="P3_SCOPE_IND2" localSheetId="18" hidden="1">#REF!,#REF!,#REF!,#REF!,#REF!</definedName>
    <definedName name="P3_SCOPE_IND2" hidden="1">#REF!,#REF!,#REF!,#REF!,#REF!</definedName>
    <definedName name="P3_SCOPE_NOTIND" localSheetId="14" hidden="1">#REF!,#REF!,#REF!,#REF!,#REF!,#REF!,#REF!</definedName>
    <definedName name="P3_SCOPE_NOTIND" localSheetId="18" hidden="1">#REF!,#REF!,#REF!,#REF!,#REF!,#REF!,#REF!</definedName>
    <definedName name="P3_SCOPE_NOTIND" hidden="1">#REF!,#REF!,#REF!,#REF!,#REF!,#REF!,#REF!</definedName>
    <definedName name="P3_SCOPE_NotInd2" localSheetId="14" hidden="1">#REF!,#REF!,#REF!,#REF!,#REF!,#REF!,#REF!</definedName>
    <definedName name="P3_SCOPE_NotInd2" localSheetId="18" hidden="1">#REF!,#REF!,#REF!,#REF!,#REF!,#REF!,#REF!</definedName>
    <definedName name="P3_SCOPE_NotInd2" hidden="1">#REF!,#REF!,#REF!,#REF!,#REF!,#REF!,#REF!</definedName>
    <definedName name="P3_SCOPE_NotInt" localSheetId="14" hidden="1">#REF!,#REF!,#REF!,#REF!,#REF!,#REF!</definedName>
    <definedName name="P3_SCOPE_NotInt" localSheetId="18" hidden="1">#REF!,#REF!,#REF!,#REF!,#REF!,#REF!</definedName>
    <definedName name="P3_SCOPE_NotInt" hidden="1">#REF!,#REF!,#REF!,#REF!,#REF!,#REF!</definedName>
    <definedName name="P3_SCOPE_PER_PRT" hidden="1">[9]База!$J$33:$K$37,[9]База!$N$33:$N$37,[9]База!$F$39:$H$43,[9]База!$J$39:$K$43,[9]База!$N$39:$N$43</definedName>
    <definedName name="P3_SCOPE_SV_PRT" localSheetId="14" hidden="1">#REF!,#REF!,#REF!,#REF!,#REF!,#REF!,#REF!</definedName>
    <definedName name="P3_SCOPE_SV_PRT" localSheetId="18" hidden="1">#REF!,#REF!,#REF!,#REF!,#REF!,#REF!,#REF!</definedName>
    <definedName name="P3_SCOPE_SV_PRT" hidden="1">#REF!,#REF!,#REF!,#REF!,#REF!,#REF!,#REF!</definedName>
    <definedName name="P3_T1_Protect" localSheetId="18" hidden="1">#REF!,#REF!,#REF!,#REF!,#REF!</definedName>
    <definedName name="P3_T1_Protect" hidden="1">#REF!,#REF!,#REF!,#REF!,#REF!</definedName>
    <definedName name="P4_dip" hidden="1">[7]FST5!$G$70:$G$75,[7]FST5!$G$77:$G$78,[7]FST5!$G$80:$G$83,[7]FST5!$G$85,[7]FST5!$G$87:$G$91,[7]FST5!$G$93,[7]FST5!$G$95:$G$97,[7]FST5!$G$52:$G$68</definedName>
    <definedName name="P4_SCOPE_F1_PRT" hidden="1">[9]База!$C$13:$E$13,[9]База!$A$14:$E$14,[9]База!$C$23:$C$50,[9]База!$C$54:$C$95</definedName>
    <definedName name="P4_SCOPE_FULL_LOAD" localSheetId="14" hidden="1">#REF!,#REF!,#REF!,#REF!,#REF!,#REF!</definedName>
    <definedName name="P4_SCOPE_FULL_LOAD" localSheetId="18" hidden="1">#REF!,#REF!,#REF!,#REF!,#REF!,#REF!</definedName>
    <definedName name="P4_SCOPE_FULL_LOAD" hidden="1">#REF!,#REF!,#REF!,#REF!,#REF!,#REF!</definedName>
    <definedName name="P4_SCOPE_IND" localSheetId="14" hidden="1">#REF!,#REF!,#REF!,#REF!,#REF!</definedName>
    <definedName name="P4_SCOPE_IND" localSheetId="18" hidden="1">#REF!,#REF!,#REF!,#REF!,#REF!</definedName>
    <definedName name="P4_SCOPE_IND" hidden="1">#REF!,#REF!,#REF!,#REF!,#REF!</definedName>
    <definedName name="P4_SCOPE_IND2" localSheetId="14" hidden="1">#REF!,#REF!,#REF!,#REF!,#REF!,#REF!</definedName>
    <definedName name="P4_SCOPE_IND2" localSheetId="18" hidden="1">#REF!,#REF!,#REF!,#REF!,#REF!,#REF!</definedName>
    <definedName name="P4_SCOPE_IND2" hidden="1">#REF!,#REF!,#REF!,#REF!,#REF!,#REF!</definedName>
    <definedName name="P4_SCOPE_NOTIND" localSheetId="14" hidden="1">#REF!,#REF!,#REF!,#REF!,#REF!,#REF!,#REF!</definedName>
    <definedName name="P4_SCOPE_NOTIND" localSheetId="18" hidden="1">#REF!,#REF!,#REF!,#REF!,#REF!,#REF!,#REF!</definedName>
    <definedName name="P4_SCOPE_NOTIND" hidden="1">#REF!,#REF!,#REF!,#REF!,#REF!,#REF!,#REF!</definedName>
    <definedName name="P4_SCOPE_NotInd2" localSheetId="14" hidden="1">#REF!,#REF!,#REF!,#REF!,#REF!,#REF!,#REF!</definedName>
    <definedName name="P4_SCOPE_NotInd2" localSheetId="18" hidden="1">#REF!,#REF!,#REF!,#REF!,#REF!,#REF!,#REF!</definedName>
    <definedName name="P4_SCOPE_NotInd2" hidden="1">#REF!,#REF!,#REF!,#REF!,#REF!,#REF!,#REF!</definedName>
    <definedName name="P4_SCOPE_PER_PRT" hidden="1">[9]База!$F$45:$H$49,[9]База!$J$45:$K$49,[9]База!$N$45:$N$49,[9]База!$F$53:$G$64,[9]База!$H$54:$H$58</definedName>
    <definedName name="P4_T1_Protect" localSheetId="18" hidden="1">#REF!,#REF!,#REF!,#REF!,#REF!,#REF!</definedName>
    <definedName name="P4_T1_Protect" hidden="1">#REF!,#REF!,#REF!,#REF!,#REF!,#REF!</definedName>
    <definedName name="P5_SCOPE_FULL_LOAD" localSheetId="14" hidden="1">#REF!,#REF!,#REF!,#REF!,#REF!,#REF!</definedName>
    <definedName name="P5_SCOPE_FULL_LOAD" localSheetId="18" hidden="1">#REF!,#REF!,#REF!,#REF!,#REF!,#REF!</definedName>
    <definedName name="P5_SCOPE_FULL_LOAD" hidden="1">#REF!,#REF!,#REF!,#REF!,#REF!,#REF!</definedName>
    <definedName name="P5_SCOPE_NOTIND" localSheetId="14" hidden="1">#REF!,#REF!,#REF!,#REF!,#REF!,#REF!,#REF!</definedName>
    <definedName name="P5_SCOPE_NOTIND" localSheetId="18" hidden="1">#REF!,#REF!,#REF!,#REF!,#REF!,#REF!,#REF!</definedName>
    <definedName name="P5_SCOPE_NOTIND" hidden="1">#REF!,#REF!,#REF!,#REF!,#REF!,#REF!,#REF!</definedName>
    <definedName name="P5_SCOPE_NotInd2" localSheetId="14" hidden="1">#REF!,#REF!,#REF!,#REF!,#REF!,#REF!,#REF!</definedName>
    <definedName name="P5_SCOPE_NotInd2" localSheetId="18" hidden="1">#REF!,#REF!,#REF!,#REF!,#REF!,#REF!,#REF!</definedName>
    <definedName name="P5_SCOPE_NotInd2" hidden="1">#REF!,#REF!,#REF!,#REF!,#REF!,#REF!,#REF!</definedName>
    <definedName name="P5_SCOPE_PER_PRT" hidden="1">[9]База!$H$60:$H$64,[9]База!$J$53:$J$64,[9]База!$K$54:$K$58,[9]База!$K$60:$K$64,[9]База!$N$53:$N$64</definedName>
    <definedName name="P5_T1_Protect" localSheetId="18" hidden="1">#REF!,#REF!,#REF!,#REF!,#REF!</definedName>
    <definedName name="P5_T1_Protect" hidden="1">#REF!,#REF!,#REF!,#REF!,#REF!</definedName>
    <definedName name="P6_SCOPE_FULL_LOAD" localSheetId="14" hidden="1">#REF!,#REF!,#REF!,#REF!,#REF!,#REF!</definedName>
    <definedName name="P6_SCOPE_FULL_LOAD" localSheetId="18" hidden="1">#REF!,#REF!,#REF!,#REF!,#REF!,#REF!</definedName>
    <definedName name="P6_SCOPE_FULL_LOAD" hidden="1">#REF!,#REF!,#REF!,#REF!,#REF!,#REF!</definedName>
    <definedName name="P6_SCOPE_NOTIND" localSheetId="14" hidden="1">#REF!,#REF!,#REF!,#REF!,#REF!,#REF!,#REF!</definedName>
    <definedName name="P6_SCOPE_NOTIND" localSheetId="18" hidden="1">#REF!,#REF!,#REF!,#REF!,#REF!,#REF!,#REF!</definedName>
    <definedName name="P6_SCOPE_NOTIND" hidden="1">#REF!,#REF!,#REF!,#REF!,#REF!,#REF!,#REF!</definedName>
    <definedName name="P6_SCOPE_NotInd2" localSheetId="14" hidden="1">#REF!,#REF!,#REF!,#REF!,#REF!,#REF!,#REF!</definedName>
    <definedName name="P6_SCOPE_NotInd2" localSheetId="18" hidden="1">#REF!,#REF!,#REF!,#REF!,#REF!,#REF!,#REF!</definedName>
    <definedName name="P6_SCOPE_NotInd2" hidden="1">#REF!,#REF!,#REF!,#REF!,#REF!,#REF!,#REF!</definedName>
    <definedName name="P6_SCOPE_PER_PRT" hidden="1">[9]База!$F$66:$H$70,[9]База!$J$66:$K$70,[9]База!$N$66:$N$70,[9]База!$F$72:$H$76,[9]База!$J$72:$K$76</definedName>
    <definedName name="P6_T1_Protect" localSheetId="18" hidden="1">#REF!,#REF!,#REF!,#REF!,#REF!</definedName>
    <definedName name="P6_T1_Protect" hidden="1">#REF!,#REF!,#REF!,#REF!,#REF!</definedName>
    <definedName name="P7_SCOPE_FULL_LOAD" localSheetId="14" hidden="1">#REF!,#REF!,#REF!,#REF!,#REF!,#REF!</definedName>
    <definedName name="P7_SCOPE_FULL_LOAD" localSheetId="18" hidden="1">#REF!,#REF!,#REF!,#REF!,#REF!,#REF!</definedName>
    <definedName name="P7_SCOPE_FULL_LOAD" hidden="1">#REF!,#REF!,#REF!,#REF!,#REF!,#REF!</definedName>
    <definedName name="P7_SCOPE_NOTIND" localSheetId="14" hidden="1">#REF!,#REF!,#REF!,#REF!,#REF!,#REF!</definedName>
    <definedName name="P7_SCOPE_NOTIND" localSheetId="18" hidden="1">#REF!,#REF!,#REF!,#REF!,#REF!,#REF!</definedName>
    <definedName name="P7_SCOPE_NOTIND" hidden="1">#REF!,#REF!,#REF!,#REF!,#REF!,#REF!</definedName>
    <definedName name="P7_SCOPE_NotInd2" localSheetId="14" hidden="1">#REF!,#REF!,#REF!,#REF!,#REF!,'С № 11.1'!P1_SCOPE_NotInd2,'С № 11.1'!P2_SCOPE_NotInd2,'С № 11.1'!P3_SCOPE_NotInd2</definedName>
    <definedName name="P7_SCOPE_NotInd2" localSheetId="18" hidden="1">#REF!,#REF!,#REF!,#REF!,#REF!,'С № 13'!P1_SCOPE_NotInd2,'С № 13'!P2_SCOPE_NotInd2,'С № 13'!P3_SCOPE_NotInd2</definedName>
    <definedName name="P7_SCOPE_NotInd2" hidden="1">#REF!,#REF!,#REF!,#REF!,#REF!,P1_SCOPE_NotInd2,P2_SCOPE_NotInd2,P3_SCOPE_NotInd2</definedName>
    <definedName name="P7_SCOPE_PER_PRT" hidden="1">[9]База!$N$72:$N$76,[9]База!$F$78:$H$82,[9]База!$J$78:$K$82,[9]База!$N$78:$N$82,[9]База!$F$84:$H$88</definedName>
    <definedName name="P7_T1_Protect" localSheetId="18" hidden="1">#REF!,#REF!,#REF!,#REF!,#REF!</definedName>
    <definedName name="P7_T1_Protect" hidden="1">#REF!,#REF!,#REF!,#REF!,#REF!</definedName>
    <definedName name="P8_SCOPE_FULL_LOAD" localSheetId="14" hidden="1">#REF!,#REF!,#REF!,#REF!,#REF!,#REF!</definedName>
    <definedName name="P8_SCOPE_FULL_LOAD" localSheetId="18" hidden="1">#REF!,#REF!,#REF!,#REF!,#REF!,#REF!</definedName>
    <definedName name="P8_SCOPE_FULL_LOAD" hidden="1">#REF!,#REF!,#REF!,#REF!,#REF!,#REF!</definedName>
    <definedName name="P8_SCOPE_NOTIND" localSheetId="14" hidden="1">#REF!,#REF!,#REF!,#REF!,#REF!,#REF!</definedName>
    <definedName name="P8_SCOPE_NOTIND" localSheetId="18" hidden="1">#REF!,#REF!,#REF!,#REF!,#REF!,#REF!</definedName>
    <definedName name="P8_SCOPE_NOTIND" hidden="1">#REF!,#REF!,#REF!,#REF!,#REF!,#REF!</definedName>
    <definedName name="P8_SCOPE_PER_PRT" localSheetId="14" hidden="1">[14]База!$J$84:$K$88,[14]База!$N$84:$N$88,[14]База!$F$14:$G$25,P1_SCOPE_PER_PRT,P2_SCOPE_PER_PRT,P3_SCOPE_PER_PRT,P4_SCOPE_PER_PRT</definedName>
    <definedName name="P8_SCOPE_PER_PRT" localSheetId="18" hidden="1">[14]База!$J$84:$K$88,[14]База!$N$84:$N$88,[14]База!$F$14:$G$25,P1_SCOPE_PER_PRT,P2_SCOPE_PER_PRT,P3_SCOPE_PER_PRT,P4_SCOPE_PER_PRT</definedName>
    <definedName name="P8_SCOPE_PER_PRT" hidden="1">[14]База!$J$84:$K$88,[14]База!$N$84:$N$88,[14]База!$F$14:$G$25,P1_SCOPE_PER_PRT,P2_SCOPE_PER_PRT,P3_SCOPE_PER_PRT,P4_SCOPE_PER_PRT</definedName>
    <definedName name="P8_T1_Protect" localSheetId="18" hidden="1">#REF!,#REF!,#REF!,#REF!,#REF!</definedName>
    <definedName name="P8_T1_Protect" hidden="1">#REF!,#REF!,#REF!,#REF!,#REF!</definedName>
    <definedName name="P9_SCOPE_FULL_LOAD" localSheetId="14" hidden="1">#REF!,#REF!,#REF!,#REF!,#REF!,#REF!</definedName>
    <definedName name="P9_SCOPE_FULL_LOAD" localSheetId="18" hidden="1">#REF!,#REF!,#REF!,#REF!,#REF!,#REF!</definedName>
    <definedName name="P9_SCOPE_FULL_LOAD" hidden="1">#REF!,#REF!,#REF!,#REF!,#REF!,#REF!</definedName>
    <definedName name="P9_SCOPE_NotInd" localSheetId="14" hidden="1">#REF!,[13]!P1_SCOPE_NOTIND,[13]!P2_SCOPE_NOTIND,[13]!P3_SCOPE_NOTIND,[13]!P4_SCOPE_NOTIND,[13]!P5_SCOPE_NOTIND,[13]!P6_SCOPE_NOTIND,[13]!P7_SCOPE_NOTIND</definedName>
    <definedName name="P9_SCOPE_NotInd" localSheetId="18" hidden="1">#REF!,[13]!P1_SCOPE_NOTIND,[13]!P2_SCOPE_NOTIND,[13]!P3_SCOPE_NOTIND,[13]!P4_SCOPE_NOTIND,[13]!P5_SCOPE_NOTIND,[13]!P6_SCOPE_NOTIND,[13]!P7_SCOPE_NOTIND</definedName>
    <definedName name="P9_SCOPE_NotInd" hidden="1">#REF!,[13]!P1_SCOPE_NOTIND,[13]!P2_SCOPE_NOTIND,[13]!P3_SCOPE_NOTIND,[13]!P4_SCOPE_NOTIND,[13]!P5_SCOPE_NOTIND,[13]!P6_SCOPE_NOTIND,[13]!P7_SCOPE_NOTIND</definedName>
    <definedName name="P9_T1_Protect" localSheetId="18" hidden="1">#REF!,#REF!,#REF!,#REF!,#REF!</definedName>
    <definedName name="P9_T1_Protect" hidden="1">#REF!,#REF!,#REF!,#REF!,#REF!</definedName>
    <definedName name="PORT_PrjPeriods">[3]Портфель!$A$27</definedName>
    <definedName name="PrjTariff">'[3]Исходные данные'!$D$15</definedName>
    <definedName name="qr110to10">'[15]баланс квадраты ПЭС'!#REF!</definedName>
    <definedName name="qr110to35">'[15]баланс квадраты ПЭС'!#REF!</definedName>
    <definedName name="qr220to10_2">'[15]баланс квадраты ПЭС'!#REF!</definedName>
    <definedName name="qr220to110">'[15]баланс квадраты ПЭС'!#REF!</definedName>
    <definedName name="qr220to35">'[15]баланс квадраты ПЭС'!#REF!</definedName>
    <definedName name="qr35to10">'[15]баланс квадраты ПЭС'!#REF!</definedName>
    <definedName name="Razd1End" localSheetId="18">#REF!</definedName>
    <definedName name="Razd1End">#REF!</definedName>
    <definedName name="Razd1Start" localSheetId="18">#REF!</definedName>
    <definedName name="Razd1Start">#REF!</definedName>
    <definedName name="Razd2End" localSheetId="18">#REF!</definedName>
    <definedName name="Razd2End">#REF!</definedName>
    <definedName name="Razd2Start" localSheetId="18">#REF!</definedName>
    <definedName name="Razd2Start">#REF!</definedName>
    <definedName name="Razd3Start" localSheetId="18">#REF!</definedName>
    <definedName name="Razd3Start">#REF!</definedName>
    <definedName name="Razd4End" localSheetId="18">#REF!</definedName>
    <definedName name="Razd4End">#REF!</definedName>
    <definedName name="Razd4Start" localSheetId="18">#REF!</definedName>
    <definedName name="Razd4Start">#REF!</definedName>
    <definedName name="Razd5End" localSheetId="18">#REF!</definedName>
    <definedName name="Razd5End">#REF!</definedName>
    <definedName name="Razd5Start" localSheetId="18">#REF!</definedName>
    <definedName name="Razd5Start">#REF!</definedName>
    <definedName name="Razd6End" localSheetId="18">#REF!</definedName>
    <definedName name="Razd6End">#REF!</definedName>
    <definedName name="Razd6Start" localSheetId="18">#REF!</definedName>
    <definedName name="Razd6Start">#REF!</definedName>
    <definedName name="Razd7End" localSheetId="18">#REF!</definedName>
    <definedName name="Razd7End">#REF!</definedName>
    <definedName name="Razd7Start" localSheetId="18">#REF!</definedName>
    <definedName name="Razd7Start">#REF!</definedName>
    <definedName name="SAPBEXrevision" hidden="1">1</definedName>
    <definedName name="SAPBEXsysID" hidden="1">"BW2"</definedName>
    <definedName name="SAPBEXwbID" hidden="1">"479GSPMTNK9HM4ZSIVE5K2SH6"</definedName>
    <definedName name="tavrich">[5]таврическая!$A$4:$G$31</definedName>
    <definedName name="wrn" localSheetId="14" hidden="1">{"glc1",#N/A,FALSE,"GLC";"glc2",#N/A,FALSE,"GLC";"glc3",#N/A,FALSE,"GLC";"glc4",#N/A,FALSE,"GLC";"glc5",#N/A,FALSE,"GLC"}</definedName>
    <definedName name="wrn" localSheetId="18" hidden="1">{"glc1",#N/A,FALSE,"GLC";"glc2",#N/A,FALSE,"GLC";"glc3",#N/A,FALSE,"GLC";"glc4",#N/A,FALSE,"GLC";"glc5",#N/A,FALSE,"GLC"}</definedName>
    <definedName name="wrn" hidden="1">{"glc1",#N/A,FALSE,"GLC";"glc2",#N/A,FALSE,"GLC";"glc3",#N/A,FALSE,"GLC";"glc4",#N/A,FALSE,"GLC";"glc5",#N/A,FALSE,"GLC"}</definedName>
    <definedName name="wrn.Aging._.and._.Trend._.Analysis." localSheetId="14"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14" hidden="1">{#N/A,#N/A,FALSE,"Aging Summary";#N/A,#N/A,FALSE,"Ratio Analysis";#N/A,#N/A,FALSE,"Test 120 Day Accts";#N/A,#N/A,FALSE,"Tickmarks"}</definedName>
    <definedName name="wrn.Aging.and._Trend._.Analysis.2" localSheetId="18"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14" hidden="1">{"assets",#N/A,FALSE,"historicBS";"liab",#N/A,FALSE,"historicBS";"is",#N/A,FALSE,"historicIS";"ratios",#N/A,FALSE,"ratios"}</definedName>
    <definedName name="wrn.basicfin." localSheetId="18" hidden="1">{"assets",#N/A,FALSE,"historicBS";"liab",#N/A,FALSE,"historicBS";"is",#N/A,FALSE,"historicIS";"ratios",#N/A,FALSE,"ratios"}</definedName>
    <definedName name="wrn.basicfin." hidden="1">{"assets",#N/A,FALSE,"historicBS";"liab",#N/A,FALSE,"historicBS";"is",#N/A,FALSE,"historicIS";"ratios",#N/A,FALSE,"ratios"}</definedName>
    <definedName name="wrn.basicfin.2" localSheetId="14" hidden="1">{"assets",#N/A,FALSE,"historicBS";"liab",#N/A,FALSE,"historicBS";"is",#N/A,FALSE,"historicIS";"ratios",#N/A,FALSE,"ratios"}</definedName>
    <definedName name="wrn.basicfin.2" localSheetId="18" hidden="1">{"assets",#N/A,FALSE,"historicBS";"liab",#N/A,FALSE,"historicBS";"is",#N/A,FALSE,"historicIS";"ratios",#N/A,FALSE,"ratios"}</definedName>
    <definedName name="wrn.basicfin.2" hidden="1">{"assets",#N/A,FALSE,"historicBS";"liab",#N/A,FALSE,"historicBS";"is",#N/A,FALSE,"historicIS";"ratios",#N/A,FALSE,"ratios"}</definedName>
    <definedName name="wrn.glc." localSheetId="14" hidden="1">{"glcbs",#N/A,FALSE,"GLCBS";"glccsbs",#N/A,FALSE,"GLCCSBS";"glcis",#N/A,FALSE,"GLCIS";"glccsis",#N/A,FALSE,"GLCCSIS";"glcrat1",#N/A,FALSE,"GLC-ratios1"}</definedName>
    <definedName name="wrn.glc." localSheetId="18"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14" hidden="1">{"glc1",#N/A,FALSE,"GLC";"glc2",#N/A,FALSE,"GLC";"glc3",#N/A,FALSE,"GLC";"glc4",#N/A,FALSE,"GLC";"glc5",#N/A,FALSE,"GLC"}</definedName>
    <definedName name="wrn.glcpromonte." localSheetId="18" hidden="1">{"glc1",#N/A,FALSE,"GLC";"glc2",#N/A,FALSE,"GLC";"glc3",#N/A,FALSE,"GLC";"glc4",#N/A,FALSE,"GLC";"glc5",#N/A,FALSE,"GLC"}</definedName>
    <definedName name="wrn.glcpromonte." hidden="1">{"glc1",#N/A,FALSE,"GLC";"glc2",#N/A,FALSE,"GLC";"glc3",#N/A,FALSE,"GLC";"glc4",#N/A,FALSE,"GLC";"glc5",#N/A,FALSE,"GLC"}</definedName>
    <definedName name="wrn.print." localSheetId="14"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18"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Сравнение._.с._.отраслями." localSheetId="14" hidden="1">{#N/A,#N/A,TRUE,"Лист1";#N/A,#N/A,TRUE,"Лист2";#N/A,#N/A,TRUE,"Лист3"}</definedName>
    <definedName name="wrn.Сравнение._.с._.отраслями." localSheetId="18" hidden="1">{#N/A,#N/A,TRUE,"Лист1";#N/A,#N/A,TRUE,"Лист2";#N/A,#N/A,TRUE,"Лист3"}</definedName>
    <definedName name="wrn.Сравнение._.с._.отраслями." hidden="1">{#N/A,#N/A,TRUE,"Лист1";#N/A,#N/A,TRUE,"Лист2";#N/A,#N/A,TRUE,"Лист3"}</definedName>
    <definedName name="а" localSheetId="14" hidden="1">{"glc1",#N/A,FALSE,"GLC";"glc2",#N/A,FALSE,"GLC";"glc3",#N/A,FALSE,"GLC";"glc4",#N/A,FALSE,"GLC";"glc5",#N/A,FALSE,"GLC"}</definedName>
    <definedName name="а" localSheetId="18" hidden="1">{"glc1",#N/A,FALSE,"GLC";"glc2",#N/A,FALSE,"GLC";"glc3",#N/A,FALSE,"GLC";"glc4",#N/A,FALSE,"GLC";"glc5",#N/A,FALSE,"GLC"}</definedName>
    <definedName name="а" hidden="1">{"glc1",#N/A,FALSE,"GLC";"glc2",#N/A,FALSE,"GLC";"glc3",#N/A,FALSE,"GLC";"glc4",#N/A,FALSE,"GLC";"glc5",#N/A,FALSE,"GLC"}</definedName>
    <definedName name="апап" localSheetId="14" hidden="1">#REF!</definedName>
    <definedName name="апап" localSheetId="18" hidden="1">#REF!</definedName>
    <definedName name="апап" hidden="1">#REF!</definedName>
    <definedName name="вап" localSheetId="14" hidden="1">#REF!</definedName>
    <definedName name="вап" localSheetId="18" hidden="1">#REF!</definedName>
    <definedName name="вап" hidden="1">#REF!</definedName>
    <definedName name="ввв" localSheetId="14"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 localSheetId="18"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14"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18"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итт" localSheetId="14" hidden="1">{#N/A,#N/A,TRUE,"Лист1";#N/A,#N/A,TRUE,"Лист2";#N/A,#N/A,TRUE,"Лист3"}</definedName>
    <definedName name="витт" localSheetId="18" hidden="1">{#N/A,#N/A,TRUE,"Лист1";#N/A,#N/A,TRUE,"Лист2";#N/A,#N/A,TRUE,"Лист3"}</definedName>
    <definedName name="витт" hidden="1">{#N/A,#N/A,TRUE,"Лист1";#N/A,#N/A,TRUE,"Лист2";#N/A,#N/A,TRUE,"Лист3"}</definedName>
    <definedName name="вс" localSheetId="14" hidden="1">{#N/A,#N/A,FALSE,"Aging Summary";#N/A,#N/A,FALSE,"Ratio Analysis";#N/A,#N/A,FALSE,"Test 120 Day Accts";#N/A,#N/A,FALSE,"Tickmarks"}</definedName>
    <definedName name="вс" localSheetId="18" hidden="1">{#N/A,#N/A,FALSE,"Aging Summary";#N/A,#N/A,FALSE,"Ratio Analysis";#N/A,#N/A,FALSE,"Test 120 Day Accts";#N/A,#N/A,FALSE,"Tickmarks"}</definedName>
    <definedName name="вс" hidden="1">{#N/A,#N/A,FALSE,"Aging Summary";#N/A,#N/A,FALSE,"Ratio Analysis";#N/A,#N/A,FALSE,"Test 120 Day Accts";#N/A,#N/A,FALSE,"Tickmarks"}</definedName>
    <definedName name="вуув" localSheetId="14" hidden="1">{#N/A,#N/A,TRUE,"Лист1";#N/A,#N/A,TRUE,"Лист2";#N/A,#N/A,TRUE,"Лист3"}</definedName>
    <definedName name="вуув" localSheetId="18" hidden="1">{#N/A,#N/A,TRUE,"Лист1";#N/A,#N/A,TRUE,"Лист2";#N/A,#N/A,TRUE,"Лист3"}</definedName>
    <definedName name="вуув" hidden="1">{#N/A,#N/A,TRUE,"Лист1";#N/A,#N/A,TRUE,"Лист2";#N/A,#N/A,TRUE,"Лист3"}</definedName>
    <definedName name="ВЫР">'[16]Баланс по ТЭЦ-1'!$J$6</definedName>
    <definedName name="грприрцфв00ав98" localSheetId="14" hidden="1">{#N/A,#N/A,TRUE,"Лист1";#N/A,#N/A,TRUE,"Лист2";#N/A,#N/A,TRUE,"Лист3"}</definedName>
    <definedName name="грприрцфв00ав98" localSheetId="18" hidden="1">{#N/A,#N/A,TRUE,"Лист1";#N/A,#N/A,TRUE,"Лист2";#N/A,#N/A,TRUE,"Лист3"}</definedName>
    <definedName name="грприрцфв00ав98" hidden="1">{#N/A,#N/A,TRUE,"Лист1";#N/A,#N/A,TRUE,"Лист2";#N/A,#N/A,TRUE,"Лист3"}</definedName>
    <definedName name="грфинцкавг98Х" localSheetId="14" hidden="1">{#N/A,#N/A,TRUE,"Лист1";#N/A,#N/A,TRUE,"Лист2";#N/A,#N/A,TRUE,"Лист3"}</definedName>
    <definedName name="грфинцкавг98Х" localSheetId="18" hidden="1">{#N/A,#N/A,TRUE,"Лист1";#N/A,#N/A,TRUE,"Лист2";#N/A,#N/A,TRUE,"Лист3"}</definedName>
    <definedName name="грфинцкавг98Х" hidden="1">{#N/A,#N/A,TRUE,"Лист1";#N/A,#N/A,TRUE,"Лист2";#N/A,#N/A,TRUE,"Лист3"}</definedName>
    <definedName name="гшгш" localSheetId="14" hidden="1">{#N/A,#N/A,TRUE,"Лист1";#N/A,#N/A,TRUE,"Лист2";#N/A,#N/A,TRUE,"Лист3"}</definedName>
    <definedName name="гшгш" localSheetId="18" hidden="1">{#N/A,#N/A,TRUE,"Лист1";#N/A,#N/A,TRUE,"Лист2";#N/A,#N/A,TRUE,"Лист3"}</definedName>
    <definedName name="гшгш" hidden="1">{#N/A,#N/A,TRUE,"Лист1";#N/A,#N/A,TRUE,"Лист2";#N/A,#N/A,TRUE,"Лист3"}</definedName>
    <definedName name="д" localSheetId="14" hidden="1">#REF!</definedName>
    <definedName name="д" localSheetId="18" hidden="1">#REF!</definedName>
    <definedName name="д" hidden="1">#REF!</definedName>
    <definedName name="ДатаТекст" localSheetId="18">'[17]Титульный лист С-П'!#REF!</definedName>
    <definedName name="ДатаТекст">'[17]Титульный лист С-П'!#REF!</definedName>
    <definedName name="дд" localSheetId="14" hidden="1">#REF!</definedName>
    <definedName name="дд" localSheetId="18" hidden="1">#REF!</definedName>
    <definedName name="дд" hidden="1">#REF!</definedName>
    <definedName name="дддд" localSheetId="14" hidden="1">#REF!</definedName>
    <definedName name="дддд" localSheetId="18" hidden="1">#REF!</definedName>
    <definedName name="дддд" hidden="1">#REF!</definedName>
    <definedName name="_xlnm.Print_Titles" localSheetId="0">'С № 1 (2020)'!$15:$19</definedName>
    <definedName name="_xlnm.Print_Titles" localSheetId="1">'С № 1 (2021)'!$15:$19</definedName>
    <definedName name="_xlnm.Print_Titles" localSheetId="2">'С № 1 (2022)'!$15:$19</definedName>
    <definedName name="_xlnm.Print_Titles" localSheetId="14">'С № 11.1'!$B:$D,'С № 11.1'!$17:$20</definedName>
    <definedName name="_xlnm.Print_Titles" localSheetId="15">'С № 11.2'!$13:$13</definedName>
    <definedName name="_xlnm.Print_Titles" localSheetId="16">'С № 11.3'!$10:$10</definedName>
    <definedName name="и" localSheetId="14" hidden="1">{"glc1",#N/A,FALSE,"GLC";"glc2",#N/A,FALSE,"GLC";"glc3",#N/A,FALSE,"GLC";"glc4",#N/A,FALSE,"GLC";"glc5",#N/A,FALSE,"GLC"}</definedName>
    <definedName name="и" localSheetId="18" hidden="1">{"glc1",#N/A,FALSE,"GLC";"glc2",#N/A,FALSE,"GLC";"glc3",#N/A,FALSE,"GLC";"glc4",#N/A,FALSE,"GLC";"glc5",#N/A,FALSE,"GLC"}</definedName>
    <definedName name="и" hidden="1">{"glc1",#N/A,FALSE,"GLC";"glc2",#N/A,FALSE,"GLC";"glc3",#N/A,FALSE,"GLC";"glc4",#N/A,FALSE,"GLC";"glc5",#N/A,FALSE,"GLC"}</definedName>
    <definedName name="индцкавг98" localSheetId="14" hidden="1">{#N/A,#N/A,TRUE,"Лист1";#N/A,#N/A,TRUE,"Лист2";#N/A,#N/A,TRUE,"Лист3"}</definedName>
    <definedName name="индцкавг98" localSheetId="18" hidden="1">{#N/A,#N/A,TRUE,"Лист1";#N/A,#N/A,TRUE,"Лист2";#N/A,#N/A,TRUE,"Лист3"}</definedName>
    <definedName name="индцкавг98" hidden="1">{#N/A,#N/A,TRUE,"Лист1";#N/A,#N/A,TRUE,"Лист2";#N/A,#N/A,TRUE,"Лист3"}</definedName>
    <definedName name="кеппппппппппп" localSheetId="14" hidden="1">{#N/A,#N/A,TRUE,"Лист1";#N/A,#N/A,TRUE,"Лист2";#N/A,#N/A,TRUE,"Лист3"}</definedName>
    <definedName name="кеппппппппппп" localSheetId="18" hidden="1">{#N/A,#N/A,TRUE,"Лист1";#N/A,#N/A,TRUE,"Лист2";#N/A,#N/A,TRUE,"Лист3"}</definedName>
    <definedName name="кеппппппппппп" hidden="1">{#N/A,#N/A,TRUE,"Лист1";#N/A,#N/A,TRUE,"Лист2";#N/A,#N/A,TRUE,"Лист3"}</definedName>
    <definedName name="ктр">'[6]5'!#REF!</definedName>
    <definedName name="лщжо" localSheetId="14" hidden="1">{#N/A,#N/A,TRUE,"Лист1";#N/A,#N/A,TRUE,"Лист2";#N/A,#N/A,TRUE,"Лист3"}</definedName>
    <definedName name="лщжо" localSheetId="18" hidden="1">{#N/A,#N/A,TRUE,"Лист1";#N/A,#N/A,TRUE,"Лист2";#N/A,#N/A,TRUE,"Лист3"}</definedName>
    <definedName name="лщжо" hidden="1">{#N/A,#N/A,TRUE,"Лист1";#N/A,#N/A,TRUE,"Лист2";#N/A,#N/A,TRUE,"Лист3"}</definedName>
    <definedName name="мДата">[16]Настройки!$B$8</definedName>
    <definedName name="НБд">'[16]Баланс по ТЭЦ-1'!$N$381</definedName>
    <definedName name="ншш" localSheetId="14" hidden="1">{#N/A,#N/A,TRUE,"Лист1";#N/A,#N/A,TRUE,"Лист2";#N/A,#N/A,TRUE,"Лист3"}</definedName>
    <definedName name="ншш" localSheetId="18" hidden="1">{#N/A,#N/A,TRUE,"Лист1";#N/A,#N/A,TRUE,"Лист2";#N/A,#N/A,TRUE,"Лист3"}</definedName>
    <definedName name="ншш" hidden="1">{#N/A,#N/A,TRUE,"Лист1";#N/A,#N/A,TRUE,"Лист2";#N/A,#N/A,TRUE,"Лист3"}</definedName>
    <definedName name="о" localSheetId="14" hidden="1">{#N/A,#N/A,TRUE,"Лист1";#N/A,#N/A,TRUE,"Лист2";#N/A,#N/A,TRUE,"Лист3"}</definedName>
    <definedName name="о" localSheetId="18" hidden="1">{#N/A,#N/A,TRUE,"Лист1";#N/A,#N/A,TRUE,"Лист2";#N/A,#N/A,TRUE,"Лист3"}</definedName>
    <definedName name="о" hidden="1">{#N/A,#N/A,TRUE,"Лист1";#N/A,#N/A,TRUE,"Лист2";#N/A,#N/A,TRUE,"Лист3"}</definedName>
    <definedName name="о_165" localSheetId="18">#REF!</definedName>
    <definedName name="о_165">#REF!</definedName>
    <definedName name="о_166" localSheetId="18">#REF!</definedName>
    <definedName name="о_166">#REF!</definedName>
    <definedName name="о_167" localSheetId="18">#REF!</definedName>
    <definedName name="о_167">#REF!</definedName>
    <definedName name="о_168" localSheetId="18">#REF!</definedName>
    <definedName name="о_168">#REF!</definedName>
    <definedName name="о_170" localSheetId="18">#REF!</definedName>
    <definedName name="о_170">#REF!</definedName>
    <definedName name="о_171" localSheetId="18">#REF!</definedName>
    <definedName name="о_171">#REF!</definedName>
    <definedName name="о_224" localSheetId="18">#REF!</definedName>
    <definedName name="о_224">#REF!</definedName>
    <definedName name="о_225" localSheetId="18">#REF!</definedName>
    <definedName name="о_225">#REF!</definedName>
    <definedName name="о_235" localSheetId="18">#REF!</definedName>
    <definedName name="о_235">#REF!</definedName>
    <definedName name="о_236" localSheetId="18">#REF!</definedName>
    <definedName name="о_236">#REF!</definedName>
    <definedName name="о_249" localSheetId="18">#REF!</definedName>
    <definedName name="о_249">#REF!</definedName>
    <definedName name="о_250" localSheetId="18">#REF!</definedName>
    <definedName name="о_250">#REF!</definedName>
    <definedName name="о_251" localSheetId="18">#REF!</definedName>
    <definedName name="о_251">#REF!</definedName>
    <definedName name="о_252" localSheetId="18">#REF!</definedName>
    <definedName name="о_252">#REF!</definedName>
    <definedName name="о_531" localSheetId="18">#REF!</definedName>
    <definedName name="о_531">#REF!</definedName>
    <definedName name="о_532" localSheetId="18">#REF!</definedName>
    <definedName name="о_532">#REF!</definedName>
    <definedName name="о_533" localSheetId="18">#REF!</definedName>
    <definedName name="о_533">#REF!</definedName>
    <definedName name="о_553" localSheetId="18">#REF!</definedName>
    <definedName name="о_553">#REF!</definedName>
    <definedName name="о_555i" localSheetId="18">#REF!</definedName>
    <definedName name="о_555i">#REF!</definedName>
    <definedName name="о_556">[5]таврическая!$G$7</definedName>
    <definedName name="о_557">[5]таврическая!$G$9</definedName>
    <definedName name="о_мв10ат1i" localSheetId="18">#REF!</definedName>
    <definedName name="о_мв10ат1i">#REF!</definedName>
    <definedName name="о_мв10ат2i" localSheetId="18">#REF!</definedName>
    <definedName name="о_мв10ат2i">#REF!</definedName>
    <definedName name="о_шсов220">[5]иртышская!$G$18</definedName>
    <definedName name="_xlnm.Print_Area" localSheetId="26">'№ 20'!$A$1:$I$16</definedName>
    <definedName name="_xlnm.Print_Area" localSheetId="27">'№ 21'!$A$1:$H$20</definedName>
    <definedName name="_xlnm.Print_Area" localSheetId="28">'№ 22'!$A$1:$D$12</definedName>
    <definedName name="_xlnm.Print_Area" localSheetId="20">'Г № 15'!$A$1:$CH$84</definedName>
    <definedName name="_xlnm.Print_Area" localSheetId="21">'Г № 16'!$A$1:$AN$84</definedName>
    <definedName name="_xlnm.Print_Area" localSheetId="0">'С № 1 (2020)'!$B$15:$AZ$80</definedName>
    <definedName name="_xlnm.Print_Area" localSheetId="1">'С № 1 (2021)'!$A$1:$BA$80</definedName>
    <definedName name="_xlnm.Print_Area" localSheetId="2">'С № 1 (2022)'!$A$1:$BA$78</definedName>
    <definedName name="_xlnm.Print_Area" localSheetId="13">'С № 10'!$A$1:$T$84</definedName>
    <definedName name="_xlnm.Print_Area" localSheetId="14">'С № 11.1'!$A$1:$AK$67</definedName>
    <definedName name="_xlnm.Print_Area" localSheetId="15">'С № 11.2'!$A$1:$P$158</definedName>
    <definedName name="_xlnm.Print_Area" localSheetId="16">'С № 11.3'!$A$1:$I$33</definedName>
    <definedName name="_xlnm.Print_Area" localSheetId="17">'С № 12'!$A$1:$AG$85</definedName>
    <definedName name="_xlnm.Print_Area" localSheetId="18">'С № 13'!$A$1:$M$76</definedName>
    <definedName name="_xlnm.Print_Area" localSheetId="19">'С № 14'!$A$1:$U$88</definedName>
    <definedName name="_xlnm.Print_Area" localSheetId="3">'С № 2'!$A$16:$BW$89</definedName>
    <definedName name="_xlnm.Print_Area" localSheetId="4">'С № 3'!$A$1:$AQ$88</definedName>
    <definedName name="_xlnm.Print_Area" localSheetId="5">'С № 4'!$A$1:$BZ$86</definedName>
    <definedName name="_xlnm.Print_Area" localSheetId="6">'С № 5 (2020)'!$A$1:$AN$93</definedName>
    <definedName name="_xlnm.Print_Area" localSheetId="8">'С № 5 (2022)'!$A$1:$AN$83</definedName>
    <definedName name="_xlnm.Print_Area" localSheetId="10">'С № 7'!$A$1:$CL$94</definedName>
    <definedName name="_xlnm.Print_Area" localSheetId="11">'С № 8'!$A$1:$AE$88</definedName>
    <definedName name="_xlnm.Print_Area" localSheetId="12">'С № 9'!$A$1:$I$89</definedName>
    <definedName name="ОТДАЧА">'[16]Баланс по ТЭЦ-1'!$J$99</definedName>
    <definedName name="Отдача_ГРУ">'[16]Баланс по ТЭЦ-1'!$J$120</definedName>
    <definedName name="Отдача110">'[16]Баланс по ТЭЦ-1'!$J$100</definedName>
    <definedName name="ОтпВСеть" localSheetId="18">#REF!</definedName>
    <definedName name="ОтпВСеть">#REF!</definedName>
    <definedName name="п_165" localSheetId="18">#REF!</definedName>
    <definedName name="п_165">#REF!</definedName>
    <definedName name="п_166" localSheetId="18">#REF!</definedName>
    <definedName name="п_166">#REF!</definedName>
    <definedName name="п_167" localSheetId="18">#REF!</definedName>
    <definedName name="п_167">#REF!</definedName>
    <definedName name="п_168" localSheetId="18">#REF!</definedName>
    <definedName name="п_168">#REF!</definedName>
    <definedName name="п_170" localSheetId="18">#REF!</definedName>
    <definedName name="п_170">#REF!</definedName>
    <definedName name="п_171" localSheetId="18">#REF!</definedName>
    <definedName name="п_171">#REF!</definedName>
    <definedName name="п_224" localSheetId="18">#REF!</definedName>
    <definedName name="п_224">#REF!</definedName>
    <definedName name="п_225" localSheetId="18">#REF!</definedName>
    <definedName name="п_225">#REF!</definedName>
    <definedName name="п_235" localSheetId="18">#REF!</definedName>
    <definedName name="п_235">#REF!</definedName>
    <definedName name="п_236" localSheetId="18">#REF!</definedName>
    <definedName name="п_236">#REF!</definedName>
    <definedName name="п_249" localSheetId="18">#REF!</definedName>
    <definedName name="п_249">#REF!</definedName>
    <definedName name="п_250" localSheetId="18">#REF!</definedName>
    <definedName name="п_250">#REF!</definedName>
    <definedName name="п_251" localSheetId="18">#REF!</definedName>
    <definedName name="п_251">#REF!</definedName>
    <definedName name="п_252" localSheetId="18">#REF!</definedName>
    <definedName name="п_252">#REF!</definedName>
    <definedName name="п_531" localSheetId="18">#REF!</definedName>
    <definedName name="п_531">#REF!</definedName>
    <definedName name="п_532" localSheetId="18">#REF!</definedName>
    <definedName name="п_532">#REF!</definedName>
    <definedName name="п_533" localSheetId="18">#REF!</definedName>
    <definedName name="п_533">#REF!</definedName>
    <definedName name="п_553" localSheetId="18">#REF!</definedName>
    <definedName name="п_553">#REF!</definedName>
    <definedName name="п_555i" localSheetId="18">#REF!</definedName>
    <definedName name="п_555i">#REF!</definedName>
    <definedName name="п_556">[5]таврическая!$G$6</definedName>
    <definedName name="п_557">[5]таврическая!$G$8</definedName>
    <definedName name="п_в15ат1" localSheetId="18">#REF!</definedName>
    <definedName name="п_в15ат1">#REF!</definedName>
    <definedName name="п_в15ат2" localSheetId="18">#REF!</definedName>
    <definedName name="п_в15ат2">#REF!</definedName>
    <definedName name="п_мв10ат1i" localSheetId="18">#REF!</definedName>
    <definedName name="п_мв10ат1i">#REF!</definedName>
    <definedName name="п_мв10ат2i" localSheetId="18">#REF!</definedName>
    <definedName name="п_мв10ат2i">#REF!</definedName>
    <definedName name="п_ф6" localSheetId="18">#REF!</definedName>
    <definedName name="п_ф6">#REF!</definedName>
    <definedName name="п_ф9" localSheetId="18">#REF!</definedName>
    <definedName name="п_ф9">#REF!</definedName>
    <definedName name="п_шсов220">[5]иртышская!$G$17</definedName>
    <definedName name="Потери" localSheetId="18">#REF!</definedName>
    <definedName name="Потери">#REF!</definedName>
    <definedName name="Потери110" localSheetId="18">#REF!</definedName>
    <definedName name="Потери110">#REF!</definedName>
    <definedName name="Потери6" localSheetId="18">#REF!</definedName>
    <definedName name="Потери6">#REF!</definedName>
    <definedName name="ПотериРУ" localSheetId="18">#REF!</definedName>
    <definedName name="ПотериРУ">#REF!</definedName>
    <definedName name="ПотериТР" localSheetId="18">#REF!</definedName>
    <definedName name="ПотериТР">#REF!</definedName>
    <definedName name="ПотериТРСН" localSheetId="18">#REF!</definedName>
    <definedName name="ПотериТРСН">#REF!</definedName>
    <definedName name="ППЖТ">'[16]Баланс по ТЭЦ-1'!$J$194</definedName>
    <definedName name="прибыль3" localSheetId="14" hidden="1">{#N/A,#N/A,TRUE,"Лист1";#N/A,#N/A,TRUE,"Лист2";#N/A,#N/A,TRUE,"Лист3"}</definedName>
    <definedName name="прибыль3" localSheetId="18" hidden="1">{#N/A,#N/A,TRUE,"Лист1";#N/A,#N/A,TRUE,"Лист2";#N/A,#N/A,TRUE,"Лист3"}</definedName>
    <definedName name="прибыль3" hidden="1">{#N/A,#N/A,TRUE,"Лист1";#N/A,#N/A,TRUE,"Лист2";#N/A,#N/A,TRUE,"Лист3"}</definedName>
    <definedName name="ПРИЕМ">'[16]Баланс по ТЭЦ-1'!$J$86</definedName>
    <definedName name="Прием110">'[16]Баланс по ТЭЦ-1'!$J$87</definedName>
    <definedName name="ПРИХОД">'[16]Баланс по ТЭЦ-1'!$J$186</definedName>
    <definedName name="ПрНуж">'[16]Баланс по ТЭЦ-1'!$J$198</definedName>
    <definedName name="рис1" localSheetId="14" hidden="1">{#N/A,#N/A,TRUE,"Лист1";#N/A,#N/A,TRUE,"Лист2";#N/A,#N/A,TRUE,"Лист3"}</definedName>
    <definedName name="рис1" localSheetId="18" hidden="1">{#N/A,#N/A,TRUE,"Лист1";#N/A,#N/A,TRUE,"Лист2";#N/A,#N/A,TRUE,"Лист3"}</definedName>
    <definedName name="рис1" hidden="1">{#N/A,#N/A,TRUE,"Лист1";#N/A,#N/A,TRUE,"Лист2";#N/A,#N/A,TRUE,"Лист3"}</definedName>
    <definedName name="ррр" localSheetId="14" hidden="1">{"glc1",#N/A,FALSE,"GLC";"glc2",#N/A,FALSE,"GLC";"glc3",#N/A,FALSE,"GLC";"glc4",#N/A,FALSE,"GLC";"glc5",#N/A,FALSE,"GLC"}</definedName>
    <definedName name="ррр" localSheetId="18" hidden="1">{"glc1",#N/A,FALSE,"GLC";"glc2",#N/A,FALSE,"GLC";"glc3",#N/A,FALSE,"GLC";"glc4",#N/A,FALSE,"GLC";"glc5",#N/A,FALSE,"GLC"}</definedName>
    <definedName name="ррр" hidden="1">{"glc1",#N/A,FALSE,"GLC";"glc2",#N/A,FALSE,"GLC";"glc3",#N/A,FALSE,"GLC";"glc4",#N/A,FALSE,"GLC";"glc5",#N/A,FALSE,"GLC"}</definedName>
    <definedName name="СН">'[16]Баланс по ТЭЦ-1'!$J$24</definedName>
    <definedName name="СН_Б">[5]сибирь!$H$16</definedName>
    <definedName name="СН_З" localSheetId="18">#REF!</definedName>
    <definedName name="СН_З">#REF!</definedName>
    <definedName name="СН_И" localSheetId="18">#REF!</definedName>
    <definedName name="СН_И">#REF!</definedName>
    <definedName name="СН_С" localSheetId="18">#REF!</definedName>
    <definedName name="СН_С">#REF!</definedName>
    <definedName name="СН_Т" localSheetId="18">'[18]табл 1'!#REF!</definedName>
    <definedName name="СН_Т">'[18]табл 1'!#REF!</definedName>
    <definedName name="тп" localSheetId="14" hidden="1">{#N/A,#N/A,TRUE,"Лист1";#N/A,#N/A,TRUE,"Лист2";#N/A,#N/A,TRUE,"Лист3"}</definedName>
    <definedName name="тп" localSheetId="18" hidden="1">{#N/A,#N/A,TRUE,"Лист1";#N/A,#N/A,TRUE,"Лист2";#N/A,#N/A,TRUE,"Лист3"}</definedName>
    <definedName name="тп" hidden="1">{#N/A,#N/A,TRUE,"Лист1";#N/A,#N/A,TRUE,"Лист2";#N/A,#N/A,TRUE,"Лист3"}</definedName>
    <definedName name="ТЭП2" localSheetId="14" hidden="1">{#N/A,#N/A,TRUE,"Лист1";#N/A,#N/A,TRUE,"Лист2";#N/A,#N/A,TRUE,"Лист3"}</definedName>
    <definedName name="ТЭП2" localSheetId="18" hidden="1">{#N/A,#N/A,TRUE,"Лист1";#N/A,#N/A,TRUE,"Лист2";#N/A,#N/A,TRUE,"Лист3"}</definedName>
    <definedName name="ТЭП2" hidden="1">{#N/A,#N/A,TRUE,"Лист1";#N/A,#N/A,TRUE,"Лист2";#N/A,#N/A,TRUE,"Лист3"}</definedName>
    <definedName name="укеееукеееееееееееееее" localSheetId="14" hidden="1">{#N/A,#N/A,TRUE,"Лист1";#N/A,#N/A,TRUE,"Лист2";#N/A,#N/A,TRUE,"Лист3"}</definedName>
    <definedName name="укеееукеееееееееееееее" localSheetId="18" hidden="1">{#N/A,#N/A,TRUE,"Лист1";#N/A,#N/A,TRUE,"Лист2";#N/A,#N/A,TRUE,"Лист3"}</definedName>
    <definedName name="укеееукеееееееееееееее" hidden="1">{#N/A,#N/A,TRUE,"Лист1";#N/A,#N/A,TRUE,"Лист2";#N/A,#N/A,TRUE,"Лист3"}</definedName>
    <definedName name="укеукеуеуе" localSheetId="14" hidden="1">{#N/A,#N/A,TRUE,"Лист1";#N/A,#N/A,TRUE,"Лист2";#N/A,#N/A,TRUE,"Лист3"}</definedName>
    <definedName name="укеукеуеуе" localSheetId="18" hidden="1">{#N/A,#N/A,TRUE,"Лист1";#N/A,#N/A,TRUE,"Лист2";#N/A,#N/A,TRUE,"Лист3"}</definedName>
    <definedName name="укеукеуеуе" hidden="1">{#N/A,#N/A,TRUE,"Лист1";#N/A,#N/A,TRUE,"Лист2";#N/A,#N/A,TRUE,"Лист3"}</definedName>
    <definedName name="ФСН">'[16]Баланс по ТЭЦ-1'!$J$58</definedName>
    <definedName name="ФЦН1">'[16]Баланс по ТЭЦ-1'!$J$152</definedName>
    <definedName name="ФЦН2">'[16]Баланс по ТЭЦ-1'!$J$153</definedName>
    <definedName name="ХН">'[16]Баланс по ТЭЦ-1'!$J$68</definedName>
    <definedName name="ы11">'[18]табл 1'!#REF!</definedName>
    <definedName name="ыапр" localSheetId="14" hidden="1">{#N/A,#N/A,TRUE,"Лист1";#N/A,#N/A,TRUE,"Лист2";#N/A,#N/A,TRUE,"Лист3"}</definedName>
    <definedName name="ыапр" localSheetId="18" hidden="1">{#N/A,#N/A,TRUE,"Лист1";#N/A,#N/A,TRUE,"Лист2";#N/A,#N/A,TRUE,"Лист3"}</definedName>
    <definedName name="ыапр" hidden="1">{#N/A,#N/A,TRUE,"Лист1";#N/A,#N/A,TRUE,"Лист2";#N/A,#N/A,TRUE,"Лист3"}</definedName>
    <definedName name="ыва" localSheetId="14" hidden="1">#REF!</definedName>
    <definedName name="ыва" localSheetId="18" hidden="1">#REF!</definedName>
    <definedName name="ыва" hidden="1">#REF!</definedName>
    <definedName name="ыпыим" localSheetId="14" hidden="1">{#N/A,#N/A,TRUE,"Лист1";#N/A,#N/A,TRUE,"Лист2";#N/A,#N/A,TRUE,"Лист3"}</definedName>
    <definedName name="ыпыим" localSheetId="18" hidden="1">{#N/A,#N/A,TRUE,"Лист1";#N/A,#N/A,TRUE,"Лист2";#N/A,#N/A,TRUE,"Лист3"}</definedName>
    <definedName name="ыпыим" hidden="1">{#N/A,#N/A,TRUE,"Лист1";#N/A,#N/A,TRUE,"Лист2";#N/A,#N/A,TRUE,"Лист3"}</definedName>
    <definedName name="ыпыпми" localSheetId="14" hidden="1">{#N/A,#N/A,TRUE,"Лист1";#N/A,#N/A,TRUE,"Лист2";#N/A,#N/A,TRUE,"Лист3"}</definedName>
    <definedName name="ыпыпми" localSheetId="18" hidden="1">{#N/A,#N/A,TRUE,"Лист1";#N/A,#N/A,TRUE,"Лист2";#N/A,#N/A,TRUE,"Лист3"}</definedName>
    <definedName name="ыпыпми" hidden="1">{#N/A,#N/A,TRUE,"Лист1";#N/A,#N/A,TRUE,"Лист2";#N/A,#N/A,TRUE,"Лист3"}</definedName>
    <definedName name="ысчпи" localSheetId="14" hidden="1">{#N/A,#N/A,TRUE,"Лист1";#N/A,#N/A,TRUE,"Лист2";#N/A,#N/A,TRUE,"Лист3"}</definedName>
    <definedName name="ысчпи" localSheetId="18" hidden="1">{#N/A,#N/A,TRUE,"Лист1";#N/A,#N/A,TRUE,"Лист2";#N/A,#N/A,TRUE,"Лист3"}</definedName>
    <definedName name="ысчпи" hidden="1">{#N/A,#N/A,TRUE,"Лист1";#N/A,#N/A,TRUE,"Лист2";#N/A,#N/A,TRUE,"Лист3"}</definedName>
    <definedName name="ыуаы" localSheetId="14" hidden="1">{#N/A,#N/A,TRUE,"Лист1";#N/A,#N/A,TRUE,"Лист2";#N/A,#N/A,TRUE,"Лист3"}</definedName>
    <definedName name="ыуаы" localSheetId="18" hidden="1">{#N/A,#N/A,TRUE,"Лист1";#N/A,#N/A,TRUE,"Лист2";#N/A,#N/A,TRUE,"Лист3"}</definedName>
    <definedName name="ыуаы" hidden="1">{#N/A,#N/A,TRUE,"Лист1";#N/A,#N/A,TRUE,"Лист2";#N/A,#N/A,TRUE,"Лист3"}</definedName>
  </definedNames>
  <calcPr calcId="191029"/>
</workbook>
</file>

<file path=xl/calcChain.xml><?xml version="1.0" encoding="utf-8"?>
<calcChain xmlns="http://schemas.openxmlformats.org/spreadsheetml/2006/main">
  <c r="BH50" i="31" l="1"/>
  <c r="BI50" i="31"/>
  <c r="BJ50" i="31"/>
  <c r="BK50" i="31"/>
  <c r="BL50" i="31"/>
  <c r="BM50" i="31"/>
  <c r="BN50" i="31"/>
  <c r="BO50" i="31"/>
  <c r="BP50" i="31"/>
  <c r="BQ50" i="31"/>
  <c r="BR50" i="31"/>
  <c r="BS50" i="31"/>
  <c r="BT50" i="31"/>
  <c r="BU50" i="31"/>
  <c r="BV50" i="31"/>
  <c r="BW50" i="31"/>
  <c r="BX50" i="31"/>
  <c r="BY50" i="31"/>
  <c r="BZ50" i="31"/>
  <c r="CA50" i="31"/>
  <c r="CB50" i="31"/>
  <c r="CC50" i="31"/>
  <c r="CD50" i="31"/>
  <c r="CE50" i="31"/>
  <c r="CF50" i="31"/>
  <c r="CG50" i="31"/>
  <c r="Y50" i="31"/>
  <c r="Z50" i="31"/>
  <c r="AA50" i="31"/>
  <c r="AB50" i="31"/>
  <c r="AC50" i="31"/>
  <c r="AD50" i="31"/>
  <c r="AE50" i="31"/>
  <c r="AF50" i="31"/>
  <c r="AG50" i="31"/>
  <c r="AH50" i="31"/>
  <c r="AI50" i="31"/>
  <c r="AJ50" i="31"/>
  <c r="AK50" i="31"/>
  <c r="AL50" i="31"/>
  <c r="AM50" i="31"/>
  <c r="AN50" i="31"/>
  <c r="AO50" i="31"/>
  <c r="AP50" i="31"/>
  <c r="AQ50" i="31"/>
  <c r="AR50" i="31"/>
  <c r="AS50" i="31"/>
  <c r="AT50" i="31"/>
  <c r="AU50" i="31"/>
  <c r="AV50" i="31"/>
  <c r="AW50" i="31"/>
  <c r="AX50" i="31"/>
  <c r="AY50" i="31"/>
  <c r="AZ50" i="31"/>
  <c r="BA50" i="31"/>
  <c r="BB50" i="31"/>
  <c r="BC50" i="31"/>
  <c r="BD50" i="31"/>
  <c r="BE50" i="31"/>
  <c r="BF50" i="31"/>
  <c r="BG50" i="31"/>
  <c r="D47" i="38"/>
  <c r="AG41" i="32"/>
  <c r="L50" i="40" l="1"/>
  <c r="L69" i="39"/>
  <c r="H31" i="40"/>
  <c r="I31" i="40"/>
  <c r="K31" i="40"/>
  <c r="K6" i="40" s="1"/>
  <c r="M31" i="40"/>
  <c r="G31" i="40"/>
  <c r="H6" i="40"/>
  <c r="I6" i="40"/>
  <c r="M6" i="40"/>
  <c r="G6" i="40"/>
  <c r="N38" i="40" l="1"/>
  <c r="M38" i="40"/>
  <c r="H36" i="40" l="1"/>
  <c r="F6" i="40"/>
  <c r="L47" i="40"/>
  <c r="L46" i="40" s="1"/>
  <c r="L36" i="40" s="1"/>
  <c r="H46" i="40"/>
  <c r="K47" i="40"/>
  <c r="K46" i="40" s="1"/>
  <c r="K36" i="40" s="1"/>
  <c r="I47" i="40"/>
  <c r="I46" i="40" s="1"/>
  <c r="I36" i="40" s="1"/>
  <c r="H47" i="40"/>
  <c r="H38" i="40"/>
  <c r="I38" i="40"/>
  <c r="J38" i="40"/>
  <c r="K38" i="40"/>
  <c r="L38" i="40"/>
  <c r="G38" i="40"/>
  <c r="G36" i="40" l="1"/>
  <c r="M36" i="40" s="1"/>
  <c r="M32" i="40" s="1"/>
  <c r="M50" i="40"/>
  <c r="M47" i="40" s="1"/>
  <c r="M46" i="40" s="1"/>
  <c r="L212" i="39"/>
  <c r="L211" i="39" s="1"/>
  <c r="L210" i="39" s="1"/>
  <c r="L243" i="39" s="1"/>
  <c r="L213" i="39"/>
  <c r="L214" i="39"/>
  <c r="L215" i="39"/>
  <c r="K215" i="39"/>
  <c r="K214" i="39"/>
  <c r="K212" i="39"/>
  <c r="K213" i="39"/>
  <c r="K211" i="39"/>
  <c r="K210" i="39" s="1"/>
  <c r="K243" i="39" s="1"/>
  <c r="J213" i="39"/>
  <c r="N213" i="39" s="1"/>
  <c r="J214" i="39"/>
  <c r="J215" i="39"/>
  <c r="I215" i="39"/>
  <c r="I214" i="39"/>
  <c r="I213" i="39"/>
  <c r="I212" i="39"/>
  <c r="M213" i="39"/>
  <c r="H212" i="39"/>
  <c r="I211" i="39"/>
  <c r="I210" i="39" s="1"/>
  <c r="I243" i="39" s="1"/>
  <c r="H213" i="39"/>
  <c r="H214" i="39"/>
  <c r="H215" i="39"/>
  <c r="G215" i="39"/>
  <c r="G214" i="39"/>
  <c r="G213" i="39"/>
  <c r="G212" i="39"/>
  <c r="H222" i="39"/>
  <c r="F36" i="40"/>
  <c r="F32" i="40" s="1"/>
  <c r="F31" i="40" s="1"/>
  <c r="F5" i="40" s="1"/>
  <c r="E36" i="40"/>
  <c r="E32" i="40" s="1"/>
  <c r="E31" i="40" s="1"/>
  <c r="D36" i="40"/>
  <c r="D32" i="40" s="1"/>
  <c r="D31" i="40" s="1"/>
  <c r="D6" i="40" s="1"/>
  <c r="D5" i="40" s="1"/>
  <c r="L32" i="40"/>
  <c r="L31" i="40" s="1"/>
  <c r="L6" i="40" s="1"/>
  <c r="K32" i="40"/>
  <c r="I32" i="40"/>
  <c r="H32" i="40"/>
  <c r="M338" i="39"/>
  <c r="L338" i="39"/>
  <c r="N338" i="39" s="1"/>
  <c r="J338" i="39"/>
  <c r="I338" i="39"/>
  <c r="K338" i="39" s="1"/>
  <c r="N336" i="39"/>
  <c r="L336" i="39"/>
  <c r="J336" i="39"/>
  <c r="L327" i="39"/>
  <c r="N327" i="39" s="1"/>
  <c r="J327" i="39"/>
  <c r="I327" i="39"/>
  <c r="K327" i="39" s="1"/>
  <c r="M327" i="39" s="1"/>
  <c r="N326" i="39"/>
  <c r="L326" i="39"/>
  <c r="K326" i="39"/>
  <c r="J326" i="39"/>
  <c r="I326" i="39"/>
  <c r="G326" i="39"/>
  <c r="N324" i="39"/>
  <c r="M324" i="39"/>
  <c r="L324" i="39"/>
  <c r="J324" i="39"/>
  <c r="F323" i="39"/>
  <c r="G323" i="39" s="1"/>
  <c r="E323" i="39"/>
  <c r="N322" i="39"/>
  <c r="M322" i="39"/>
  <c r="K322" i="39"/>
  <c r="L322" i="39" s="1"/>
  <c r="I322" i="39"/>
  <c r="J322" i="39" s="1"/>
  <c r="H322" i="39"/>
  <c r="G322" i="39"/>
  <c r="F322" i="39"/>
  <c r="E322" i="39"/>
  <c r="D322" i="39"/>
  <c r="H321" i="39"/>
  <c r="E321" i="39"/>
  <c r="F321" i="39" s="1"/>
  <c r="G321" i="39" s="1"/>
  <c r="I321" i="39" s="1"/>
  <c r="N320" i="39"/>
  <c r="L320" i="39"/>
  <c r="J320" i="39"/>
  <c r="H320" i="39"/>
  <c r="F310" i="39"/>
  <c r="E310" i="39"/>
  <c r="F309" i="39"/>
  <c r="E309" i="39"/>
  <c r="G303" i="39"/>
  <c r="H303" i="39" s="1"/>
  <c r="F303" i="39"/>
  <c r="E303" i="39"/>
  <c r="D303" i="39"/>
  <c r="H295" i="39"/>
  <c r="G295" i="39"/>
  <c r="H284" i="39"/>
  <c r="G284" i="39"/>
  <c r="I283" i="39"/>
  <c r="I284" i="39" s="1"/>
  <c r="J284" i="39" s="1"/>
  <c r="H283" i="39"/>
  <c r="G283" i="39"/>
  <c r="G297" i="39" s="1"/>
  <c r="H297" i="39" s="1"/>
  <c r="G282" i="39"/>
  <c r="F270" i="39"/>
  <c r="G270" i="39" s="1"/>
  <c r="H269" i="39"/>
  <c r="G269" i="39"/>
  <c r="I269" i="39" s="1"/>
  <c r="D269" i="39"/>
  <c r="F262" i="39"/>
  <c r="H261" i="39"/>
  <c r="H255" i="39" s="1"/>
  <c r="G261" i="39"/>
  <c r="I261" i="39" s="1"/>
  <c r="E256" i="39"/>
  <c r="D256" i="39"/>
  <c r="G255" i="39"/>
  <c r="F255" i="39"/>
  <c r="E255" i="39"/>
  <c r="D255" i="39"/>
  <c r="E254" i="39"/>
  <c r="D254" i="39"/>
  <c r="F246" i="39"/>
  <c r="E246" i="39"/>
  <c r="E243" i="39"/>
  <c r="I223" i="39"/>
  <c r="H223" i="39"/>
  <c r="G223" i="39"/>
  <c r="J222" i="39"/>
  <c r="G222" i="39"/>
  <c r="F222" i="39"/>
  <c r="E222" i="39"/>
  <c r="D222" i="39"/>
  <c r="D246" i="39" s="1"/>
  <c r="N221" i="39"/>
  <c r="N220" i="39"/>
  <c r="N219" i="39"/>
  <c r="N218" i="39"/>
  <c r="N217" i="39"/>
  <c r="N216" i="39"/>
  <c r="F211" i="39"/>
  <c r="F210" i="39" s="1"/>
  <c r="F243" i="39" s="1"/>
  <c r="E211" i="39"/>
  <c r="D211" i="39"/>
  <c r="E210" i="39"/>
  <c r="D210" i="39"/>
  <c r="D243" i="39" s="1"/>
  <c r="G202" i="39"/>
  <c r="L200" i="39"/>
  <c r="K200" i="39"/>
  <c r="I200" i="39"/>
  <c r="J200" i="39" s="1"/>
  <c r="H200" i="39"/>
  <c r="G200" i="39"/>
  <c r="K199" i="39"/>
  <c r="I199" i="39"/>
  <c r="G199" i="39"/>
  <c r="I198" i="39"/>
  <c r="H198" i="39"/>
  <c r="G198" i="39"/>
  <c r="J197" i="39"/>
  <c r="I197" i="39"/>
  <c r="H197" i="39"/>
  <c r="G197" i="39"/>
  <c r="M196" i="39"/>
  <c r="L196" i="39"/>
  <c r="J196" i="39"/>
  <c r="H196" i="39"/>
  <c r="J195" i="39"/>
  <c r="L195" i="39" s="1"/>
  <c r="H195" i="39"/>
  <c r="G195" i="39"/>
  <c r="H194" i="39"/>
  <c r="G194" i="39"/>
  <c r="I192" i="39"/>
  <c r="H192" i="39"/>
  <c r="G192" i="39"/>
  <c r="H186" i="39"/>
  <c r="G186" i="39"/>
  <c r="N185" i="39"/>
  <c r="F185" i="39"/>
  <c r="E185" i="39"/>
  <c r="D185" i="39"/>
  <c r="M184" i="39"/>
  <c r="I184" i="39"/>
  <c r="K184" i="39" s="1"/>
  <c r="H184" i="39"/>
  <c r="G184" i="39"/>
  <c r="I183" i="39"/>
  <c r="G183" i="39"/>
  <c r="G181" i="39"/>
  <c r="F181" i="39"/>
  <c r="H181" i="39" s="1"/>
  <c r="E181" i="39"/>
  <c r="D181" i="39"/>
  <c r="G172" i="39"/>
  <c r="G310" i="39" s="1"/>
  <c r="F168" i="39"/>
  <c r="E168" i="39"/>
  <c r="D168" i="39"/>
  <c r="F167" i="39"/>
  <c r="E167" i="39"/>
  <c r="D167" i="39"/>
  <c r="D242" i="39" s="1"/>
  <c r="N158" i="39"/>
  <c r="N157" i="39"/>
  <c r="L154" i="39"/>
  <c r="J154" i="39"/>
  <c r="N154" i="39" s="1"/>
  <c r="L128" i="39"/>
  <c r="K128" i="39"/>
  <c r="M128" i="39" s="1"/>
  <c r="G128" i="39"/>
  <c r="F128" i="39"/>
  <c r="D128" i="39"/>
  <c r="L125" i="39"/>
  <c r="K125" i="39"/>
  <c r="J125" i="39"/>
  <c r="J128" i="39" s="1"/>
  <c r="I125" i="39"/>
  <c r="I128" i="39" s="1"/>
  <c r="H125" i="39"/>
  <c r="G125" i="39"/>
  <c r="F125" i="39"/>
  <c r="E125" i="39"/>
  <c r="E128" i="39" s="1"/>
  <c r="D125" i="39"/>
  <c r="N124" i="39"/>
  <c r="M124" i="39"/>
  <c r="I124" i="39"/>
  <c r="K124" i="39" s="1"/>
  <c r="K197" i="39" s="1"/>
  <c r="L197" i="39" s="1"/>
  <c r="N197" i="39" s="1"/>
  <c r="E123" i="39"/>
  <c r="M114" i="39"/>
  <c r="L114" i="39"/>
  <c r="N114" i="39" s="1"/>
  <c r="K114" i="39"/>
  <c r="J114" i="39"/>
  <c r="I114" i="39"/>
  <c r="G114" i="39"/>
  <c r="J108" i="39"/>
  <c r="I108" i="39"/>
  <c r="G108" i="39"/>
  <c r="J107" i="39"/>
  <c r="L107" i="39" s="1"/>
  <c r="L106" i="39" s="1"/>
  <c r="H107" i="39"/>
  <c r="F107" i="39"/>
  <c r="E107" i="39"/>
  <c r="D107" i="39"/>
  <c r="J106" i="39"/>
  <c r="N106" i="39" s="1"/>
  <c r="I106" i="39"/>
  <c r="G106" i="39"/>
  <c r="G107" i="39" s="1"/>
  <c r="N104" i="39"/>
  <c r="K104" i="39"/>
  <c r="J104" i="39"/>
  <c r="L104" i="39" s="1"/>
  <c r="I104" i="39"/>
  <c r="M104" i="39" s="1"/>
  <c r="J103" i="39"/>
  <c r="J96" i="39" s="1"/>
  <c r="H103" i="39"/>
  <c r="F103" i="39"/>
  <c r="E103" i="39"/>
  <c r="L102" i="39"/>
  <c r="N102" i="39" s="1"/>
  <c r="J102" i="39"/>
  <c r="I102" i="39"/>
  <c r="N101" i="39"/>
  <c r="H101" i="39"/>
  <c r="F101" i="39"/>
  <c r="G101" i="39" s="1"/>
  <c r="E101" i="39"/>
  <c r="D101" i="39"/>
  <c r="N100" i="39"/>
  <c r="G100" i="39"/>
  <c r="L99" i="39"/>
  <c r="L223" i="39" s="1"/>
  <c r="L222" i="39" s="1"/>
  <c r="K99" i="39"/>
  <c r="K223" i="39" s="1"/>
  <c r="K222" i="39" s="1"/>
  <c r="J99" i="39"/>
  <c r="J223" i="39" s="1"/>
  <c r="I99" i="39"/>
  <c r="M99" i="39" s="1"/>
  <c r="L97" i="39"/>
  <c r="J97" i="39"/>
  <c r="H97" i="39"/>
  <c r="F97" i="39"/>
  <c r="F96" i="39" s="1"/>
  <c r="E97" i="39"/>
  <c r="D97" i="39"/>
  <c r="H96" i="39"/>
  <c r="E96" i="39"/>
  <c r="D96" i="39"/>
  <c r="F95" i="39"/>
  <c r="F123" i="39" s="1"/>
  <c r="G123" i="39" s="1"/>
  <c r="E95" i="39"/>
  <c r="D95" i="39"/>
  <c r="D123" i="39" s="1"/>
  <c r="F89" i="39"/>
  <c r="F117" i="39" s="1"/>
  <c r="G117" i="39" s="1"/>
  <c r="E89" i="39"/>
  <c r="E117" i="39" s="1"/>
  <c r="D89" i="39"/>
  <c r="D117" i="39" s="1"/>
  <c r="G86" i="39"/>
  <c r="F86" i="39"/>
  <c r="E86" i="39"/>
  <c r="D86" i="39"/>
  <c r="F85" i="39"/>
  <c r="F82" i="39" s="1"/>
  <c r="D82" i="39"/>
  <c r="K78" i="39"/>
  <c r="J78" i="39"/>
  <c r="J77" i="39"/>
  <c r="L77" i="39" s="1"/>
  <c r="I77" i="39"/>
  <c r="H77" i="39"/>
  <c r="G77" i="39"/>
  <c r="F77" i="39"/>
  <c r="E77" i="39"/>
  <c r="D77" i="39"/>
  <c r="N75" i="39"/>
  <c r="M75" i="39"/>
  <c r="K75" i="39"/>
  <c r="I75" i="39"/>
  <c r="L74" i="39"/>
  <c r="N74" i="39" s="1"/>
  <c r="J74" i="39"/>
  <c r="G74" i="39"/>
  <c r="I74" i="39" s="1"/>
  <c r="I73" i="39" s="1"/>
  <c r="N72" i="39"/>
  <c r="L72" i="39"/>
  <c r="J72" i="39"/>
  <c r="E72" i="39"/>
  <c r="N71" i="39"/>
  <c r="J71" i="39"/>
  <c r="L71" i="39" s="1"/>
  <c r="I71" i="39"/>
  <c r="K71" i="39" s="1"/>
  <c r="M71" i="39" s="1"/>
  <c r="J70" i="39"/>
  <c r="L70" i="39" s="1"/>
  <c r="H70" i="39"/>
  <c r="N70" i="39" s="1"/>
  <c r="G70" i="39"/>
  <c r="I70" i="39" s="1"/>
  <c r="K70" i="39" s="1"/>
  <c r="F70" i="39"/>
  <c r="M69" i="39"/>
  <c r="K69" i="39"/>
  <c r="J69" i="39"/>
  <c r="I69" i="39"/>
  <c r="K68" i="39"/>
  <c r="K194" i="39" s="1"/>
  <c r="K195" i="39" s="1"/>
  <c r="J68" i="39"/>
  <c r="I68" i="39"/>
  <c r="I194" i="39" s="1"/>
  <c r="I195" i="39" s="1"/>
  <c r="M67" i="39"/>
  <c r="K67" i="39"/>
  <c r="J67" i="39"/>
  <c r="L64" i="39"/>
  <c r="L192" i="39" s="1"/>
  <c r="J64" i="39"/>
  <c r="I64" i="39"/>
  <c r="L62" i="39"/>
  <c r="L199" i="39" s="1"/>
  <c r="J62" i="39"/>
  <c r="J199" i="39" s="1"/>
  <c r="I62" i="39"/>
  <c r="H62" i="39"/>
  <c r="H199" i="39" s="1"/>
  <c r="N199" i="39" s="1"/>
  <c r="G62" i="39"/>
  <c r="F62" i="39"/>
  <c r="E62" i="39"/>
  <c r="D62" i="39"/>
  <c r="N61" i="39"/>
  <c r="K61" i="39"/>
  <c r="J61" i="39"/>
  <c r="L61" i="39" s="1"/>
  <c r="I61" i="39"/>
  <c r="N60" i="39"/>
  <c r="J60" i="39"/>
  <c r="L60" i="39" s="1"/>
  <c r="I60" i="39"/>
  <c r="J54" i="39"/>
  <c r="L54" i="39" s="1"/>
  <c r="L186" i="39" s="1"/>
  <c r="I54" i="39"/>
  <c r="I53" i="39" s="1"/>
  <c r="H53" i="39"/>
  <c r="J53" i="39" s="1"/>
  <c r="L53" i="39" s="1"/>
  <c r="G53" i="39"/>
  <c r="F53" i="39"/>
  <c r="E53" i="39"/>
  <c r="D53" i="39"/>
  <c r="D76" i="39" s="1"/>
  <c r="D73" i="39" s="1"/>
  <c r="G52" i="39"/>
  <c r="I52" i="39" s="1"/>
  <c r="K52" i="39" s="1"/>
  <c r="K43" i="39"/>
  <c r="M43" i="39" s="1"/>
  <c r="I43" i="39"/>
  <c r="I42" i="39"/>
  <c r="G39" i="39"/>
  <c r="F39" i="39"/>
  <c r="F38" i="39" s="1"/>
  <c r="H43" i="39" s="1"/>
  <c r="E39" i="39"/>
  <c r="E38" i="39"/>
  <c r="K37" i="39"/>
  <c r="K95" i="39" s="1"/>
  <c r="I37" i="39"/>
  <c r="J31" i="39"/>
  <c r="G31" i="39"/>
  <c r="L28" i="39"/>
  <c r="J28" i="39"/>
  <c r="I28" i="39"/>
  <c r="Q27" i="39"/>
  <c r="P27" i="39"/>
  <c r="N27" i="39"/>
  <c r="N24" i="39" s="1"/>
  <c r="M27" i="39"/>
  <c r="M24" i="39"/>
  <c r="L24" i="39"/>
  <c r="K24" i="39"/>
  <c r="J24" i="39"/>
  <c r="I24" i="39"/>
  <c r="H24" i="39"/>
  <c r="G24" i="39"/>
  <c r="G85" i="39" s="1"/>
  <c r="G82" i="39" s="1"/>
  <c r="F24" i="39"/>
  <c r="E24" i="39"/>
  <c r="I171" i="39" s="1"/>
  <c r="I168" i="39" s="1"/>
  <c r="D24" i="39"/>
  <c r="D23" i="39" s="1"/>
  <c r="D81" i="39" s="1"/>
  <c r="D109" i="39" s="1"/>
  <c r="D160" i="39" s="1"/>
  <c r="F23" i="39"/>
  <c r="F81" i="39" s="1"/>
  <c r="F109" i="39" s="1"/>
  <c r="E23" i="39"/>
  <c r="G32" i="40" l="1"/>
  <c r="E6" i="40"/>
  <c r="E5" i="40" s="1"/>
  <c r="K5" i="40"/>
  <c r="L5" i="40"/>
  <c r="H5" i="40"/>
  <c r="I5" i="40"/>
  <c r="G5" i="40"/>
  <c r="M5" i="40"/>
  <c r="M212" i="39"/>
  <c r="N215" i="39"/>
  <c r="M214" i="39"/>
  <c r="N214" i="39"/>
  <c r="M215" i="39"/>
  <c r="H211" i="39"/>
  <c r="H210" i="39" s="1"/>
  <c r="H243" i="39" s="1"/>
  <c r="G211" i="39"/>
  <c r="M211" i="39" s="1"/>
  <c r="G210" i="39"/>
  <c r="G243" i="39" s="1"/>
  <c r="F160" i="39"/>
  <c r="F139" i="39"/>
  <c r="F143" i="39" s="1"/>
  <c r="F140" i="39" s="1"/>
  <c r="F113" i="39"/>
  <c r="F110" i="39"/>
  <c r="J43" i="39"/>
  <c r="L43" i="39" s="1"/>
  <c r="L86" i="39" s="1"/>
  <c r="H86" i="39"/>
  <c r="G38" i="39"/>
  <c r="G76" i="39" s="1"/>
  <c r="G73" i="39" s="1"/>
  <c r="I101" i="39"/>
  <c r="K101" i="39" s="1"/>
  <c r="G89" i="39"/>
  <c r="G46" i="39"/>
  <c r="M60" i="39"/>
  <c r="I172" i="39"/>
  <c r="M28" i="39"/>
  <c r="M86" i="39" s="1"/>
  <c r="I86" i="39"/>
  <c r="K28" i="39"/>
  <c r="N69" i="39"/>
  <c r="M78" i="39"/>
  <c r="K77" i="39"/>
  <c r="I95" i="39"/>
  <c r="J37" i="39"/>
  <c r="M37" i="39"/>
  <c r="N54" i="39"/>
  <c r="N53" i="39" s="1"/>
  <c r="J192" i="39"/>
  <c r="N64" i="39"/>
  <c r="L68" i="39"/>
  <c r="N68" i="39" s="1"/>
  <c r="G72" i="39"/>
  <c r="N77" i="39"/>
  <c r="G95" i="39"/>
  <c r="D139" i="39"/>
  <c r="D143" i="39" s="1"/>
  <c r="D140" i="39" s="1"/>
  <c r="H183" i="39"/>
  <c r="J181" i="39"/>
  <c r="G185" i="39"/>
  <c r="I222" i="39"/>
  <c r="M223" i="39"/>
  <c r="M222" i="39" s="1"/>
  <c r="J23" i="39"/>
  <c r="M195" i="39"/>
  <c r="H171" i="39"/>
  <c r="L67" i="39"/>
  <c r="N67" i="39" s="1"/>
  <c r="M68" i="39"/>
  <c r="L246" i="39"/>
  <c r="H128" i="39"/>
  <c r="N128" i="39" s="1"/>
  <c r="N125" i="39"/>
  <c r="K269" i="39"/>
  <c r="J269" i="39"/>
  <c r="I31" i="39"/>
  <c r="G23" i="39"/>
  <c r="G81" i="39" s="1"/>
  <c r="E76" i="39"/>
  <c r="E73" i="39" s="1"/>
  <c r="F76" i="39"/>
  <c r="F73" i="39" s="1"/>
  <c r="H42" i="39"/>
  <c r="H46" i="39"/>
  <c r="I39" i="39"/>
  <c r="K42" i="39"/>
  <c r="K39" i="39" s="1"/>
  <c r="H52" i="39"/>
  <c r="I186" i="39"/>
  <c r="M54" i="39"/>
  <c r="M53" i="39" s="1"/>
  <c r="K60" i="39"/>
  <c r="L78" i="39"/>
  <c r="N78" i="39" s="1"/>
  <c r="N99" i="39"/>
  <c r="N97" i="39" s="1"/>
  <c r="K108" i="39"/>
  <c r="M108" i="39"/>
  <c r="F305" i="39"/>
  <c r="F242" i="39"/>
  <c r="F250" i="39" s="1"/>
  <c r="G175" i="39"/>
  <c r="I181" i="39"/>
  <c r="D110" i="39"/>
  <c r="D113" i="39"/>
  <c r="K321" i="39"/>
  <c r="J321" i="39"/>
  <c r="H85" i="39"/>
  <c r="H23" i="39"/>
  <c r="H81" i="39" s="1"/>
  <c r="N28" i="39"/>
  <c r="H39" i="39"/>
  <c r="J39" i="39" s="1"/>
  <c r="M52" i="39"/>
  <c r="K54" i="39"/>
  <c r="M61" i="39"/>
  <c r="M64" i="39"/>
  <c r="M192" i="39" s="1"/>
  <c r="K64" i="39"/>
  <c r="M70" i="39"/>
  <c r="K74" i="39"/>
  <c r="M74" i="39" s="1"/>
  <c r="H76" i="39"/>
  <c r="M77" i="39"/>
  <c r="E81" i="39"/>
  <c r="E109" i="39" s="1"/>
  <c r="I123" i="39"/>
  <c r="K123" i="39" s="1"/>
  <c r="M123" i="39"/>
  <c r="N62" i="39"/>
  <c r="I97" i="39"/>
  <c r="K246" i="39"/>
  <c r="M102" i="39"/>
  <c r="M97" i="39" s="1"/>
  <c r="M96" i="39" s="1"/>
  <c r="K102" i="39"/>
  <c r="N107" i="39"/>
  <c r="N192" i="39"/>
  <c r="N223" i="39"/>
  <c r="K261" i="39"/>
  <c r="I255" i="39"/>
  <c r="J261" i="39"/>
  <c r="J255" i="39" s="1"/>
  <c r="M197" i="39"/>
  <c r="G246" i="39"/>
  <c r="I295" i="39"/>
  <c r="J295" i="39" s="1"/>
  <c r="J283" i="39"/>
  <c r="I297" i="39"/>
  <c r="J297" i="39" s="1"/>
  <c r="K283" i="39"/>
  <c r="I323" i="39"/>
  <c r="H323" i="39"/>
  <c r="I336" i="39"/>
  <c r="M326" i="39"/>
  <c r="M100" i="39"/>
  <c r="G97" i="39"/>
  <c r="G96" i="39" s="1"/>
  <c r="K106" i="39"/>
  <c r="I107" i="39"/>
  <c r="I103" i="39"/>
  <c r="L108" i="39"/>
  <c r="N108" i="39" s="1"/>
  <c r="N103" i="39" s="1"/>
  <c r="J186" i="39"/>
  <c r="N186" i="39" s="1"/>
  <c r="M194" i="39"/>
  <c r="K198" i="39"/>
  <c r="J198" i="39"/>
  <c r="J246" i="39"/>
  <c r="I282" i="39"/>
  <c r="H282" i="39"/>
  <c r="M103" i="39"/>
  <c r="J194" i="39"/>
  <c r="L194" i="39" s="1"/>
  <c r="N194" i="39"/>
  <c r="H270" i="39"/>
  <c r="I270" i="39"/>
  <c r="G171" i="39"/>
  <c r="K171" i="39"/>
  <c r="K168" i="39" s="1"/>
  <c r="E85" i="39"/>
  <c r="E82" i="39" s="1"/>
  <c r="L103" i="39"/>
  <c r="L96" i="39" s="1"/>
  <c r="M106" i="39"/>
  <c r="D250" i="39"/>
  <c r="N196" i="39"/>
  <c r="M199" i="39"/>
  <c r="N200" i="39"/>
  <c r="G103" i="39"/>
  <c r="M125" i="39"/>
  <c r="E242" i="39"/>
  <c r="E250" i="39" s="1"/>
  <c r="N195" i="39"/>
  <c r="I202" i="39"/>
  <c r="K202" i="39" s="1"/>
  <c r="G256" i="39"/>
  <c r="M200" i="39"/>
  <c r="E305" i="39"/>
  <c r="F281" i="39"/>
  <c r="G281" i="39" s="1"/>
  <c r="G254" i="39" s="1"/>
  <c r="BG24" i="31"/>
  <c r="BG81" i="31"/>
  <c r="BG25" i="31" s="1"/>
  <c r="BG61" i="31"/>
  <c r="BG47" i="31"/>
  <c r="BG44" i="31"/>
  <c r="BG74" i="31"/>
  <c r="BG51" i="31"/>
  <c r="D17" i="38"/>
  <c r="D18" i="38"/>
  <c r="D16" i="38"/>
  <c r="D15" i="38"/>
  <c r="D6" i="38"/>
  <c r="D2" i="38"/>
  <c r="C23" i="38"/>
  <c r="C24" i="38"/>
  <c r="C25" i="38"/>
  <c r="C22" i="38"/>
  <c r="C11" i="38"/>
  <c r="C12" i="38"/>
  <c r="C13" i="38"/>
  <c r="C14" i="38"/>
  <c r="C15" i="38"/>
  <c r="C10" i="38"/>
  <c r="C3" i="38"/>
  <c r="C4" i="38"/>
  <c r="C5" i="38"/>
  <c r="C6" i="38"/>
  <c r="C2" i="38"/>
  <c r="M210" i="39" l="1"/>
  <c r="M243" i="39" s="1"/>
  <c r="J42" i="39"/>
  <c r="L42" i="39" s="1"/>
  <c r="H246" i="39"/>
  <c r="N222" i="39"/>
  <c r="K270" i="39"/>
  <c r="J270" i="39"/>
  <c r="M202" i="39"/>
  <c r="K192" i="39"/>
  <c r="K62" i="39"/>
  <c r="M62" i="39" s="1"/>
  <c r="L39" i="39"/>
  <c r="N96" i="39"/>
  <c r="H95" i="39"/>
  <c r="H123" i="39" s="1"/>
  <c r="N52" i="39"/>
  <c r="J52" i="39"/>
  <c r="L52" i="39" s="1"/>
  <c r="I305" i="39"/>
  <c r="I309" i="39" s="1"/>
  <c r="I246" i="39"/>
  <c r="J184" i="39"/>
  <c r="L37" i="39"/>
  <c r="N37" i="39" s="1"/>
  <c r="N95" i="39" s="1"/>
  <c r="J95" i="39"/>
  <c r="I310" i="39"/>
  <c r="M172" i="39"/>
  <c r="M310" i="39" s="1"/>
  <c r="M101" i="39"/>
  <c r="J282" i="39"/>
  <c r="K282" i="39"/>
  <c r="I96" i="39"/>
  <c r="M321" i="39"/>
  <c r="N321" i="39" s="1"/>
  <c r="L321" i="39"/>
  <c r="H168" i="39"/>
  <c r="H175" i="39"/>
  <c r="H172" i="39"/>
  <c r="J171" i="39"/>
  <c r="K85" i="39"/>
  <c r="K82" i="39" s="1"/>
  <c r="L198" i="39"/>
  <c r="N198" i="39" s="1"/>
  <c r="M198" i="39"/>
  <c r="J86" i="39"/>
  <c r="N86" i="39" s="1"/>
  <c r="I175" i="39"/>
  <c r="I23" i="39"/>
  <c r="K31" i="39"/>
  <c r="K23" i="39" s="1"/>
  <c r="K81" i="39" s="1"/>
  <c r="K109" i="39" s="1"/>
  <c r="E160" i="39"/>
  <c r="E139" i="39"/>
  <c r="E143" i="39" s="1"/>
  <c r="E113" i="39"/>
  <c r="E110" i="39"/>
  <c r="G109" i="39"/>
  <c r="K336" i="39"/>
  <c r="M336" i="39"/>
  <c r="K107" i="39"/>
  <c r="M107" i="39" s="1"/>
  <c r="K103" i="39"/>
  <c r="I303" i="39"/>
  <c r="J303" i="39" s="1"/>
  <c r="K183" i="39"/>
  <c r="K97" i="39"/>
  <c r="K96" i="39" s="1"/>
  <c r="J76" i="39"/>
  <c r="L76" i="39" s="1"/>
  <c r="H73" i="39"/>
  <c r="K186" i="39"/>
  <c r="K53" i="39"/>
  <c r="H109" i="39"/>
  <c r="H89" i="39"/>
  <c r="J46" i="39"/>
  <c r="I167" i="39"/>
  <c r="J85" i="39"/>
  <c r="J82" i="39" s="1"/>
  <c r="I85" i="39"/>
  <c r="I82" i="39" s="1"/>
  <c r="K172" i="39"/>
  <c r="K310" i="39" s="1"/>
  <c r="K86" i="39"/>
  <c r="I46" i="39"/>
  <c r="K46" i="39" s="1"/>
  <c r="K38" i="39" s="1"/>
  <c r="K76" i="39" s="1"/>
  <c r="K73" i="39" s="1"/>
  <c r="M73" i="39" s="1"/>
  <c r="N43" i="39"/>
  <c r="G262" i="39"/>
  <c r="H262" i="39" s="1"/>
  <c r="H256" i="39"/>
  <c r="I256" i="39"/>
  <c r="J323" i="39"/>
  <c r="K323" i="39"/>
  <c r="H82" i="39"/>
  <c r="L181" i="39"/>
  <c r="L183" i="39" s="1"/>
  <c r="J183" i="39"/>
  <c r="N183" i="39" s="1"/>
  <c r="I72" i="39"/>
  <c r="K72" i="39" s="1"/>
  <c r="M72" i="39"/>
  <c r="I281" i="39"/>
  <c r="H281" i="39"/>
  <c r="H254" i="39" s="1"/>
  <c r="M171" i="39"/>
  <c r="M168" i="39" s="1"/>
  <c r="G168" i="39"/>
  <c r="G167" i="39" s="1"/>
  <c r="K284" i="39"/>
  <c r="M283" i="39"/>
  <c r="K295" i="39"/>
  <c r="L283" i="39"/>
  <c r="N283" i="39" s="1"/>
  <c r="K297" i="39"/>
  <c r="K303" i="39" s="1"/>
  <c r="L303" i="39" s="1"/>
  <c r="N303" i="39" s="1"/>
  <c r="K255" i="39"/>
  <c r="M261" i="39"/>
  <c r="L261" i="39"/>
  <c r="M42" i="39"/>
  <c r="M39" i="39" s="1"/>
  <c r="I185" i="39"/>
  <c r="M269" i="39"/>
  <c r="L269" i="39"/>
  <c r="N269" i="39" s="1"/>
  <c r="M246" i="39"/>
  <c r="M95" i="39"/>
  <c r="AJ83" i="32"/>
  <c r="AJ82" i="32"/>
  <c r="AI83" i="32"/>
  <c r="AF83" i="32"/>
  <c r="AD83" i="32"/>
  <c r="AD82" i="32"/>
  <c r="AC83" i="32"/>
  <c r="AJ78" i="32"/>
  <c r="AI77" i="32"/>
  <c r="AI78" i="32"/>
  <c r="AI79" i="32"/>
  <c r="AG76" i="32"/>
  <c r="AG78" i="32"/>
  <c r="AF77" i="32"/>
  <c r="AF78" i="32"/>
  <c r="AF79" i="32"/>
  <c r="AC77" i="32"/>
  <c r="AC78" i="32"/>
  <c r="AC79" i="32"/>
  <c r="AJ62" i="32"/>
  <c r="AI62" i="32"/>
  <c r="AD62" i="32"/>
  <c r="AC62" i="32"/>
  <c r="AF62" i="32"/>
  <c r="AG54" i="32"/>
  <c r="AG56" i="32"/>
  <c r="AG58" i="32"/>
  <c r="AF53" i="32"/>
  <c r="AF55" i="32"/>
  <c r="AF57" i="32"/>
  <c r="AF52" i="32"/>
  <c r="AD58" i="32"/>
  <c r="AC56" i="32"/>
  <c r="AC57" i="32"/>
  <c r="AC58" i="32"/>
  <c r="AF49" i="32"/>
  <c r="AC49" i="32"/>
  <c r="AL49" i="32" s="1"/>
  <c r="AC48" i="32"/>
  <c r="BS83" i="31"/>
  <c r="BS84" i="31"/>
  <c r="AJ84" i="32" s="1"/>
  <c r="BS82" i="31"/>
  <c r="BD83" i="31"/>
  <c r="AG83" i="32" s="1"/>
  <c r="BD84" i="31"/>
  <c r="AG84" i="32" s="1"/>
  <c r="BD82" i="31"/>
  <c r="AG82" i="32" s="1"/>
  <c r="AO83" i="31"/>
  <c r="AO84" i="31"/>
  <c r="AD84" i="32" s="1"/>
  <c r="AO82" i="31"/>
  <c r="BS76" i="31"/>
  <c r="AJ76" i="32" s="1"/>
  <c r="BS77" i="31"/>
  <c r="AJ77" i="32" s="1"/>
  <c r="BS78" i="31"/>
  <c r="BS79" i="31"/>
  <c r="AJ79" i="32" s="1"/>
  <c r="BS75" i="31"/>
  <c r="AJ75" i="32" s="1"/>
  <c r="BD76" i="31"/>
  <c r="BD77" i="31"/>
  <c r="AG77" i="32" s="1"/>
  <c r="BD78" i="31"/>
  <c r="BD79" i="31"/>
  <c r="AG79" i="32" s="1"/>
  <c r="BD75" i="31"/>
  <c r="AG75" i="32" s="1"/>
  <c r="AO76" i="31"/>
  <c r="AD76" i="32" s="1"/>
  <c r="AO77" i="31"/>
  <c r="AD77" i="32" s="1"/>
  <c r="AO78" i="31"/>
  <c r="AD78" i="32" s="1"/>
  <c r="AO79" i="31"/>
  <c r="AD79" i="32" s="1"/>
  <c r="AO75" i="31"/>
  <c r="AD75" i="32" s="1"/>
  <c r="AO62" i="31"/>
  <c r="CF54" i="31"/>
  <c r="CC54" i="31" s="1"/>
  <c r="BS53" i="31"/>
  <c r="AJ53" i="32" s="1"/>
  <c r="BS54" i="31"/>
  <c r="AJ54" i="32" s="1"/>
  <c r="BS55" i="31"/>
  <c r="AJ55" i="32" s="1"/>
  <c r="BS56" i="31"/>
  <c r="AJ56" i="32" s="1"/>
  <c r="BS57" i="31"/>
  <c r="CF57" i="31" s="1"/>
  <c r="BS58" i="31"/>
  <c r="AJ58" i="32" s="1"/>
  <c r="BS52" i="31"/>
  <c r="AJ52" i="32" s="1"/>
  <c r="BI53" i="31"/>
  <c r="AI53" i="32" s="1"/>
  <c r="BI54" i="31"/>
  <c r="AI54" i="32" s="1"/>
  <c r="BI55" i="31"/>
  <c r="AI55" i="32" s="1"/>
  <c r="BI56" i="31"/>
  <c r="AI56" i="32" s="1"/>
  <c r="BI57" i="31"/>
  <c r="AI57" i="32" s="1"/>
  <c r="BI58" i="31"/>
  <c r="AI58" i="32" s="1"/>
  <c r="BI52" i="31"/>
  <c r="AI52" i="32" s="1"/>
  <c r="BD53" i="31"/>
  <c r="AG53" i="32" s="1"/>
  <c r="BD54" i="31"/>
  <c r="BD55" i="31"/>
  <c r="AG55" i="32" s="1"/>
  <c r="BD56" i="31"/>
  <c r="BD57" i="31"/>
  <c r="AG57" i="32" s="1"/>
  <c r="BD58" i="31"/>
  <c r="CF58" i="31" s="1"/>
  <c r="BD52" i="31"/>
  <c r="AG52" i="32" s="1"/>
  <c r="AT53" i="31"/>
  <c r="AT54" i="31"/>
  <c r="AF54" i="32" s="1"/>
  <c r="AT55" i="31"/>
  <c r="AT56" i="31"/>
  <c r="AF56" i="32" s="1"/>
  <c r="AT57" i="31"/>
  <c r="AT58" i="31"/>
  <c r="AF58" i="32" s="1"/>
  <c r="AT52" i="31"/>
  <c r="AO56" i="31"/>
  <c r="AD56" i="32" s="1"/>
  <c r="AO57" i="31"/>
  <c r="AD57" i="32" s="1"/>
  <c r="AO58" i="31"/>
  <c r="AO53" i="31"/>
  <c r="AD53" i="32" s="1"/>
  <c r="AO54" i="31"/>
  <c r="AD54" i="32" s="1"/>
  <c r="AO55" i="31"/>
  <c r="AD55" i="32" s="1"/>
  <c r="AO52" i="31"/>
  <c r="AD52" i="32" s="1"/>
  <c r="BS49" i="31"/>
  <c r="BS48" i="31"/>
  <c r="AO45" i="31"/>
  <c r="V44" i="6"/>
  <c r="J54" i="21"/>
  <c r="E84" i="21"/>
  <c r="E85" i="21"/>
  <c r="E86" i="21"/>
  <c r="E83" i="21"/>
  <c r="E82" i="21" s="1"/>
  <c r="E73" i="21"/>
  <c r="E76" i="21"/>
  <c r="E77" i="21"/>
  <c r="E80" i="21"/>
  <c r="E41" i="21"/>
  <c r="E42" i="21"/>
  <c r="E43" i="21"/>
  <c r="E44" i="21"/>
  <c r="E45" i="21"/>
  <c r="E46" i="21"/>
  <c r="E40" i="21"/>
  <c r="E54" i="21"/>
  <c r="K160" i="39" l="1"/>
  <c r="K139" i="39"/>
  <c r="N181" i="39"/>
  <c r="M85" i="39"/>
  <c r="M82" i="39" s="1"/>
  <c r="L295" i="39"/>
  <c r="N295" i="39" s="1"/>
  <c r="M295" i="39"/>
  <c r="M46" i="39"/>
  <c r="M38" i="39" s="1"/>
  <c r="M76" i="39" s="1"/>
  <c r="I242" i="39"/>
  <c r="I250" i="39" s="1"/>
  <c r="K181" i="39"/>
  <c r="M181" i="39" s="1"/>
  <c r="M183" i="39"/>
  <c r="N42" i="39"/>
  <c r="N39" i="39" s="1"/>
  <c r="N261" i="39"/>
  <c r="L255" i="39"/>
  <c r="K281" i="39"/>
  <c r="J281" i="39"/>
  <c r="J254" i="39" s="1"/>
  <c r="I262" i="39"/>
  <c r="J262" i="39" s="1"/>
  <c r="K256" i="39"/>
  <c r="J256" i="39"/>
  <c r="L46" i="39"/>
  <c r="N46" i="39" s="1"/>
  <c r="J89" i="39"/>
  <c r="J117" i="39" s="1"/>
  <c r="K185" i="39"/>
  <c r="M186" i="39"/>
  <c r="M185" i="39" s="1"/>
  <c r="E158" i="39"/>
  <c r="E140" i="39"/>
  <c r="E157" i="39"/>
  <c r="I89" i="39"/>
  <c r="I117" i="39" s="1"/>
  <c r="M117" i="39" s="1"/>
  <c r="J175" i="39"/>
  <c r="L282" i="39"/>
  <c r="N282" i="39" s="1"/>
  <c r="M282" i="39"/>
  <c r="M303" i="39"/>
  <c r="N76" i="39"/>
  <c r="H167" i="39"/>
  <c r="L184" i="39"/>
  <c r="N184" i="39" s="1"/>
  <c r="L95" i="39"/>
  <c r="J123" i="39"/>
  <c r="L123" i="39" s="1"/>
  <c r="N123" i="39"/>
  <c r="I254" i="39"/>
  <c r="H310" i="39"/>
  <c r="J172" i="39"/>
  <c r="L85" i="39"/>
  <c r="L82" i="39" s="1"/>
  <c r="N82" i="39" s="1"/>
  <c r="L38" i="39"/>
  <c r="M255" i="39"/>
  <c r="K254" i="39"/>
  <c r="M254" i="39" s="1"/>
  <c r="L284" i="39"/>
  <c r="N284" i="39" s="1"/>
  <c r="M284" i="39"/>
  <c r="H117" i="39"/>
  <c r="J73" i="39"/>
  <c r="H202" i="39"/>
  <c r="G160" i="39"/>
  <c r="G110" i="39"/>
  <c r="G113" i="39" s="1"/>
  <c r="G139" i="39"/>
  <c r="I38" i="39"/>
  <c r="I76" i="39" s="1"/>
  <c r="K175" i="39"/>
  <c r="L31" i="39"/>
  <c r="K89" i="39"/>
  <c r="K117" i="39" s="1"/>
  <c r="K110" i="39" s="1"/>
  <c r="K113" i="39" s="1"/>
  <c r="M297" i="39"/>
  <c r="L297" i="39"/>
  <c r="N297" i="39" s="1"/>
  <c r="G242" i="39"/>
  <c r="G250" i="39" s="1"/>
  <c r="G305" i="39"/>
  <c r="G309" i="39" s="1"/>
  <c r="M323" i="39"/>
  <c r="N323" i="39" s="1"/>
  <c r="L323" i="39"/>
  <c r="H113" i="39"/>
  <c r="H139" i="39"/>
  <c r="H110" i="39"/>
  <c r="H160" i="39"/>
  <c r="M31" i="39"/>
  <c r="J168" i="39"/>
  <c r="J38" i="39"/>
  <c r="J81" i="39" s="1"/>
  <c r="L270" i="39"/>
  <c r="N270" i="39" s="1"/>
  <c r="M270" i="39"/>
  <c r="N246" i="39"/>
  <c r="CF52" i="31"/>
  <c r="CC52" i="31" s="1"/>
  <c r="CF75" i="31"/>
  <c r="CC75" i="31" s="1"/>
  <c r="CF55" i="31"/>
  <c r="CC55" i="31" s="1"/>
  <c r="AJ57" i="32"/>
  <c r="CF53" i="31"/>
  <c r="CC53" i="31" s="1"/>
  <c r="CF76" i="31"/>
  <c r="CC76" i="31" s="1"/>
  <c r="E39" i="21"/>
  <c r="F39" i="21"/>
  <c r="H39" i="21"/>
  <c r="I39" i="21"/>
  <c r="K39" i="21"/>
  <c r="E84" i="14"/>
  <c r="F84" i="14"/>
  <c r="G84" i="14"/>
  <c r="H84" i="14"/>
  <c r="I84" i="14"/>
  <c r="J84" i="14"/>
  <c r="K84" i="14"/>
  <c r="L74" i="14"/>
  <c r="M74" i="14"/>
  <c r="N74" i="14"/>
  <c r="O74" i="14"/>
  <c r="P74" i="14"/>
  <c r="L75" i="14"/>
  <c r="M75" i="14"/>
  <c r="N75" i="14"/>
  <c r="O75" i="14"/>
  <c r="P75" i="14"/>
  <c r="L76" i="14"/>
  <c r="M76" i="14"/>
  <c r="N76" i="14"/>
  <c r="O76" i="14"/>
  <c r="P76" i="14"/>
  <c r="L78" i="14"/>
  <c r="M78" i="14"/>
  <c r="N78" i="14"/>
  <c r="O78" i="14"/>
  <c r="P78" i="14"/>
  <c r="L79" i="14"/>
  <c r="M79" i="14"/>
  <c r="N79" i="14"/>
  <c r="O79" i="14"/>
  <c r="P79" i="14"/>
  <c r="L80" i="14"/>
  <c r="M80" i="14"/>
  <c r="N80" i="14"/>
  <c r="O80" i="14"/>
  <c r="P80" i="14"/>
  <c r="L81" i="14"/>
  <c r="M81" i="14"/>
  <c r="N81" i="14"/>
  <c r="O81" i="14"/>
  <c r="P81" i="14"/>
  <c r="L82" i="14"/>
  <c r="M82" i="14"/>
  <c r="N82" i="14"/>
  <c r="O82" i="14"/>
  <c r="P82" i="14"/>
  <c r="L83" i="14"/>
  <c r="M83" i="14"/>
  <c r="N83" i="14"/>
  <c r="O83" i="14"/>
  <c r="P83" i="14"/>
  <c r="L84" i="14"/>
  <c r="M84" i="14"/>
  <c r="N84" i="14"/>
  <c r="O84" i="14"/>
  <c r="P84" i="14"/>
  <c r="L85" i="14"/>
  <c r="M85" i="14"/>
  <c r="N85" i="14"/>
  <c r="O85" i="14"/>
  <c r="P85" i="14"/>
  <c r="P77" i="14"/>
  <c r="O77" i="14"/>
  <c r="N77" i="14"/>
  <c r="M77" i="14"/>
  <c r="L77" i="14"/>
  <c r="CD75" i="14"/>
  <c r="CE75" i="14"/>
  <c r="CF75" i="14"/>
  <c r="CG75" i="14"/>
  <c r="CH75" i="14"/>
  <c r="CI75" i="14"/>
  <c r="CJ75" i="14"/>
  <c r="CD76" i="14"/>
  <c r="CE76" i="14"/>
  <c r="CF76" i="14"/>
  <c r="CG76" i="14"/>
  <c r="CH76" i="14"/>
  <c r="CI76" i="14"/>
  <c r="CJ76" i="14"/>
  <c r="CD77" i="14"/>
  <c r="CE77" i="14"/>
  <c r="CF77" i="14"/>
  <c r="CG77" i="14"/>
  <c r="CH77" i="14"/>
  <c r="CI77" i="14"/>
  <c r="CJ77" i="14"/>
  <c r="CD78" i="14"/>
  <c r="CE78" i="14"/>
  <c r="CF78" i="14"/>
  <c r="CG78" i="14"/>
  <c r="CH78" i="14"/>
  <c r="CI78" i="14"/>
  <c r="CJ78" i="14"/>
  <c r="CD79" i="14"/>
  <c r="CE79" i="14"/>
  <c r="CF79" i="14"/>
  <c r="CG79" i="14"/>
  <c r="CH79" i="14"/>
  <c r="CI79" i="14"/>
  <c r="CJ79" i="14"/>
  <c r="CD80" i="14"/>
  <c r="CE80" i="14"/>
  <c r="CF80" i="14"/>
  <c r="CG80" i="14"/>
  <c r="CH80" i="14"/>
  <c r="CI80" i="14"/>
  <c r="CJ80" i="14"/>
  <c r="CD81" i="14"/>
  <c r="CE81" i="14"/>
  <c r="CF81" i="14"/>
  <c r="CG81" i="14"/>
  <c r="CH81" i="14"/>
  <c r="CI81" i="14"/>
  <c r="CJ81" i="14"/>
  <c r="CD82" i="14"/>
  <c r="CE82" i="14"/>
  <c r="CF82" i="14"/>
  <c r="CG82" i="14"/>
  <c r="CH82" i="14"/>
  <c r="CI82" i="14"/>
  <c r="CJ82" i="14"/>
  <c r="CD83" i="14"/>
  <c r="CE83" i="14"/>
  <c r="CF83" i="14"/>
  <c r="CG83" i="14"/>
  <c r="CH83" i="14"/>
  <c r="CI83" i="14"/>
  <c r="CJ83" i="14"/>
  <c r="CD84" i="14"/>
  <c r="CE84" i="14"/>
  <c r="CF84" i="14"/>
  <c r="CG84" i="14"/>
  <c r="CH84" i="14"/>
  <c r="CI84" i="14"/>
  <c r="CJ84" i="14"/>
  <c r="CD85" i="14"/>
  <c r="CE85" i="14"/>
  <c r="CF85" i="14"/>
  <c r="CG85" i="14"/>
  <c r="CH85" i="14"/>
  <c r="CI85" i="14"/>
  <c r="CJ85" i="14"/>
  <c r="CJ74" i="14"/>
  <c r="CI74" i="14"/>
  <c r="CH74" i="14"/>
  <c r="CG74" i="14"/>
  <c r="CF74" i="14"/>
  <c r="CE74" i="14"/>
  <c r="CD74" i="14"/>
  <c r="BW84" i="14"/>
  <c r="BX84" i="14"/>
  <c r="BY84" i="14"/>
  <c r="BZ84" i="14"/>
  <c r="CA84" i="14"/>
  <c r="CB84" i="14"/>
  <c r="CC84" i="14"/>
  <c r="J310" i="39" l="1"/>
  <c r="E154" i="39"/>
  <c r="M281" i="39"/>
  <c r="L281" i="39"/>
  <c r="N281" i="39" s="1"/>
  <c r="J109" i="39"/>
  <c r="N255" i="39"/>
  <c r="L254" i="39"/>
  <c r="N254" i="39" s="1"/>
  <c r="J167" i="39"/>
  <c r="G143" i="39"/>
  <c r="M256" i="39"/>
  <c r="M262" i="39" s="1"/>
  <c r="K262" i="39"/>
  <c r="L262" i="39" s="1"/>
  <c r="N262" i="39" s="1"/>
  <c r="L256" i="39"/>
  <c r="N256" i="39" s="1"/>
  <c r="H143" i="39"/>
  <c r="J202" i="39"/>
  <c r="L73" i="39"/>
  <c r="N38" i="39"/>
  <c r="M175" i="39"/>
  <c r="M167" i="39" s="1"/>
  <c r="K167" i="39"/>
  <c r="H242" i="39"/>
  <c r="H250" i="39" s="1"/>
  <c r="H305" i="39"/>
  <c r="H309" i="39" s="1"/>
  <c r="M89" i="39"/>
  <c r="M23" i="39"/>
  <c r="M81" i="39" s="1"/>
  <c r="M109" i="39" s="1"/>
  <c r="M110" i="39" s="1"/>
  <c r="M113" i="39" s="1"/>
  <c r="L89" i="39"/>
  <c r="L117" i="39" s="1"/>
  <c r="N117" i="39" s="1"/>
  <c r="N31" i="39"/>
  <c r="N23" i="39" s="1"/>
  <c r="L23" i="39"/>
  <c r="N85" i="39"/>
  <c r="I81" i="39"/>
  <c r="I109" i="39" s="1"/>
  <c r="Q140" i="39"/>
  <c r="R140" i="39" s="1"/>
  <c r="K143" i="39"/>
  <c r="AJ81" i="13"/>
  <c r="AI77" i="12"/>
  <c r="AK75" i="12"/>
  <c r="AB77" i="12"/>
  <c r="AD77" i="12"/>
  <c r="AK77" i="12" s="1"/>
  <c r="AD75" i="12"/>
  <c r="AB76" i="12"/>
  <c r="AI76" i="12" s="1"/>
  <c r="AD76" i="12"/>
  <c r="AK76" i="12" s="1"/>
  <c r="AI69" i="11"/>
  <c r="AI71" i="11"/>
  <c r="AH69" i="11"/>
  <c r="AH71" i="11"/>
  <c r="AB70" i="11"/>
  <c r="AI70" i="11" s="1"/>
  <c r="AD79" i="10"/>
  <c r="AB79" i="10"/>
  <c r="AD76" i="10"/>
  <c r="AK76" i="10" s="1"/>
  <c r="BT80" i="8"/>
  <c r="BO80" i="8"/>
  <c r="BN80" i="8"/>
  <c r="BM80" i="8"/>
  <c r="K157" i="39" l="1"/>
  <c r="K140" i="39"/>
  <c r="J242" i="39"/>
  <c r="J305" i="39"/>
  <c r="J309" i="39" s="1"/>
  <c r="L81" i="39"/>
  <c r="L171" i="39"/>
  <c r="L202" i="39"/>
  <c r="N202" i="39" s="1"/>
  <c r="N73" i="39"/>
  <c r="K242" i="39"/>
  <c r="K250" i="39" s="1"/>
  <c r="K305" i="39"/>
  <c r="K309" i="39" s="1"/>
  <c r="N89" i="39"/>
  <c r="I139" i="39"/>
  <c r="I160" i="39"/>
  <c r="M160" i="39" s="1"/>
  <c r="I110" i="39"/>
  <c r="I113" i="39" s="1"/>
  <c r="M242" i="39"/>
  <c r="M250" i="39" s="1"/>
  <c r="M305" i="39"/>
  <c r="M309" i="39" s="1"/>
  <c r="H140" i="39"/>
  <c r="G158" i="39"/>
  <c r="G157" i="39"/>
  <c r="G140" i="39"/>
  <c r="J110" i="39"/>
  <c r="J113" i="39" s="1"/>
  <c r="J160" i="39"/>
  <c r="J139" i="39"/>
  <c r="AT80" i="8"/>
  <c r="AX80" i="8"/>
  <c r="BE80" i="8"/>
  <c r="BL51" i="8"/>
  <c r="AX49" i="8"/>
  <c r="AX50" i="8"/>
  <c r="BL50" i="8" s="1"/>
  <c r="AX51" i="8"/>
  <c r="BE49" i="8"/>
  <c r="G44" i="8"/>
  <c r="H44" i="8"/>
  <c r="I44" i="8"/>
  <c r="J44" i="8"/>
  <c r="K44" i="8"/>
  <c r="L44" i="8"/>
  <c r="M44" i="8"/>
  <c r="N44" i="8"/>
  <c r="O44" i="8"/>
  <c r="P44" i="8"/>
  <c r="Q44" i="8"/>
  <c r="R44" i="8"/>
  <c r="S44" i="8"/>
  <c r="T44" i="8"/>
  <c r="U44" i="8"/>
  <c r="W44" i="8"/>
  <c r="X44" i="8"/>
  <c r="Y44" i="8"/>
  <c r="Z44" i="8"/>
  <c r="AA44" i="8"/>
  <c r="AB44" i="8"/>
  <c r="AD44" i="8"/>
  <c r="AE44" i="8"/>
  <c r="AF44" i="8"/>
  <c r="AG44" i="8"/>
  <c r="AH44" i="8"/>
  <c r="AI44" i="8"/>
  <c r="AK44" i="8"/>
  <c r="AL44" i="8"/>
  <c r="AM44" i="8"/>
  <c r="AN44" i="8"/>
  <c r="AO44" i="8"/>
  <c r="AP44" i="8"/>
  <c r="AR44" i="8"/>
  <c r="AS44" i="8"/>
  <c r="AT44" i="8"/>
  <c r="AU44" i="8"/>
  <c r="AV44" i="8"/>
  <c r="AW44" i="8"/>
  <c r="AY44" i="8"/>
  <c r="AZ44" i="8"/>
  <c r="BA44" i="8"/>
  <c r="BB44" i="8"/>
  <c r="BC44" i="8"/>
  <c r="BD44" i="8"/>
  <c r="BF44" i="8"/>
  <c r="BG44" i="8"/>
  <c r="BH44" i="8"/>
  <c r="BI44" i="8"/>
  <c r="BJ44" i="8"/>
  <c r="BK44" i="8"/>
  <c r="BR44" i="8"/>
  <c r="BT44" i="8"/>
  <c r="BU44" i="8"/>
  <c r="BV44" i="8"/>
  <c r="BW44" i="8"/>
  <c r="BX44" i="8"/>
  <c r="K154" i="39" l="1"/>
  <c r="I143" i="39"/>
  <c r="P140" i="39"/>
  <c r="M139" i="39"/>
  <c r="K158" i="39"/>
  <c r="J143" i="39"/>
  <c r="L168" i="39"/>
  <c r="N171" i="39"/>
  <c r="L172" i="39"/>
  <c r="L175" i="39"/>
  <c r="N175" i="39" s="1"/>
  <c r="L109" i="39"/>
  <c r="N81" i="39"/>
  <c r="N109" i="39" s="1"/>
  <c r="N110" i="39" s="1"/>
  <c r="N113" i="39" s="1"/>
  <c r="G154" i="39"/>
  <c r="AE89" i="7"/>
  <c r="AD89" i="7"/>
  <c r="AE88" i="7"/>
  <c r="AD88" i="7"/>
  <c r="AE87" i="7"/>
  <c r="AD87" i="7"/>
  <c r="AE86" i="7"/>
  <c r="AD86" i="7"/>
  <c r="AI83" i="7"/>
  <c r="AH83" i="7"/>
  <c r="AI82" i="7"/>
  <c r="AH82" i="7"/>
  <c r="AI81" i="7"/>
  <c r="AH81" i="7"/>
  <c r="AG80" i="7"/>
  <c r="AQ80" i="8" s="1"/>
  <c r="AF80" i="7"/>
  <c r="AJ80" i="8" s="1"/>
  <c r="BL80" i="8" s="1"/>
  <c r="AG76" i="7"/>
  <c r="AF76" i="7"/>
  <c r="AE77" i="7"/>
  <c r="AE76" i="7"/>
  <c r="AD76" i="7"/>
  <c r="AD75" i="7"/>
  <c r="AE74" i="7"/>
  <c r="AD74" i="7"/>
  <c r="AE73" i="7"/>
  <c r="AD73" i="7"/>
  <c r="AE72" i="7"/>
  <c r="AD72" i="7"/>
  <c r="AE75" i="7"/>
  <c r="AN49" i="7"/>
  <c r="E50" i="8" s="1"/>
  <c r="AN50" i="7"/>
  <c r="E51" i="8" s="1"/>
  <c r="BS87" i="6"/>
  <c r="BV86" i="6"/>
  <c r="J83" i="21" s="1"/>
  <c r="BV87" i="6"/>
  <c r="BV88" i="6"/>
  <c r="J85" i="21" s="1"/>
  <c r="BI87" i="6"/>
  <c r="BI88" i="6"/>
  <c r="BS88" i="6" s="1"/>
  <c r="BI89" i="6"/>
  <c r="AY87" i="6"/>
  <c r="AY88" i="6"/>
  <c r="AY89" i="6"/>
  <c r="V85" i="6"/>
  <c r="W85" i="6"/>
  <c r="X85" i="6"/>
  <c r="Y85" i="6"/>
  <c r="Z85" i="6"/>
  <c r="AA85" i="6"/>
  <c r="AB85" i="6"/>
  <c r="AC85" i="6"/>
  <c r="AD85" i="6"/>
  <c r="AE85" i="6"/>
  <c r="AF85" i="6"/>
  <c r="AG85" i="6"/>
  <c r="AH85" i="6"/>
  <c r="AI85" i="6"/>
  <c r="AK85" i="6"/>
  <c r="AL85" i="6"/>
  <c r="AM85" i="6"/>
  <c r="AN85" i="6"/>
  <c r="AO85" i="6"/>
  <c r="AP85" i="6"/>
  <c r="AQ85" i="6"/>
  <c r="AR85" i="6"/>
  <c r="AS85" i="6"/>
  <c r="AU85" i="6"/>
  <c r="AV85" i="6"/>
  <c r="AW85" i="6"/>
  <c r="AX85" i="6"/>
  <c r="AZ85" i="6"/>
  <c r="BA85" i="6"/>
  <c r="BB85" i="6"/>
  <c r="BC85" i="6"/>
  <c r="BE85" i="6"/>
  <c r="BF85" i="6"/>
  <c r="BG85" i="6"/>
  <c r="BH85" i="6"/>
  <c r="BJ85" i="6"/>
  <c r="BK85" i="6"/>
  <c r="BL85" i="6"/>
  <c r="BM85" i="6"/>
  <c r="BR85" i="6"/>
  <c r="BT85" i="6"/>
  <c r="BU85" i="6"/>
  <c r="BW85" i="6"/>
  <c r="AO87" i="6"/>
  <c r="AO88" i="6"/>
  <c r="AO89" i="6"/>
  <c r="AO86" i="6"/>
  <c r="AJ89" i="6"/>
  <c r="BS73" i="6"/>
  <c r="BS77" i="6"/>
  <c r="BS78" i="6"/>
  <c r="BS79" i="6"/>
  <c r="BV73" i="6"/>
  <c r="J70" i="21" s="1"/>
  <c r="BV74" i="6"/>
  <c r="J71" i="21" s="1"/>
  <c r="BV75" i="6"/>
  <c r="J72" i="21" s="1"/>
  <c r="BV76" i="6"/>
  <c r="J73" i="21" s="1"/>
  <c r="BV77" i="6"/>
  <c r="J74" i="21" s="1"/>
  <c r="BV78" i="6"/>
  <c r="J75" i="21" s="1"/>
  <c r="BV79" i="6"/>
  <c r="J76" i="21" s="1"/>
  <c r="BV80" i="6"/>
  <c r="J77" i="21" s="1"/>
  <c r="BV81" i="6"/>
  <c r="J78" i="21" s="1"/>
  <c r="BV82" i="6"/>
  <c r="J79" i="21" s="1"/>
  <c r="G79" i="21" s="1"/>
  <c r="N79" i="21" s="1"/>
  <c r="BV83" i="6"/>
  <c r="J80" i="21" s="1"/>
  <c r="BI83" i="6"/>
  <c r="BS83" i="6" s="1"/>
  <c r="BI82" i="6"/>
  <c r="BS82" i="6" s="1"/>
  <c r="BI81" i="6"/>
  <c r="BS81" i="6" s="1"/>
  <c r="BB71" i="6"/>
  <c r="AY77" i="6"/>
  <c r="AY78" i="6"/>
  <c r="AY71" i="6" s="1"/>
  <c r="AY79" i="6"/>
  <c r="AY80" i="6"/>
  <c r="BS80" i="6" s="1"/>
  <c r="AY76" i="6"/>
  <c r="BS76" i="6" s="1"/>
  <c r="AO72" i="6"/>
  <c r="AO73" i="6"/>
  <c r="AO74" i="6"/>
  <c r="BS74" i="6" s="1"/>
  <c r="AO75" i="6"/>
  <c r="BS75" i="6" s="1"/>
  <c r="AO76" i="6"/>
  <c r="AO77" i="6"/>
  <c r="AO58" i="6"/>
  <c r="BV45" i="6"/>
  <c r="J40" i="21" s="1"/>
  <c r="J39" i="21" s="1"/>
  <c r="BV46" i="6"/>
  <c r="J41" i="21" s="1"/>
  <c r="BV47" i="6"/>
  <c r="J42" i="21" s="1"/>
  <c r="BV48" i="6"/>
  <c r="J43" i="21" s="1"/>
  <c r="AO46" i="6"/>
  <c r="AO47" i="6"/>
  <c r="AO48" i="6"/>
  <c r="AO49" i="6"/>
  <c r="AO45" i="6"/>
  <c r="BV50" i="6"/>
  <c r="J45" i="21" s="1"/>
  <c r="BV51" i="6"/>
  <c r="J46" i="21" s="1"/>
  <c r="BS49" i="6"/>
  <c r="BV49" i="6"/>
  <c r="J44" i="21" s="1"/>
  <c r="BI48" i="6"/>
  <c r="BS48" i="6" s="1"/>
  <c r="BI47" i="6"/>
  <c r="BS47" i="6" s="1"/>
  <c r="BI51" i="6"/>
  <c r="BS51" i="6" s="1"/>
  <c r="BI50" i="6"/>
  <c r="BS50" i="6" s="1"/>
  <c r="BI46" i="6"/>
  <c r="BS46" i="6" s="1"/>
  <c r="AY49" i="6"/>
  <c r="AY45" i="6"/>
  <c r="BS45" i="6" s="1"/>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E68" i="3"/>
  <c r="L310" i="39" l="1"/>
  <c r="N172" i="39"/>
  <c r="N310" i="39" s="1"/>
  <c r="L167" i="39"/>
  <c r="N168" i="39"/>
  <c r="L160" i="39"/>
  <c r="N160" i="39" s="1"/>
  <c r="L139" i="39"/>
  <c r="L110" i="39"/>
  <c r="L113" i="39" s="1"/>
  <c r="I157" i="39"/>
  <c r="I158" i="39" s="1"/>
  <c r="M158" i="39" s="1"/>
  <c r="I140" i="39"/>
  <c r="M140" i="39" s="1"/>
  <c r="M143" i="39"/>
  <c r="J140" i="39"/>
  <c r="J84" i="21"/>
  <c r="BS80" i="8"/>
  <c r="L77" i="21" s="1"/>
  <c r="AA70" i="11"/>
  <c r="AH70" i="11" s="1"/>
  <c r="N46" i="21"/>
  <c r="G46" i="21"/>
  <c r="N45" i="21"/>
  <c r="G45" i="21"/>
  <c r="AO80" i="7"/>
  <c r="F80" i="8" s="1"/>
  <c r="AN80" i="7"/>
  <c r="E80" i="8" s="1"/>
  <c r="P56" i="31"/>
  <c r="L143" i="39" l="1"/>
  <c r="N139" i="39"/>
  <c r="L242" i="39"/>
  <c r="L250" i="39" s="1"/>
  <c r="L305" i="39"/>
  <c r="L309" i="39" s="1"/>
  <c r="N167" i="39"/>
  <c r="I154" i="39"/>
  <c r="M154" i="39" s="1"/>
  <c r="M157" i="39"/>
  <c r="AI50" i="7"/>
  <c r="AI49" i="7"/>
  <c r="O43" i="7"/>
  <c r="P43" i="7"/>
  <c r="Q43" i="7"/>
  <c r="R43" i="7"/>
  <c r="S43" i="7"/>
  <c r="T43" i="7"/>
  <c r="U43" i="7"/>
  <c r="V43" i="7"/>
  <c r="W43" i="7"/>
  <c r="X43" i="7"/>
  <c r="Y43" i="7"/>
  <c r="Z43" i="7"/>
  <c r="AA43" i="7"/>
  <c r="AB43" i="7"/>
  <c r="AC43" i="7"/>
  <c r="AG43" i="7"/>
  <c r="AJ43" i="7"/>
  <c r="AK43" i="7"/>
  <c r="AL43" i="7"/>
  <c r="AM43" i="7"/>
  <c r="E47" i="38"/>
  <c r="C47" i="38"/>
  <c r="P83" i="32"/>
  <c r="P84" i="32"/>
  <c r="P82" i="32"/>
  <c r="K77" i="32"/>
  <c r="K78" i="32"/>
  <c r="K79" i="32"/>
  <c r="P76" i="32"/>
  <c r="P77" i="32"/>
  <c r="P78" i="32"/>
  <c r="P79" i="32"/>
  <c r="P75" i="32"/>
  <c r="L74" i="32"/>
  <c r="M74" i="32"/>
  <c r="N74" i="32"/>
  <c r="O74" i="32"/>
  <c r="Q74" i="32"/>
  <c r="R74" i="32"/>
  <c r="S74" i="32"/>
  <c r="T74" i="32"/>
  <c r="U74" i="32"/>
  <c r="V74" i="32"/>
  <c r="W74" i="32"/>
  <c r="X74" i="32"/>
  <c r="Y74" i="32"/>
  <c r="Z74" i="32"/>
  <c r="AA74" i="32"/>
  <c r="AA70" i="32" s="1"/>
  <c r="AB74" i="32"/>
  <c r="P62" i="32"/>
  <c r="P61" i="32" s="1"/>
  <c r="J61" i="32"/>
  <c r="K61" i="32"/>
  <c r="L61" i="32"/>
  <c r="M61" i="32"/>
  <c r="N61" i="32"/>
  <c r="O61" i="32"/>
  <c r="Q61" i="32"/>
  <c r="R61" i="32"/>
  <c r="S61" i="32"/>
  <c r="T61" i="32"/>
  <c r="U61" i="32"/>
  <c r="V61" i="32"/>
  <c r="W61" i="32"/>
  <c r="X61" i="32"/>
  <c r="Y61" i="32"/>
  <c r="Z61" i="32"/>
  <c r="AA61" i="32"/>
  <c r="AB61" i="32"/>
  <c r="I61" i="32"/>
  <c r="P53" i="32"/>
  <c r="P54" i="32"/>
  <c r="P55" i="32"/>
  <c r="P57" i="32"/>
  <c r="P58" i="32"/>
  <c r="P52" i="32"/>
  <c r="I51" i="32"/>
  <c r="N51" i="32"/>
  <c r="O51" i="32"/>
  <c r="Q51" i="32"/>
  <c r="S51" i="32"/>
  <c r="T51" i="32"/>
  <c r="U51" i="32"/>
  <c r="V51" i="32"/>
  <c r="W51" i="32"/>
  <c r="X51" i="32"/>
  <c r="Y51" i="32"/>
  <c r="Z51" i="32"/>
  <c r="AA51" i="32"/>
  <c r="AA50" i="32" s="1"/>
  <c r="AB51" i="32"/>
  <c r="P49" i="32"/>
  <c r="L47" i="32"/>
  <c r="M47" i="32"/>
  <c r="N47" i="32"/>
  <c r="O47" i="32"/>
  <c r="P47" i="32"/>
  <c r="Q47" i="32"/>
  <c r="R47" i="32"/>
  <c r="S47" i="32"/>
  <c r="T47" i="32"/>
  <c r="U47" i="32"/>
  <c r="V47" i="32"/>
  <c r="W47" i="32"/>
  <c r="X47" i="32"/>
  <c r="Y47" i="32"/>
  <c r="Z47" i="32"/>
  <c r="AA47" i="32"/>
  <c r="AB47" i="32"/>
  <c r="R45" i="32"/>
  <c r="Q45" i="32"/>
  <c r="R44" i="32"/>
  <c r="R42" i="32"/>
  <c r="R43" i="32"/>
  <c r="P43" i="32" s="1"/>
  <c r="K83" i="32"/>
  <c r="J83" i="32"/>
  <c r="AM84" i="32"/>
  <c r="AM82" i="32"/>
  <c r="AL83" i="32"/>
  <c r="AG81" i="32"/>
  <c r="AG25" i="32" s="1"/>
  <c r="Z81" i="32"/>
  <c r="AA81" i="32"/>
  <c r="AB81" i="32"/>
  <c r="AD81" i="32"/>
  <c r="AD25" i="32" s="1"/>
  <c r="AE81" i="32"/>
  <c r="AH81" i="32"/>
  <c r="AJ81" i="32"/>
  <c r="AJ25" i="32" s="1"/>
  <c r="AK81" i="32"/>
  <c r="AM76" i="32"/>
  <c r="AM78" i="32"/>
  <c r="AM75" i="32"/>
  <c r="AL77" i="32"/>
  <c r="AL78" i="32"/>
  <c r="AL79" i="32"/>
  <c r="AM79" i="32"/>
  <c r="AG74" i="32"/>
  <c r="AG70" i="32" s="1"/>
  <c r="AG23" i="32" s="1"/>
  <c r="AB70" i="32"/>
  <c r="AD74" i="32"/>
  <c r="AD70" i="32" s="1"/>
  <c r="AD23" i="32" s="1"/>
  <c r="AE74" i="32"/>
  <c r="AH74" i="32"/>
  <c r="AH70" i="32" s="1"/>
  <c r="AJ74" i="32"/>
  <c r="AJ70" i="32" s="1"/>
  <c r="AJ23" i="32" s="1"/>
  <c r="AK74" i="32"/>
  <c r="AK70" i="32" s="1"/>
  <c r="Z70" i="32"/>
  <c r="AE70" i="32"/>
  <c r="AD63" i="32"/>
  <c r="AD22" i="32" s="1"/>
  <c r="AE63" i="32"/>
  <c r="AF63" i="32"/>
  <c r="AG63" i="32"/>
  <c r="AG22" i="32" s="1"/>
  <c r="AH63" i="32"/>
  <c r="AI63" i="32"/>
  <c r="AJ63" i="32"/>
  <c r="AK63" i="32"/>
  <c r="AL63" i="32"/>
  <c r="AM63" i="32"/>
  <c r="AL62" i="32"/>
  <c r="AL61" i="32" s="1"/>
  <c r="AM62" i="32"/>
  <c r="AM61" i="32" s="1"/>
  <c r="AG62" i="32"/>
  <c r="AG61" i="32" s="1"/>
  <c r="AC61" i="32"/>
  <c r="AD61" i="32"/>
  <c r="AE61" i="32"/>
  <c r="AF61" i="32"/>
  <c r="AH61" i="32"/>
  <c r="AI61" i="32"/>
  <c r="AJ61" i="32"/>
  <c r="AK61" i="32"/>
  <c r="AK50" i="32" s="1"/>
  <c r="AM57" i="32"/>
  <c r="AM53" i="32"/>
  <c r="AM54" i="32"/>
  <c r="AM55" i="32"/>
  <c r="AM58" i="32"/>
  <c r="AM52" i="32"/>
  <c r="AL56" i="32"/>
  <c r="AL57" i="32"/>
  <c r="AL58" i="32"/>
  <c r="AG51" i="32"/>
  <c r="AD51" i="32"/>
  <c r="AE51" i="32"/>
  <c r="AH51" i="32"/>
  <c r="AJ51" i="32"/>
  <c r="AK51" i="32"/>
  <c r="AD47" i="32"/>
  <c r="AE47" i="32"/>
  <c r="AH47" i="32"/>
  <c r="AK47" i="32"/>
  <c r="AG49" i="32"/>
  <c r="AM49" i="32" s="1"/>
  <c r="AJ48" i="32"/>
  <c r="AJ47" i="32" s="1"/>
  <c r="AG48" i="32"/>
  <c r="AG47" i="32" s="1"/>
  <c r="AJ45" i="32"/>
  <c r="AJ44" i="32" s="1"/>
  <c r="AG45" i="32"/>
  <c r="AG44" i="32" s="1"/>
  <c r="AD44" i="32"/>
  <c r="AE44" i="32"/>
  <c r="AH44" i="32"/>
  <c r="AK44" i="32"/>
  <c r="AM43" i="32"/>
  <c r="AJ43" i="32"/>
  <c r="AJ42" i="32" s="1"/>
  <c r="AD42" i="32"/>
  <c r="AE42" i="32"/>
  <c r="AG42" i="32"/>
  <c r="AH42" i="32"/>
  <c r="AJ34" i="32"/>
  <c r="AJ31" i="32"/>
  <c r="AJ28" i="32"/>
  <c r="AJ24" i="32"/>
  <c r="AJ22" i="32"/>
  <c r="AG34" i="32"/>
  <c r="AG31" i="32"/>
  <c r="AG27" i="32" s="1"/>
  <c r="AG28" i="32"/>
  <c r="AG24" i="32"/>
  <c r="AD34" i="32"/>
  <c r="AD31" i="32"/>
  <c r="AD28" i="32"/>
  <c r="AD24" i="32"/>
  <c r="AC43" i="32"/>
  <c r="AF43" i="32"/>
  <c r="AF42" i="32" s="1"/>
  <c r="AI43" i="32"/>
  <c r="AI42" i="32" s="1"/>
  <c r="L140" i="39" l="1"/>
  <c r="N140" i="39" s="1"/>
  <c r="N143" i="39"/>
  <c r="N242" i="39"/>
  <c r="N305" i="39"/>
  <c r="N309" i="39" s="1"/>
  <c r="AE50" i="32"/>
  <c r="AJ27" i="32"/>
  <c r="AJ19" i="32" s="1"/>
  <c r="P74" i="32"/>
  <c r="AI43" i="7"/>
  <c r="BE50" i="8"/>
  <c r="BS50" i="8" s="1"/>
  <c r="L45" i="21" s="1"/>
  <c r="AD27" i="32"/>
  <c r="AM45" i="32"/>
  <c r="AM44" i="32" s="1"/>
  <c r="AJ50" i="32"/>
  <c r="AJ21" i="32" s="1"/>
  <c r="AB50" i="32"/>
  <c r="AO50" i="7"/>
  <c r="F51" i="8" s="1"/>
  <c r="BE51" i="8"/>
  <c r="BS51" i="8" s="1"/>
  <c r="L46" i="21" s="1"/>
  <c r="AM83" i="32"/>
  <c r="AM81" i="32" s="1"/>
  <c r="AM77" i="32"/>
  <c r="AM74" i="32" s="1"/>
  <c r="AM70" i="32" s="1"/>
  <c r="AM56" i="32"/>
  <c r="AM48" i="32"/>
  <c r="AM47" i="32" s="1"/>
  <c r="AO49" i="7"/>
  <c r="F50" i="8" s="1"/>
  <c r="P45" i="32"/>
  <c r="AD50" i="32"/>
  <c r="AD21" i="32" s="1"/>
  <c r="AG50" i="32"/>
  <c r="AG21" i="32" s="1"/>
  <c r="AH50" i="32"/>
  <c r="AM51" i="32"/>
  <c r="AM50" i="32" s="1"/>
  <c r="AG20" i="32"/>
  <c r="J212" i="39" s="1"/>
  <c r="AD41" i="32"/>
  <c r="AD20" i="32" s="1"/>
  <c r="AJ41" i="32"/>
  <c r="AJ20" i="32" s="1"/>
  <c r="AG19" i="32"/>
  <c r="AD19" i="32"/>
  <c r="D83" i="32"/>
  <c r="J211" i="39" l="1"/>
  <c r="N212" i="39"/>
  <c r="AJ26" i="32"/>
  <c r="AJ18" i="32"/>
  <c r="AG26" i="32"/>
  <c r="AG18" i="32"/>
  <c r="J50" i="40" s="1"/>
  <c r="AD26" i="32"/>
  <c r="AD18" i="32"/>
  <c r="CF83" i="31"/>
  <c r="CC83" i="31" s="1"/>
  <c r="CF84" i="31"/>
  <c r="CC84" i="31" s="1"/>
  <c r="CF82" i="31"/>
  <c r="CC82" i="31" s="1"/>
  <c r="CF78" i="31"/>
  <c r="CF79" i="31"/>
  <c r="CC79" i="31" s="1"/>
  <c r="CF77" i="31"/>
  <c r="CC77" i="31" s="1"/>
  <c r="CF62" i="31"/>
  <c r="CF61" i="31" s="1"/>
  <c r="CC58" i="31"/>
  <c r="CC57" i="31"/>
  <c r="AF81" i="31"/>
  <c r="AG81" i="31"/>
  <c r="AH81" i="31"/>
  <c r="AI81" i="31"/>
  <c r="AK81" i="31"/>
  <c r="AL81" i="31"/>
  <c r="AM81" i="31"/>
  <c r="AN81" i="31"/>
  <c r="AO81" i="31"/>
  <c r="AO25" i="31" s="1"/>
  <c r="AP81" i="31"/>
  <c r="AQ81" i="31"/>
  <c r="AQ25" i="31" s="1"/>
  <c r="AR81" i="31"/>
  <c r="AR25" i="31" s="1"/>
  <c r="AS81" i="31"/>
  <c r="AS25" i="31" s="1"/>
  <c r="AU81" i="31"/>
  <c r="AV81" i="31"/>
  <c r="AW81" i="31"/>
  <c r="AX81" i="31"/>
  <c r="AZ81" i="31"/>
  <c r="BA81" i="31"/>
  <c r="BB81" i="31"/>
  <c r="BC81" i="31"/>
  <c r="BD81" i="31"/>
  <c r="BD25" i="31" s="1"/>
  <c r="BE81" i="31"/>
  <c r="BE25" i="31" s="1"/>
  <c r="BF81" i="31"/>
  <c r="BH81" i="31"/>
  <c r="BJ81" i="31"/>
  <c r="BK81" i="31"/>
  <c r="BL81" i="31"/>
  <c r="BM81" i="31"/>
  <c r="BO81" i="31"/>
  <c r="BP81" i="31"/>
  <c r="BQ81" i="31"/>
  <c r="BR81" i="31"/>
  <c r="BS81" i="31"/>
  <c r="BS25" i="31" s="1"/>
  <c r="BT81" i="31"/>
  <c r="BU81" i="31"/>
  <c r="BU25" i="31" s="1"/>
  <c r="BV81" i="31"/>
  <c r="BV25" i="31" s="1"/>
  <c r="BW81" i="31"/>
  <c r="BW25" i="31" s="1"/>
  <c r="BY81" i="31"/>
  <c r="BZ81" i="31"/>
  <c r="CB81" i="31"/>
  <c r="CD81" i="31"/>
  <c r="CE81" i="31"/>
  <c r="CG81" i="31"/>
  <c r="AF74" i="31"/>
  <c r="AG74" i="31"/>
  <c r="AH74" i="31"/>
  <c r="AH70" i="31" s="1"/>
  <c r="AI74" i="31"/>
  <c r="AK74" i="31"/>
  <c r="AK70" i="31" s="1"/>
  <c r="AL74" i="31"/>
  <c r="AM74" i="31"/>
  <c r="AN74" i="31"/>
  <c r="AO74" i="31"/>
  <c r="AO70" i="31" s="1"/>
  <c r="AO23" i="31" s="1"/>
  <c r="AP74" i="31"/>
  <c r="AP70" i="31" s="1"/>
  <c r="AP23" i="31" s="1"/>
  <c r="AQ74" i="31"/>
  <c r="AQ70" i="31" s="1"/>
  <c r="AQ23" i="31" s="1"/>
  <c r="AR74" i="31"/>
  <c r="AR70" i="31" s="1"/>
  <c r="AR23" i="31" s="1"/>
  <c r="AS74" i="31"/>
  <c r="AS70" i="31" s="1"/>
  <c r="AS23" i="31" s="1"/>
  <c r="AU74" i="31"/>
  <c r="AV74" i="31"/>
  <c r="AW74" i="31"/>
  <c r="AW70" i="31" s="1"/>
  <c r="AX74" i="31"/>
  <c r="AX70" i="31" s="1"/>
  <c r="AZ74" i="31"/>
  <c r="AZ70" i="31" s="1"/>
  <c r="BA74" i="31"/>
  <c r="BB74" i="31"/>
  <c r="BC74" i="31"/>
  <c r="BD74" i="31"/>
  <c r="BD70" i="31" s="1"/>
  <c r="BD23" i="31" s="1"/>
  <c r="BE74" i="31"/>
  <c r="BF74" i="31"/>
  <c r="BH74" i="31"/>
  <c r="BJ74" i="31"/>
  <c r="BK74" i="31"/>
  <c r="BL74" i="31"/>
  <c r="BL70" i="31" s="1"/>
  <c r="BM74" i="31"/>
  <c r="BO74" i="31"/>
  <c r="BP74" i="31"/>
  <c r="BQ74" i="31"/>
  <c r="BR74" i="31"/>
  <c r="BS74" i="31"/>
  <c r="BS70" i="31" s="1"/>
  <c r="BS23" i="31" s="1"/>
  <c r="BT74" i="31"/>
  <c r="BU74" i="31"/>
  <c r="BV74" i="31"/>
  <c r="BV70" i="31" s="1"/>
  <c r="BV23" i="31" s="1"/>
  <c r="BW74" i="31"/>
  <c r="BW70" i="31" s="1"/>
  <c r="BW23" i="31" s="1"/>
  <c r="BY74" i="31"/>
  <c r="BY70" i="31" s="1"/>
  <c r="BZ74" i="31"/>
  <c r="BZ70" i="31" s="1"/>
  <c r="CB74" i="31"/>
  <c r="CB70" i="31" s="1"/>
  <c r="CD74" i="31"/>
  <c r="CE74" i="31"/>
  <c r="CG74" i="31"/>
  <c r="CG70" i="31" s="1"/>
  <c r="AF70" i="31"/>
  <c r="AG70" i="31"/>
  <c r="AI70" i="31"/>
  <c r="AL70" i="31"/>
  <c r="AM70" i="31"/>
  <c r="AN70" i="31"/>
  <c r="AU70" i="31"/>
  <c r="AV70" i="31"/>
  <c r="BA70" i="31"/>
  <c r="BB70" i="31"/>
  <c r="BC70" i="31"/>
  <c r="BE70" i="31"/>
  <c r="BF70" i="31"/>
  <c r="BF23" i="31" s="1"/>
  <c r="BG70" i="31"/>
  <c r="BG23" i="31" s="1"/>
  <c r="BH70" i="31"/>
  <c r="BJ70" i="31"/>
  <c r="BK70" i="31"/>
  <c r="BM70" i="31"/>
  <c r="BO70" i="31"/>
  <c r="BP70" i="31"/>
  <c r="BQ70" i="31"/>
  <c r="BR70" i="31"/>
  <c r="BT70" i="31"/>
  <c r="BU70" i="31"/>
  <c r="BU23" i="31" s="1"/>
  <c r="CD70" i="31"/>
  <c r="CE70" i="31"/>
  <c r="AJ63" i="31"/>
  <c r="AK63" i="31"/>
  <c r="AL63" i="31"/>
  <c r="AM63" i="31"/>
  <c r="AN63" i="31"/>
  <c r="AO63" i="31"/>
  <c r="AP63" i="31"/>
  <c r="AQ63" i="31"/>
  <c r="AR63" i="31"/>
  <c r="AS63" i="31"/>
  <c r="AS22" i="31" s="1"/>
  <c r="AT63" i="31"/>
  <c r="AU63" i="31"/>
  <c r="AV63" i="31"/>
  <c r="AW63" i="31"/>
  <c r="AX63" i="31"/>
  <c r="AY63" i="31"/>
  <c r="AZ63" i="31"/>
  <c r="BA63" i="31"/>
  <c r="BB63" i="31"/>
  <c r="BC63" i="31"/>
  <c r="BD63" i="31"/>
  <c r="BE63" i="31"/>
  <c r="BE22" i="31" s="1"/>
  <c r="BF63" i="31"/>
  <c r="BF22" i="31" s="1"/>
  <c r="BG63" i="31"/>
  <c r="BG22" i="31" s="1"/>
  <c r="BH63" i="31"/>
  <c r="BI63" i="31"/>
  <c r="BJ63" i="31"/>
  <c r="BK63" i="31"/>
  <c r="BL63" i="31"/>
  <c r="BM63" i="31"/>
  <c r="BN63" i="31"/>
  <c r="BO63" i="31"/>
  <c r="BP63" i="31"/>
  <c r="BQ63" i="31"/>
  <c r="BR63" i="31"/>
  <c r="BS63" i="31"/>
  <c r="BS22" i="31" s="1"/>
  <c r="BT63" i="31"/>
  <c r="BU63" i="31"/>
  <c r="BU22" i="31" s="1"/>
  <c r="BV63" i="31"/>
  <c r="BW63" i="31"/>
  <c r="BW22" i="31" s="1"/>
  <c r="BX63" i="31"/>
  <c r="BY63" i="31"/>
  <c r="BZ63" i="31"/>
  <c r="CA63" i="31"/>
  <c r="CB63" i="31"/>
  <c r="CC63" i="31"/>
  <c r="CD63" i="31"/>
  <c r="CE63" i="31"/>
  <c r="CF63" i="31"/>
  <c r="CG63" i="31"/>
  <c r="AJ61" i="31"/>
  <c r="AK61" i="31"/>
  <c r="AL61" i="31"/>
  <c r="AM61" i="31"/>
  <c r="AN61" i="31"/>
  <c r="AO61" i="31"/>
  <c r="AP61" i="31"/>
  <c r="AQ61" i="31"/>
  <c r="AR61" i="31"/>
  <c r="AS61" i="31"/>
  <c r="AT61" i="31"/>
  <c r="AU61" i="31"/>
  <c r="AV61" i="31"/>
  <c r="AW61" i="31"/>
  <c r="AX61" i="31"/>
  <c r="AY61" i="31"/>
  <c r="AZ61" i="31"/>
  <c r="BA61" i="31"/>
  <c r="BB61" i="31"/>
  <c r="BC61" i="31"/>
  <c r="BD61" i="31"/>
  <c r="BE61" i="31"/>
  <c r="BF61" i="31"/>
  <c r="BH61" i="31"/>
  <c r="BI61" i="31"/>
  <c r="BJ61" i="31"/>
  <c r="BK61" i="31"/>
  <c r="BL61" i="31"/>
  <c r="BM61" i="31"/>
  <c r="BN61" i="31"/>
  <c r="BO61" i="31"/>
  <c r="BP61" i="31"/>
  <c r="BQ61" i="31"/>
  <c r="BR61" i="31"/>
  <c r="BS61" i="31"/>
  <c r="BT61" i="31"/>
  <c r="BU61" i="31"/>
  <c r="BV61" i="31"/>
  <c r="BW61" i="31"/>
  <c r="BX61" i="31"/>
  <c r="BY61" i="31"/>
  <c r="BZ61" i="31"/>
  <c r="CA61" i="31"/>
  <c r="CB61" i="31"/>
  <c r="CD61" i="31"/>
  <c r="CE61" i="31"/>
  <c r="CG61" i="31"/>
  <c r="AI61" i="31"/>
  <c r="AK51" i="31"/>
  <c r="AL51" i="31"/>
  <c r="AM51" i="31"/>
  <c r="AN51" i="31"/>
  <c r="AO51" i="31"/>
  <c r="AP51" i="31"/>
  <c r="AQ51" i="31"/>
  <c r="AR51" i="31"/>
  <c r="AS51" i="31"/>
  <c r="AT51" i="31"/>
  <c r="AU51" i="31"/>
  <c r="AV51" i="31"/>
  <c r="AW51" i="31"/>
  <c r="AX51" i="31"/>
  <c r="AY51" i="31"/>
  <c r="AZ51" i="31"/>
  <c r="BA51" i="31"/>
  <c r="BB51" i="31"/>
  <c r="BC51" i="31"/>
  <c r="BD51" i="31"/>
  <c r="BE51" i="31"/>
  <c r="BF51" i="31"/>
  <c r="BF21" i="31" s="1"/>
  <c r="BH51" i="31"/>
  <c r="BI51" i="31"/>
  <c r="BJ51" i="31"/>
  <c r="BK51" i="31"/>
  <c r="BL51" i="31"/>
  <c r="BM51" i="31"/>
  <c r="BN51" i="31"/>
  <c r="BO51" i="31"/>
  <c r="BP51" i="31"/>
  <c r="BQ51" i="31"/>
  <c r="BR51" i="31"/>
  <c r="BS51" i="31"/>
  <c r="BT51" i="31"/>
  <c r="BU51" i="31"/>
  <c r="BV51" i="31"/>
  <c r="BW51" i="31"/>
  <c r="CD51" i="31"/>
  <c r="CE51" i="31"/>
  <c r="CG51" i="31"/>
  <c r="AP21" i="31"/>
  <c r="BH21" i="31"/>
  <c r="AK47" i="31"/>
  <c r="AL47" i="31"/>
  <c r="AM47" i="31"/>
  <c r="AN47" i="31"/>
  <c r="AO47" i="31"/>
  <c r="AP47" i="31"/>
  <c r="AQ47" i="31"/>
  <c r="AR47" i="31"/>
  <c r="AS47" i="31"/>
  <c r="AU47" i="31"/>
  <c r="AV47" i="31"/>
  <c r="AW47" i="31"/>
  <c r="AX47" i="31"/>
  <c r="AY47" i="31"/>
  <c r="AZ47" i="31"/>
  <c r="BA47" i="31"/>
  <c r="BB47" i="31"/>
  <c r="BC47" i="31"/>
  <c r="BD47" i="31"/>
  <c r="BE47" i="31"/>
  <c r="BF47" i="31"/>
  <c r="BH47" i="31"/>
  <c r="BJ47" i="31"/>
  <c r="BK47" i="31"/>
  <c r="BL47" i="31"/>
  <c r="BM47" i="31"/>
  <c r="BN47" i="31"/>
  <c r="BO47" i="31"/>
  <c r="BP47" i="31"/>
  <c r="BQ47" i="31"/>
  <c r="BR47" i="31"/>
  <c r="BS47" i="31"/>
  <c r="BT47" i="31"/>
  <c r="BU47" i="31"/>
  <c r="BV47" i="31"/>
  <c r="BW47" i="31"/>
  <c r="CD47" i="31"/>
  <c r="CE47" i="31"/>
  <c r="AJ44" i="31"/>
  <c r="AK44" i="31"/>
  <c r="AL44" i="31"/>
  <c r="AM44" i="31"/>
  <c r="AN44" i="31"/>
  <c r="AO44" i="31"/>
  <c r="AP44" i="31"/>
  <c r="AQ44" i="31"/>
  <c r="AR44" i="31"/>
  <c r="AS44" i="31"/>
  <c r="AU44" i="31"/>
  <c r="AV44" i="31"/>
  <c r="AW44" i="31"/>
  <c r="AX44" i="31"/>
  <c r="AY44" i="31"/>
  <c r="AZ44" i="31"/>
  <c r="BA44" i="31"/>
  <c r="BB44" i="31"/>
  <c r="BC44" i="31"/>
  <c r="BD44" i="31"/>
  <c r="BE44" i="31"/>
  <c r="BF44" i="31"/>
  <c r="BH44" i="31"/>
  <c r="BJ44" i="31"/>
  <c r="BK44" i="31"/>
  <c r="BL44" i="31"/>
  <c r="BM44" i="31"/>
  <c r="BN44" i="31"/>
  <c r="BO44" i="31"/>
  <c r="BP44" i="31"/>
  <c r="BQ44" i="31"/>
  <c r="BR44" i="31"/>
  <c r="BS44" i="31"/>
  <c r="BT44" i="31"/>
  <c r="BU44" i="31"/>
  <c r="BV44" i="31"/>
  <c r="BW44" i="31"/>
  <c r="CD44" i="31"/>
  <c r="CE44" i="31"/>
  <c r="CG44" i="31"/>
  <c r="CF56" i="31"/>
  <c r="CC49" i="31"/>
  <c r="CF49" i="31"/>
  <c r="CF48" i="31"/>
  <c r="CF47" i="31" s="1"/>
  <c r="CF45" i="31"/>
  <c r="CF44" i="31" s="1"/>
  <c r="BW42" i="31"/>
  <c r="BV42" i="31"/>
  <c r="BU42" i="31"/>
  <c r="BU41" i="31" s="1"/>
  <c r="BT42" i="31"/>
  <c r="BS42" i="31"/>
  <c r="BW34" i="31"/>
  <c r="BV34" i="31"/>
  <c r="BU34" i="31"/>
  <c r="BT34" i="31"/>
  <c r="BS34" i="31"/>
  <c r="BW31" i="31"/>
  <c r="BV31" i="31"/>
  <c r="BU31" i="31"/>
  <c r="BT31" i="31"/>
  <c r="BS31" i="31"/>
  <c r="BW28" i="31"/>
  <c r="BV28" i="31"/>
  <c r="BU28" i="31"/>
  <c r="BT28" i="31"/>
  <c r="BS28" i="31"/>
  <c r="BT25" i="31"/>
  <c r="BW24" i="31"/>
  <c r="BV24" i="31"/>
  <c r="BU24" i="31"/>
  <c r="BT24" i="31"/>
  <c r="BS24" i="31"/>
  <c r="BT23" i="31"/>
  <c r="BV22" i="31"/>
  <c r="BT22" i="31"/>
  <c r="BT21" i="31"/>
  <c r="BH42" i="31"/>
  <c r="BG42" i="31"/>
  <c r="BG41" i="31" s="1"/>
  <c r="BG20" i="31" s="1"/>
  <c r="BF42" i="31"/>
  <c r="BE42" i="31"/>
  <c r="BD42" i="31"/>
  <c r="BH34" i="31"/>
  <c r="BG34" i="31"/>
  <c r="BF34" i="31"/>
  <c r="BE34" i="31"/>
  <c r="BD34" i="31"/>
  <c r="BH31" i="31"/>
  <c r="BG31" i="31"/>
  <c r="BF31" i="31"/>
  <c r="BE31" i="31"/>
  <c r="BD31" i="31"/>
  <c r="BH28" i="31"/>
  <c r="BG28" i="31"/>
  <c r="BF28" i="31"/>
  <c r="BE28" i="31"/>
  <c r="BD28" i="31"/>
  <c r="BH25" i="31"/>
  <c r="BF25" i="31"/>
  <c r="BH24" i="31"/>
  <c r="BF24" i="31"/>
  <c r="BE24" i="31"/>
  <c r="BD24" i="31"/>
  <c r="BH23" i="31"/>
  <c r="BE23" i="31"/>
  <c r="BH22" i="31"/>
  <c r="BD22" i="31"/>
  <c r="AS42" i="31"/>
  <c r="AS41" i="31" s="1"/>
  <c r="AR42" i="31"/>
  <c r="AR41" i="31" s="1"/>
  <c r="AQ42" i="31"/>
  <c r="AQ41" i="31" s="1"/>
  <c r="AP42" i="31"/>
  <c r="AO42" i="31"/>
  <c r="AS34" i="31"/>
  <c r="AR34" i="31"/>
  <c r="AQ34" i="31"/>
  <c r="AP34" i="31"/>
  <c r="AO34" i="31"/>
  <c r="AS31" i="31"/>
  <c r="AR31" i="31"/>
  <c r="AQ31" i="31"/>
  <c r="AP31" i="31"/>
  <c r="AO31" i="31"/>
  <c r="AS28" i="31"/>
  <c r="AR28" i="31"/>
  <c r="AQ28" i="31"/>
  <c r="AP28" i="31"/>
  <c r="AO28" i="31"/>
  <c r="AP25" i="31"/>
  <c r="AS24" i="31"/>
  <c r="AR24" i="31"/>
  <c r="AQ24" i="31"/>
  <c r="AP24" i="31"/>
  <c r="AO24" i="31"/>
  <c r="AR22" i="31"/>
  <c r="AQ22" i="31"/>
  <c r="AP22" i="31"/>
  <c r="AO22" i="31"/>
  <c r="CL42" i="31"/>
  <c r="CL41" i="31" s="1"/>
  <c r="CL20" i="31" s="1"/>
  <c r="CK42" i="31"/>
  <c r="CK41" i="31" s="1"/>
  <c r="CK20" i="31" s="1"/>
  <c r="CJ42" i="31"/>
  <c r="CJ41" i="31" s="1"/>
  <c r="CJ20" i="31" s="1"/>
  <c r="CI42" i="31"/>
  <c r="CI41" i="31" s="1"/>
  <c r="CI20" i="31" s="1"/>
  <c r="CH42" i="31"/>
  <c r="CH41" i="31" s="1"/>
  <c r="CH20" i="31" s="1"/>
  <c r="CG42" i="31"/>
  <c r="CF42" i="31"/>
  <c r="CF41" i="31" s="1"/>
  <c r="CE42" i="31"/>
  <c r="CD42" i="31"/>
  <c r="CD41" i="31" s="1"/>
  <c r="CC42" i="31"/>
  <c r="CL34" i="31"/>
  <c r="CK34" i="31"/>
  <c r="CJ34" i="31"/>
  <c r="CI34" i="31"/>
  <c r="CH34" i="31"/>
  <c r="CG34" i="31"/>
  <c r="CF34" i="31"/>
  <c r="CE34" i="31"/>
  <c r="CD34" i="31"/>
  <c r="CC34" i="31"/>
  <c r="CL31" i="31"/>
  <c r="CK31" i="31"/>
  <c r="CJ31" i="31"/>
  <c r="CI31" i="31"/>
  <c r="CH31" i="31"/>
  <c r="CG31" i="31"/>
  <c r="CF31" i="31"/>
  <c r="CE31" i="31"/>
  <c r="CD31" i="31"/>
  <c r="CC31" i="31"/>
  <c r="CL28" i="31"/>
  <c r="CK28" i="31"/>
  <c r="CJ28" i="31"/>
  <c r="CI28" i="31"/>
  <c r="CH28" i="31"/>
  <c r="CG28" i="31"/>
  <c r="CF28" i="31"/>
  <c r="CE28" i="31"/>
  <c r="CD28" i="31"/>
  <c r="CC28" i="31"/>
  <c r="CL25" i="31"/>
  <c r="CK25" i="31"/>
  <c r="CJ25" i="31"/>
  <c r="CI25" i="31"/>
  <c r="CH25" i="31"/>
  <c r="CL24" i="31"/>
  <c r="CK24" i="31"/>
  <c r="CJ24" i="31"/>
  <c r="CI24" i="31"/>
  <c r="CH24" i="31"/>
  <c r="CG24" i="31"/>
  <c r="CF24" i="31"/>
  <c r="CE24" i="31"/>
  <c r="CD24" i="31"/>
  <c r="CC24" i="31"/>
  <c r="CL23" i="31"/>
  <c r="CK23" i="31"/>
  <c r="CJ23" i="31"/>
  <c r="CI23" i="31"/>
  <c r="CH23" i="31"/>
  <c r="CL22" i="31"/>
  <c r="CK22" i="31"/>
  <c r="CJ22" i="31"/>
  <c r="CI22" i="31"/>
  <c r="CH22" i="31"/>
  <c r="CL21" i="31"/>
  <c r="CK21" i="31"/>
  <c r="CJ21" i="31"/>
  <c r="CI21" i="31"/>
  <c r="CH21" i="31"/>
  <c r="I42" i="32"/>
  <c r="J210" i="39" l="1"/>
  <c r="N211" i="39"/>
  <c r="J47" i="40"/>
  <c r="J46" i="40" s="1"/>
  <c r="J36" i="40" s="1"/>
  <c r="N50" i="40"/>
  <c r="N47" i="40" s="1"/>
  <c r="N46" i="40" s="1"/>
  <c r="CG27" i="31"/>
  <c r="CG19" i="31" s="1"/>
  <c r="BE41" i="31"/>
  <c r="BT41" i="31"/>
  <c r="BT20" i="31" s="1"/>
  <c r="BE21" i="31"/>
  <c r="AS21" i="31"/>
  <c r="BV41" i="31"/>
  <c r="BV20" i="31" s="1"/>
  <c r="AO41" i="31"/>
  <c r="BH20" i="31"/>
  <c r="BH41" i="31"/>
  <c r="BT27" i="31"/>
  <c r="BT19" i="31" s="1"/>
  <c r="BV27" i="31"/>
  <c r="BW41" i="31"/>
  <c r="BU21" i="31"/>
  <c r="BF41" i="31"/>
  <c r="BF20" i="31" s="1"/>
  <c r="BW21" i="31"/>
  <c r="AQ21" i="31"/>
  <c r="CE41" i="31"/>
  <c r="AP41" i="31"/>
  <c r="BU27" i="31"/>
  <c r="BD20" i="31"/>
  <c r="BD41" i="31"/>
  <c r="BS41" i="31"/>
  <c r="BS20" i="31" s="1"/>
  <c r="BU20" i="31"/>
  <c r="CC81" i="31"/>
  <c r="CF81" i="31"/>
  <c r="CF74" i="31"/>
  <c r="CF70" i="31" s="1"/>
  <c r="CC78" i="31"/>
  <c r="CC74" i="31" s="1"/>
  <c r="CC70" i="31" s="1"/>
  <c r="BV21" i="31"/>
  <c r="AR21" i="31"/>
  <c r="CC62" i="31"/>
  <c r="CC61" i="31" s="1"/>
  <c r="BS21" i="31"/>
  <c r="BG21" i="31"/>
  <c r="BD21" i="31"/>
  <c r="AO21" i="31"/>
  <c r="CF51" i="31"/>
  <c r="CC48" i="31"/>
  <c r="CC47" i="31" s="1"/>
  <c r="CC41" i="31" s="1"/>
  <c r="AR20" i="31"/>
  <c r="CC45" i="31"/>
  <c r="CC44" i="31" s="1"/>
  <c r="CC56" i="31"/>
  <c r="AO20" i="31"/>
  <c r="AS20" i="31"/>
  <c r="BE20" i="31"/>
  <c r="AQ20" i="31"/>
  <c r="BW20" i="31"/>
  <c r="AP20" i="31"/>
  <c r="BU26" i="31"/>
  <c r="BU19" i="31"/>
  <c r="BS27" i="31"/>
  <c r="BS19" i="31" s="1"/>
  <c r="BW27" i="31"/>
  <c r="BW19" i="31" s="1"/>
  <c r="BT26" i="31"/>
  <c r="BV19" i="31"/>
  <c r="CF27" i="31"/>
  <c r="CF19" i="31" s="1"/>
  <c r="CJ27" i="31"/>
  <c r="CJ26" i="31" s="1"/>
  <c r="BF27" i="31"/>
  <c r="BF19" i="31" s="1"/>
  <c r="CK27" i="31"/>
  <c r="CK19" i="31" s="1"/>
  <c r="CK18" i="31" s="1"/>
  <c r="CD27" i="31"/>
  <c r="CD19" i="31" s="1"/>
  <c r="CH27" i="31"/>
  <c r="CH19" i="31" s="1"/>
  <c r="CH18" i="31" s="1"/>
  <c r="CL27" i="31"/>
  <c r="CL26" i="31" s="1"/>
  <c r="BD27" i="31"/>
  <c r="BD26" i="31" s="1"/>
  <c r="BH27" i="31"/>
  <c r="BH19" i="31" s="1"/>
  <c r="BH18" i="31" s="1"/>
  <c r="CC27" i="31"/>
  <c r="CC19" i="31" s="1"/>
  <c r="BE27" i="31"/>
  <c r="BG27" i="31"/>
  <c r="BH26" i="31"/>
  <c r="AP27" i="31"/>
  <c r="AO27" i="31"/>
  <c r="AO19" i="31" s="1"/>
  <c r="AS27" i="31"/>
  <c r="AS26" i="31" s="1"/>
  <c r="CE27" i="31"/>
  <c r="CE19" i="31" s="1"/>
  <c r="AP19" i="31"/>
  <c r="AR27" i="31"/>
  <c r="AQ27" i="31"/>
  <c r="AQ19" i="31" s="1"/>
  <c r="AQ18" i="31" s="1"/>
  <c r="CI27" i="31"/>
  <c r="CI26" i="31" s="1"/>
  <c r="BU18" i="31" l="1"/>
  <c r="J243" i="39"/>
  <c r="J250" i="39" s="1"/>
  <c r="N210" i="39"/>
  <c r="N243" i="39" s="1"/>
  <c r="N250" i="39" s="1"/>
  <c r="N36" i="40"/>
  <c r="N32" i="40" s="1"/>
  <c r="N31" i="40" s="1"/>
  <c r="N6" i="40" s="1"/>
  <c r="N5" i="40" s="1"/>
  <c r="J32" i="40"/>
  <c r="J31" i="40" s="1"/>
  <c r="J6" i="40" s="1"/>
  <c r="J5" i="40" s="1"/>
  <c r="BT18" i="31"/>
  <c r="BE26" i="31"/>
  <c r="BF18" i="31"/>
  <c r="BG19" i="31"/>
  <c r="BG18" i="31" s="1"/>
  <c r="BG26" i="31"/>
  <c r="BW18" i="31"/>
  <c r="BV18" i="31"/>
  <c r="BV26" i="31"/>
  <c r="BS18" i="31"/>
  <c r="CC51" i="31"/>
  <c r="R56" i="32"/>
  <c r="AR26" i="31"/>
  <c r="AO18" i="31"/>
  <c r="AP18" i="31"/>
  <c r="AP26" i="31"/>
  <c r="BW26" i="31"/>
  <c r="AR19" i="31"/>
  <c r="AR18" i="31" s="1"/>
  <c r="BS26" i="31"/>
  <c r="CK26" i="31"/>
  <c r="CJ19" i="31"/>
  <c r="CJ18" i="31" s="1"/>
  <c r="BF26" i="31"/>
  <c r="CL19" i="31"/>
  <c r="CL18" i="31" s="1"/>
  <c r="BD19" i="31"/>
  <c r="BD18" i="31" s="1"/>
  <c r="CH26" i="31"/>
  <c r="AS19" i="31"/>
  <c r="AS18" i="31" s="1"/>
  <c r="BE19" i="31"/>
  <c r="BE18" i="31" s="1"/>
  <c r="AO26" i="31"/>
  <c r="AQ26" i="31"/>
  <c r="CI19" i="31"/>
  <c r="CI18" i="31" s="1"/>
  <c r="R51" i="32" l="1"/>
  <c r="P56" i="32"/>
  <c r="P51" i="32" s="1"/>
  <c r="CF25" i="31"/>
  <c r="I47" i="31"/>
  <c r="J47" i="31"/>
  <c r="K47" i="31"/>
  <c r="L47" i="31"/>
  <c r="M47" i="31"/>
  <c r="N47" i="31"/>
  <c r="O47" i="31"/>
  <c r="P47" i="31"/>
  <c r="Q47" i="31"/>
  <c r="S47" i="31"/>
  <c r="T47" i="31"/>
  <c r="V47" i="31"/>
  <c r="W47" i="31"/>
  <c r="X47" i="31"/>
  <c r="Y47" i="31"/>
  <c r="Z47" i="31"/>
  <c r="AA47" i="31"/>
  <c r="AB47" i="31"/>
  <c r="AC47" i="31"/>
  <c r="AD47" i="31"/>
  <c r="AF47" i="31"/>
  <c r="AG47" i="31"/>
  <c r="AH47" i="31"/>
  <c r="AI47" i="31"/>
  <c r="CG47" i="31"/>
  <c r="CG41" i="31" s="1"/>
  <c r="H47" i="31"/>
  <c r="O81" i="31" l="1"/>
  <c r="P74" i="31"/>
  <c r="Q74" i="31"/>
  <c r="R74" i="31"/>
  <c r="S74" i="31"/>
  <c r="T74" i="31"/>
  <c r="U74" i="31"/>
  <c r="V74" i="31"/>
  <c r="W74" i="31"/>
  <c r="X74" i="31"/>
  <c r="Y74" i="31"/>
  <c r="Z74" i="31"/>
  <c r="AA74" i="31"/>
  <c r="AB74" i="31"/>
  <c r="AC74" i="31"/>
  <c r="AD74" i="31"/>
  <c r="O74" i="31"/>
  <c r="P61" i="31"/>
  <c r="Q61" i="31"/>
  <c r="R61" i="31"/>
  <c r="S61" i="31"/>
  <c r="T61" i="31"/>
  <c r="U61" i="31"/>
  <c r="V61" i="31"/>
  <c r="W61" i="31"/>
  <c r="X61" i="31"/>
  <c r="Y61" i="31"/>
  <c r="Z61" i="31"/>
  <c r="AA61" i="31"/>
  <c r="AB61" i="31"/>
  <c r="AC61" i="31"/>
  <c r="AD61" i="31"/>
  <c r="AF61" i="31"/>
  <c r="AG61" i="31"/>
  <c r="AH61" i="31"/>
  <c r="AE61" i="31"/>
  <c r="Q51" i="31"/>
  <c r="R51" i="31"/>
  <c r="S51" i="31"/>
  <c r="T51" i="31"/>
  <c r="U51" i="31"/>
  <c r="V51" i="31"/>
  <c r="W51" i="31"/>
  <c r="X51" i="31"/>
  <c r="Y51" i="31"/>
  <c r="Z51" i="31"/>
  <c r="AA51" i="31"/>
  <c r="AB51" i="31"/>
  <c r="AC51" i="31"/>
  <c r="AD51" i="31"/>
  <c r="AF51" i="31"/>
  <c r="AG51" i="31"/>
  <c r="AI51" i="31"/>
  <c r="P51" i="31"/>
  <c r="P50" i="31" l="1"/>
  <c r="BS89" i="6"/>
  <c r="BV89" i="6"/>
  <c r="BS72" i="6"/>
  <c r="BV72" i="6"/>
  <c r="J69" i="21" s="1"/>
  <c r="J68" i="21" s="1"/>
  <c r="BQ73" i="6"/>
  <c r="BQ74" i="6"/>
  <c r="BQ75" i="6"/>
  <c r="BQ76" i="6"/>
  <c r="BQ77" i="6"/>
  <c r="BQ78" i="6"/>
  <c r="BQ79" i="6"/>
  <c r="BQ80" i="6"/>
  <c r="BQ81" i="6"/>
  <c r="BQ82" i="6"/>
  <c r="BQ83" i="6"/>
  <c r="BT49" i="6"/>
  <c r="BQ50" i="6"/>
  <c r="BQ51" i="6"/>
  <c r="J86" i="21" l="1"/>
  <c r="J82" i="21" s="1"/>
  <c r="BV85" i="6"/>
  <c r="AT80" i="6"/>
  <c r="BN80" i="6" s="1"/>
  <c r="D26" i="38"/>
  <c r="D48" i="38" s="1"/>
  <c r="E26" i="38"/>
  <c r="E48" i="38" s="1"/>
  <c r="C26" i="38"/>
  <c r="C48" i="38" s="1"/>
  <c r="J71" i="6" l="1"/>
  <c r="L71" i="6"/>
  <c r="M71" i="6"/>
  <c r="N71" i="6"/>
  <c r="O71" i="6"/>
  <c r="P71" i="6"/>
  <c r="Q71" i="6"/>
  <c r="R71" i="6"/>
  <c r="S71" i="6"/>
  <c r="T71" i="6"/>
  <c r="U71" i="6"/>
  <c r="W71" i="6"/>
  <c r="X71" i="6"/>
  <c r="Y71" i="6"/>
  <c r="Z71" i="6"/>
  <c r="AA71" i="6"/>
  <c r="AB71" i="6"/>
  <c r="AC71" i="6"/>
  <c r="AD71" i="6"/>
  <c r="AE71" i="6"/>
  <c r="AF71" i="6"/>
  <c r="AG71" i="6"/>
  <c r="AH71" i="6"/>
  <c r="AI71" i="6"/>
  <c r="AK71" i="6"/>
  <c r="AL71" i="6"/>
  <c r="AM71" i="6"/>
  <c r="AN71" i="6"/>
  <c r="AO71" i="6"/>
  <c r="AP71" i="6"/>
  <c r="AQ71" i="6"/>
  <c r="AR71" i="6"/>
  <c r="AS71" i="6"/>
  <c r="AU71" i="6"/>
  <c r="AV71" i="6"/>
  <c r="AW71" i="6"/>
  <c r="AX71" i="6"/>
  <c r="AZ71" i="6"/>
  <c r="BA71" i="6"/>
  <c r="BC71" i="6"/>
  <c r="BE71" i="6"/>
  <c r="BF71" i="6"/>
  <c r="BG71" i="6"/>
  <c r="BH71" i="6"/>
  <c r="BI71" i="6"/>
  <c r="BJ71" i="6"/>
  <c r="BK71" i="6"/>
  <c r="BL71" i="6"/>
  <c r="BM71" i="6"/>
  <c r="BS71" i="6"/>
  <c r="BT71" i="6"/>
  <c r="BU71" i="6"/>
  <c r="BV71" i="6"/>
  <c r="BW71" i="6"/>
  <c r="M44" i="6"/>
  <c r="N44" i="6"/>
  <c r="O44" i="6"/>
  <c r="P44" i="6"/>
  <c r="Q44" i="6"/>
  <c r="R44" i="6"/>
  <c r="S44" i="6"/>
  <c r="T44" i="6"/>
  <c r="U44" i="6"/>
  <c r="W44" i="6"/>
  <c r="X44" i="6"/>
  <c r="Y44" i="6"/>
  <c r="Z44" i="6"/>
  <c r="AA44" i="6"/>
  <c r="AB44" i="6"/>
  <c r="AC44" i="6"/>
  <c r="AD44" i="6"/>
  <c r="AE44" i="6"/>
  <c r="AF44" i="6"/>
  <c r="AG44" i="6"/>
  <c r="AH44" i="6"/>
  <c r="AI44" i="6"/>
  <c r="AK44" i="6"/>
  <c r="AL44" i="6"/>
  <c r="AM44" i="6"/>
  <c r="AN44" i="6"/>
  <c r="AO44" i="6"/>
  <c r="AP44" i="6"/>
  <c r="AQ44" i="6"/>
  <c r="AR44" i="6"/>
  <c r="AS44" i="6"/>
  <c r="AU44" i="6"/>
  <c r="AV44" i="6"/>
  <c r="AW44" i="6"/>
  <c r="AX44" i="6"/>
  <c r="AY44" i="6"/>
  <c r="AZ44" i="6"/>
  <c r="BA44" i="6"/>
  <c r="BB44" i="6"/>
  <c r="BC44" i="6"/>
  <c r="BE44" i="6"/>
  <c r="BF44" i="6"/>
  <c r="BG44" i="6"/>
  <c r="BH44" i="6"/>
  <c r="BI44" i="6"/>
  <c r="BJ44" i="6"/>
  <c r="BK44" i="6"/>
  <c r="BL44" i="6"/>
  <c r="BM44" i="6"/>
  <c r="BO44" i="6"/>
  <c r="BP44" i="6"/>
  <c r="BR44" i="6"/>
  <c r="BS44" i="6"/>
  <c r="BT44" i="6"/>
  <c r="BU44" i="6"/>
  <c r="BV44" i="6"/>
  <c r="BW44" i="6"/>
  <c r="L44" i="6"/>
  <c r="BN51" i="6"/>
  <c r="BN50" i="6"/>
  <c r="AX44" i="5"/>
  <c r="AW44" i="5"/>
  <c r="BE87" i="8" l="1"/>
  <c r="BE86" i="8"/>
  <c r="AQ87" i="8"/>
  <c r="AQ89" i="8"/>
  <c r="AQ86" i="8"/>
  <c r="AC87" i="8"/>
  <c r="AC88" i="8"/>
  <c r="BS88" i="8" s="1"/>
  <c r="AC86" i="8"/>
  <c r="BT73" i="8"/>
  <c r="BU73" i="8"/>
  <c r="BW73" i="8"/>
  <c r="BX73" i="8"/>
  <c r="BT74" i="8"/>
  <c r="BU74" i="8"/>
  <c r="BW74" i="8"/>
  <c r="BX74" i="8"/>
  <c r="BU75" i="8"/>
  <c r="BW75" i="8"/>
  <c r="BX75" i="8"/>
  <c r="BU76" i="8"/>
  <c r="BV76" i="8"/>
  <c r="BW76" i="8"/>
  <c r="BX76" i="8"/>
  <c r="BT77" i="8"/>
  <c r="BU77" i="8"/>
  <c r="BV77" i="8"/>
  <c r="BW77" i="8"/>
  <c r="BX77" i="8"/>
  <c r="BT78" i="8"/>
  <c r="BU78" i="8"/>
  <c r="BV78" i="8"/>
  <c r="BW78" i="8"/>
  <c r="BX78" i="8"/>
  <c r="BT79" i="8"/>
  <c r="BU79" i="8"/>
  <c r="BV79" i="8"/>
  <c r="BW79" i="8"/>
  <c r="BX79" i="8"/>
  <c r="BT81" i="8"/>
  <c r="BU81" i="8"/>
  <c r="BW81" i="8"/>
  <c r="BX81" i="8"/>
  <c r="BU82" i="8"/>
  <c r="BW82" i="8"/>
  <c r="BX82" i="8"/>
  <c r="BU83" i="8"/>
  <c r="BV83" i="8"/>
  <c r="BW83" i="8"/>
  <c r="BX83" i="8"/>
  <c r="BX72" i="8"/>
  <c r="BW72" i="8"/>
  <c r="BU72" i="8"/>
  <c r="BT72" i="8"/>
  <c r="BH83" i="8"/>
  <c r="BH82" i="8"/>
  <c r="BV82" i="8" s="1"/>
  <c r="BH81" i="8"/>
  <c r="BV81" i="8" s="1"/>
  <c r="BF83" i="8"/>
  <c r="BT83" i="8" s="1"/>
  <c r="BF82" i="8"/>
  <c r="BT82" i="8" s="1"/>
  <c r="BE82" i="8"/>
  <c r="BS82" i="8" s="1"/>
  <c r="L79" i="21" s="1"/>
  <c r="BE83" i="8"/>
  <c r="BS83" i="8" s="1"/>
  <c r="L80" i="21" s="1"/>
  <c r="BE81" i="8"/>
  <c r="BS81" i="8" s="1"/>
  <c r="L78" i="21" s="1"/>
  <c r="AT76" i="8"/>
  <c r="AR76" i="8"/>
  <c r="BT76" i="8" s="1"/>
  <c r="AQ78" i="8"/>
  <c r="BS78" i="8" s="1"/>
  <c r="L75" i="21" s="1"/>
  <c r="AQ79" i="8"/>
  <c r="BS79" i="8" s="1"/>
  <c r="L76" i="21" s="1"/>
  <c r="AQ77" i="8"/>
  <c r="BS86" i="8" l="1"/>
  <c r="BS87" i="8"/>
  <c r="AF74" i="8"/>
  <c r="BV74" i="8" s="1"/>
  <c r="AF73" i="8"/>
  <c r="BV73" i="8" s="1"/>
  <c r="AF72" i="8"/>
  <c r="BV72" i="8" s="1"/>
  <c r="AF75" i="8"/>
  <c r="BV75" i="8" s="1"/>
  <c r="AD75" i="8"/>
  <c r="BT75" i="8" s="1"/>
  <c r="AC58" i="8"/>
  <c r="AQ49" i="8"/>
  <c r="AQ45" i="8"/>
  <c r="AQ44" i="8" s="1"/>
  <c r="BE47" i="8"/>
  <c r="BE48" i="8"/>
  <c r="BE46" i="8"/>
  <c r="AO78" i="7"/>
  <c r="F78" i="8" s="1"/>
  <c r="AO79" i="7"/>
  <c r="F79" i="8" s="1"/>
  <c r="AO81" i="7"/>
  <c r="F81" i="8" s="1"/>
  <c r="AO82" i="7"/>
  <c r="F82" i="8" s="1"/>
  <c r="AO83" i="7"/>
  <c r="F83" i="8" s="1"/>
  <c r="AQ76" i="8"/>
  <c r="AC89" i="8"/>
  <c r="AO77" i="7"/>
  <c r="F77" i="8" s="1"/>
  <c r="AC76" i="8"/>
  <c r="AC75" i="8"/>
  <c r="BS75" i="8" s="1"/>
  <c r="L72" i="21" s="1"/>
  <c r="AO74" i="7"/>
  <c r="F74" i="8" s="1"/>
  <c r="AO73" i="7"/>
  <c r="F73" i="8" s="1"/>
  <c r="AO72" i="7"/>
  <c r="F72" i="8" s="1"/>
  <c r="AO58" i="7"/>
  <c r="AE48" i="7"/>
  <c r="AC49" i="8" s="1"/>
  <c r="AE47" i="7"/>
  <c r="AC48" i="8" s="1"/>
  <c r="AE46" i="7"/>
  <c r="AO46" i="7" s="1"/>
  <c r="F47" i="8" s="1"/>
  <c r="AE45" i="7"/>
  <c r="AO45" i="7" s="1"/>
  <c r="F46" i="8" s="1"/>
  <c r="AE44" i="7"/>
  <c r="BE44" i="8" l="1"/>
  <c r="BS89" i="8"/>
  <c r="AA86" i="10"/>
  <c r="AH86" i="10" s="1"/>
  <c r="AC45" i="8"/>
  <c r="AE43" i="7"/>
  <c r="AO44" i="7"/>
  <c r="F45" i="8" s="1"/>
  <c r="AO48" i="7"/>
  <c r="F49" i="8" s="1"/>
  <c r="BS45" i="8"/>
  <c r="L40" i="21" s="1"/>
  <c r="L39" i="21" s="1"/>
  <c r="AC46" i="8"/>
  <c r="BS46" i="8" s="1"/>
  <c r="L41" i="21" s="1"/>
  <c r="BS49" i="8"/>
  <c r="L44" i="21" s="1"/>
  <c r="AO47" i="7"/>
  <c r="F48" i="8" s="1"/>
  <c r="AC47" i="8"/>
  <c r="BS47" i="8" s="1"/>
  <c r="L42" i="21" s="1"/>
  <c r="BS48" i="8"/>
  <c r="L43" i="21" s="1"/>
  <c r="AC73" i="8"/>
  <c r="BS73" i="8" s="1"/>
  <c r="L70" i="21" s="1"/>
  <c r="AC77" i="8"/>
  <c r="AC72" i="8"/>
  <c r="BS72" i="8" s="1"/>
  <c r="L69" i="21" s="1"/>
  <c r="AO75" i="7"/>
  <c r="F75" i="8" s="1"/>
  <c r="AC74" i="8"/>
  <c r="BS74" i="8" s="1"/>
  <c r="L71" i="21" s="1"/>
  <c r="BS76" i="8"/>
  <c r="L73" i="21" s="1"/>
  <c r="AO76" i="7"/>
  <c r="F76" i="8" s="1"/>
  <c r="U85" i="6"/>
  <c r="V82" i="6"/>
  <c r="E79" i="21" s="1"/>
  <c r="V81" i="6"/>
  <c r="E78" i="21" s="1"/>
  <c r="V78" i="6"/>
  <c r="E75" i="21" s="1"/>
  <c r="V75" i="6"/>
  <c r="E72" i="21" s="1"/>
  <c r="V74" i="6"/>
  <c r="E71" i="21" s="1"/>
  <c r="V73" i="6"/>
  <c r="E70" i="21" s="1"/>
  <c r="V77" i="6"/>
  <c r="E74" i="21" s="1"/>
  <c r="V72" i="6"/>
  <c r="E69" i="21" s="1"/>
  <c r="E68" i="21" s="1"/>
  <c r="F44" i="8" l="1"/>
  <c r="BS77" i="8"/>
  <c r="L74" i="21" s="1"/>
  <c r="AA76" i="10"/>
  <c r="AH76" i="10" s="1"/>
  <c r="BS44" i="8"/>
  <c r="AC44" i="8"/>
  <c r="AO43" i="7"/>
  <c r="V71" i="6"/>
  <c r="AP37" i="3"/>
  <c r="AP24" i="3"/>
  <c r="A13" i="34" l="1"/>
  <c r="G32" i="35"/>
  <c r="G31" i="35" s="1"/>
  <c r="G6" i="35" s="1"/>
  <c r="G5" i="35" s="1"/>
  <c r="H32" i="35"/>
  <c r="H31" i="35" s="1"/>
  <c r="I32" i="35"/>
  <c r="I31" i="35" s="1"/>
  <c r="I6" i="35" s="1"/>
  <c r="I5" i="35" s="1"/>
  <c r="J32" i="35"/>
  <c r="J31" i="35" s="1"/>
  <c r="K32" i="35"/>
  <c r="K31" i="35" s="1"/>
  <c r="K6" i="35" s="1"/>
  <c r="K5" i="35" s="1"/>
  <c r="L32" i="35"/>
  <c r="L31" i="35" s="1"/>
  <c r="N32" i="35"/>
  <c r="N31" i="35" s="1"/>
  <c r="D36" i="35"/>
  <c r="D32" i="35" s="1"/>
  <c r="D31" i="35" s="1"/>
  <c r="D6" i="35" s="1"/>
  <c r="D5" i="35" s="1"/>
  <c r="E36" i="35"/>
  <c r="E32" i="35" s="1"/>
  <c r="E31" i="35" s="1"/>
  <c r="E6" i="35" s="1"/>
  <c r="E5" i="35" s="1"/>
  <c r="F36" i="35"/>
  <c r="F32" i="35" s="1"/>
  <c r="F31" i="35" s="1"/>
  <c r="F6" i="35" s="1"/>
  <c r="F5" i="35" s="1"/>
  <c r="M36" i="35"/>
  <c r="M38" i="35"/>
  <c r="G338" i="34"/>
  <c r="I338" i="34" s="1"/>
  <c r="K338" i="34" s="1"/>
  <c r="M336" i="34"/>
  <c r="K327" i="34"/>
  <c r="M327" i="34" s="1"/>
  <c r="I327" i="34"/>
  <c r="I326" i="34"/>
  <c r="K326" i="34" s="1"/>
  <c r="M324" i="34"/>
  <c r="E323" i="34"/>
  <c r="F323" i="34" s="1"/>
  <c r="G323" i="34" s="1"/>
  <c r="I323" i="34" s="1"/>
  <c r="K323" i="34" s="1"/>
  <c r="M323" i="34" s="1"/>
  <c r="M322" i="34"/>
  <c r="K322" i="34"/>
  <c r="I322" i="34"/>
  <c r="G322" i="34"/>
  <c r="F322" i="34"/>
  <c r="E322" i="34"/>
  <c r="D322" i="34"/>
  <c r="E321" i="34"/>
  <c r="F321" i="34" s="1"/>
  <c r="G321" i="34" s="1"/>
  <c r="I321" i="34" s="1"/>
  <c r="K321" i="34" s="1"/>
  <c r="M321" i="34" s="1"/>
  <c r="E310" i="34"/>
  <c r="E309" i="34"/>
  <c r="E303" i="34"/>
  <c r="D303" i="34"/>
  <c r="G297" i="34"/>
  <c r="F297" i="34"/>
  <c r="G295" i="34"/>
  <c r="F295" i="34"/>
  <c r="G284" i="34"/>
  <c r="F284" i="34"/>
  <c r="I283" i="34"/>
  <c r="K283" i="34" s="1"/>
  <c r="F282" i="34"/>
  <c r="G282" i="34" s="1"/>
  <c r="I282" i="34" s="1"/>
  <c r="K282" i="34" s="1"/>
  <c r="M282" i="34" s="1"/>
  <c r="F281" i="34"/>
  <c r="G281" i="34" s="1"/>
  <c r="I281" i="34" s="1"/>
  <c r="K281" i="34" s="1"/>
  <c r="M281" i="34" s="1"/>
  <c r="F270" i="34"/>
  <c r="G270" i="34" s="1"/>
  <c r="I270" i="34" s="1"/>
  <c r="K270" i="34" s="1"/>
  <c r="M270" i="34" s="1"/>
  <c r="F269" i="34"/>
  <c r="G269" i="34" s="1"/>
  <c r="I269" i="34" s="1"/>
  <c r="D269" i="34"/>
  <c r="D254" i="34" s="1"/>
  <c r="F263" i="34"/>
  <c r="I261" i="34"/>
  <c r="K261" i="34" s="1"/>
  <c r="E256" i="34"/>
  <c r="D256" i="34"/>
  <c r="G255" i="34"/>
  <c r="F255" i="34"/>
  <c r="E255" i="34"/>
  <c r="D255" i="34"/>
  <c r="G223" i="34"/>
  <c r="F223" i="34"/>
  <c r="F222" i="34" s="1"/>
  <c r="F246" i="34" s="1"/>
  <c r="E222" i="34"/>
  <c r="E246" i="34" s="1"/>
  <c r="D222" i="34"/>
  <c r="D246" i="34" s="1"/>
  <c r="M215" i="34"/>
  <c r="M214" i="34"/>
  <c r="M213" i="34"/>
  <c r="M212" i="34"/>
  <c r="K211" i="34"/>
  <c r="K210" i="34" s="1"/>
  <c r="K243" i="34" s="1"/>
  <c r="I211" i="34"/>
  <c r="G211" i="34"/>
  <c r="F211" i="34"/>
  <c r="E211" i="34"/>
  <c r="E210" i="34" s="1"/>
  <c r="E243" i="34" s="1"/>
  <c r="D211" i="34"/>
  <c r="D210" i="34" s="1"/>
  <c r="D243" i="34" s="1"/>
  <c r="I210" i="34"/>
  <c r="I243" i="34" s="1"/>
  <c r="F210" i="34"/>
  <c r="F243" i="34" s="1"/>
  <c r="F202" i="34"/>
  <c r="G202" i="34" s="1"/>
  <c r="G200" i="34"/>
  <c r="F200" i="34"/>
  <c r="E198" i="34"/>
  <c r="F198" i="34" s="1"/>
  <c r="G198" i="34" s="1"/>
  <c r="G197" i="34"/>
  <c r="F197" i="34"/>
  <c r="M196" i="34"/>
  <c r="G194" i="34"/>
  <c r="F194" i="34"/>
  <c r="F195" i="34" s="1"/>
  <c r="G192" i="34"/>
  <c r="F192" i="34"/>
  <c r="G186" i="34"/>
  <c r="F186" i="34"/>
  <c r="D185" i="34"/>
  <c r="G184" i="34"/>
  <c r="F184" i="34"/>
  <c r="G183" i="34"/>
  <c r="G181" i="34" s="1"/>
  <c r="F183" i="34"/>
  <c r="F181" i="34" s="1"/>
  <c r="E181" i="34"/>
  <c r="D181" i="34"/>
  <c r="F175" i="34"/>
  <c r="G172" i="34"/>
  <c r="F172" i="34"/>
  <c r="F310" i="34" s="1"/>
  <c r="E168" i="34"/>
  <c r="D168" i="34"/>
  <c r="R140" i="34"/>
  <c r="G128" i="34"/>
  <c r="G125" i="34"/>
  <c r="F125" i="34"/>
  <c r="F128" i="34" s="1"/>
  <c r="E125" i="34"/>
  <c r="E128" i="34" s="1"/>
  <c r="D125" i="34"/>
  <c r="D128" i="34" s="1"/>
  <c r="I124" i="34"/>
  <c r="G114" i="34"/>
  <c r="G108" i="34"/>
  <c r="F107" i="34"/>
  <c r="E107" i="34"/>
  <c r="D107" i="34"/>
  <c r="G106" i="34"/>
  <c r="G107" i="34" s="1"/>
  <c r="I104" i="34"/>
  <c r="F103" i="34"/>
  <c r="E103" i="34"/>
  <c r="E96" i="34" s="1"/>
  <c r="I102" i="34"/>
  <c r="I183" i="34" s="1"/>
  <c r="F101" i="34"/>
  <c r="G101" i="34" s="1"/>
  <c r="I101" i="34" s="1"/>
  <c r="K101" i="34" s="1"/>
  <c r="E101" i="34"/>
  <c r="D101" i="34"/>
  <c r="G100" i="34"/>
  <c r="K99" i="34"/>
  <c r="I99" i="34"/>
  <c r="I223" i="34" s="1"/>
  <c r="I222" i="34" s="1"/>
  <c r="F97" i="34"/>
  <c r="F96" i="34" s="1"/>
  <c r="E97" i="34"/>
  <c r="D97" i="34"/>
  <c r="D96" i="34"/>
  <c r="F95" i="34"/>
  <c r="F123" i="34" s="1"/>
  <c r="G123" i="34" s="1"/>
  <c r="E95" i="34"/>
  <c r="E123" i="34" s="1"/>
  <c r="D95" i="34"/>
  <c r="D123" i="34" s="1"/>
  <c r="F89" i="34"/>
  <c r="F117" i="34" s="1"/>
  <c r="G117" i="34" s="1"/>
  <c r="E89" i="34"/>
  <c r="E117" i="34" s="1"/>
  <c r="D89" i="34"/>
  <c r="D117" i="34" s="1"/>
  <c r="G86" i="34"/>
  <c r="F86" i="34"/>
  <c r="E86" i="34"/>
  <c r="D86" i="34"/>
  <c r="D82" i="34"/>
  <c r="K78" i="34"/>
  <c r="M78" i="34" s="1"/>
  <c r="K77" i="34"/>
  <c r="M77" i="34" s="1"/>
  <c r="I77" i="34"/>
  <c r="G77" i="34"/>
  <c r="F77" i="34"/>
  <c r="E77" i="34"/>
  <c r="D77" i="34"/>
  <c r="I75" i="34"/>
  <c r="G74" i="34"/>
  <c r="E72" i="34"/>
  <c r="I71" i="34"/>
  <c r="K71" i="34" s="1"/>
  <c r="M71" i="34" s="1"/>
  <c r="F70" i="34"/>
  <c r="G70" i="34" s="1"/>
  <c r="G72" i="34" s="1"/>
  <c r="I69" i="34"/>
  <c r="K69" i="34" s="1"/>
  <c r="M69" i="34" s="1"/>
  <c r="I68" i="34"/>
  <c r="K67" i="34"/>
  <c r="M67" i="34" s="1"/>
  <c r="I64" i="34"/>
  <c r="I192" i="34" s="1"/>
  <c r="G62" i="34"/>
  <c r="F62" i="34"/>
  <c r="E62" i="34"/>
  <c r="D62" i="34"/>
  <c r="I61" i="34"/>
  <c r="K61" i="34" s="1"/>
  <c r="I60" i="34"/>
  <c r="K60" i="34" s="1"/>
  <c r="I54" i="34"/>
  <c r="I186" i="34" s="1"/>
  <c r="G53" i="34"/>
  <c r="F53" i="34"/>
  <c r="E53" i="34"/>
  <c r="D53" i="34"/>
  <c r="G52" i="34"/>
  <c r="G95" i="34" s="1"/>
  <c r="M44" i="34"/>
  <c r="I43" i="34"/>
  <c r="K43" i="34" s="1"/>
  <c r="K42" i="34"/>
  <c r="K39" i="34" s="1"/>
  <c r="I42" i="34"/>
  <c r="G42" i="34"/>
  <c r="F42" i="34"/>
  <c r="F39" i="34" s="1"/>
  <c r="F38" i="34" s="1"/>
  <c r="E42" i="34"/>
  <c r="E39" i="34" s="1"/>
  <c r="E38" i="34" s="1"/>
  <c r="D42" i="34"/>
  <c r="D39" i="34" s="1"/>
  <c r="D38" i="34" s="1"/>
  <c r="D76" i="34" s="1"/>
  <c r="D73" i="34" s="1"/>
  <c r="I39" i="34"/>
  <c r="I37" i="34"/>
  <c r="G31" i="34"/>
  <c r="I28" i="34"/>
  <c r="I172" i="34" s="1"/>
  <c r="I310" i="34" s="1"/>
  <c r="M27" i="34"/>
  <c r="M24" i="34" s="1"/>
  <c r="K24" i="34"/>
  <c r="I24" i="34"/>
  <c r="G24" i="34"/>
  <c r="F24" i="34"/>
  <c r="F23" i="34" s="1"/>
  <c r="E24" i="34"/>
  <c r="D24" i="34"/>
  <c r="D23" i="34" s="1"/>
  <c r="M45" i="7"/>
  <c r="M46" i="7"/>
  <c r="M47" i="7"/>
  <c r="M48" i="7"/>
  <c r="M44" i="7"/>
  <c r="F81" i="34" l="1"/>
  <c r="F109" i="34" s="1"/>
  <c r="I62" i="34"/>
  <c r="D167" i="34"/>
  <c r="D242" i="34" s="1"/>
  <c r="D250" i="34" s="1"/>
  <c r="E185" i="34"/>
  <c r="F254" i="34"/>
  <c r="E167" i="34"/>
  <c r="I255" i="34"/>
  <c r="I254" i="34"/>
  <c r="K64" i="34"/>
  <c r="G103" i="34"/>
  <c r="I85" i="34"/>
  <c r="I82" i="34" s="1"/>
  <c r="M43" i="7"/>
  <c r="M261" i="34"/>
  <c r="K255" i="34"/>
  <c r="D81" i="34"/>
  <c r="D109" i="34" s="1"/>
  <c r="K54" i="34"/>
  <c r="F85" i="34"/>
  <c r="F82" i="34" s="1"/>
  <c r="I97" i="34"/>
  <c r="K102" i="34"/>
  <c r="K183" i="34" s="1"/>
  <c r="K181" i="34" s="1"/>
  <c r="I297" i="34"/>
  <c r="E76" i="34"/>
  <c r="E73" i="34" s="1"/>
  <c r="I114" i="34"/>
  <c r="K114" i="34" s="1"/>
  <c r="K124" i="34"/>
  <c r="M124" i="34" s="1"/>
  <c r="K28" i="34"/>
  <c r="K86" i="34" s="1"/>
  <c r="I53" i="34"/>
  <c r="M60" i="34"/>
  <c r="K97" i="34"/>
  <c r="I106" i="34"/>
  <c r="I125" i="34"/>
  <c r="I284" i="34"/>
  <c r="I197" i="34"/>
  <c r="M32" i="35"/>
  <c r="M31" i="35" s="1"/>
  <c r="M6" i="35" s="1"/>
  <c r="M5" i="35" s="1"/>
  <c r="G303" i="34"/>
  <c r="F110" i="34"/>
  <c r="F160" i="34"/>
  <c r="F139" i="34"/>
  <c r="F143" i="34" s="1"/>
  <c r="F140" i="34" s="1"/>
  <c r="I117" i="34"/>
  <c r="K117" i="34"/>
  <c r="D160" i="34"/>
  <c r="D110" i="34"/>
  <c r="D139" i="34"/>
  <c r="D143" i="34" s="1"/>
  <c r="D140" i="34" s="1"/>
  <c r="M54" i="34"/>
  <c r="K53" i="34"/>
  <c r="K192" i="34"/>
  <c r="M64" i="34"/>
  <c r="M192" i="34" s="1"/>
  <c r="K62" i="34"/>
  <c r="M62" i="34" s="1"/>
  <c r="I72" i="34"/>
  <c r="K72" i="34" s="1"/>
  <c r="D113" i="34"/>
  <c r="G195" i="34"/>
  <c r="E254" i="34"/>
  <c r="F256" i="34"/>
  <c r="M255" i="34"/>
  <c r="K171" i="34"/>
  <c r="K168" i="34" s="1"/>
  <c r="G171" i="34"/>
  <c r="F171" i="34"/>
  <c r="E85" i="34"/>
  <c r="E82" i="34" s="1"/>
  <c r="E23" i="34"/>
  <c r="E81" i="34" s="1"/>
  <c r="E109" i="34" s="1"/>
  <c r="K85" i="34"/>
  <c r="K82" i="34" s="1"/>
  <c r="G175" i="34"/>
  <c r="I31" i="34"/>
  <c r="F76" i="34"/>
  <c r="F73" i="34" s="1"/>
  <c r="G46" i="34"/>
  <c r="G89" i="34" s="1"/>
  <c r="I74" i="34"/>
  <c r="I107" i="34"/>
  <c r="M107" i="34" s="1"/>
  <c r="K106" i="34"/>
  <c r="K107" i="34" s="1"/>
  <c r="E242" i="34"/>
  <c r="E250" i="34" s="1"/>
  <c r="I198" i="34"/>
  <c r="K223" i="34"/>
  <c r="K222" i="34" s="1"/>
  <c r="I194" i="34"/>
  <c r="K68" i="34"/>
  <c r="K194" i="34" s="1"/>
  <c r="K195" i="34" s="1"/>
  <c r="I128" i="34"/>
  <c r="K172" i="34"/>
  <c r="K310" i="34" s="1"/>
  <c r="I181" i="34"/>
  <c r="M183" i="34"/>
  <c r="I246" i="34"/>
  <c r="G23" i="34"/>
  <c r="K37" i="34"/>
  <c r="G39" i="34"/>
  <c r="G38" i="34" s="1"/>
  <c r="G76" i="34" s="1"/>
  <c r="G73" i="34" s="1"/>
  <c r="M42" i="34"/>
  <c r="M39" i="34" s="1"/>
  <c r="M43" i="34"/>
  <c r="I52" i="34"/>
  <c r="K52" i="34" s="1"/>
  <c r="M52" i="34"/>
  <c r="M61" i="34"/>
  <c r="I70" i="34"/>
  <c r="K70" i="34" s="1"/>
  <c r="K75" i="34"/>
  <c r="I200" i="34"/>
  <c r="M101" i="34"/>
  <c r="I123" i="34"/>
  <c r="K123" i="34" s="1"/>
  <c r="I171" i="34"/>
  <c r="I168" i="34" s="1"/>
  <c r="M181" i="34"/>
  <c r="K186" i="34"/>
  <c r="M211" i="34"/>
  <c r="G210" i="34"/>
  <c r="G254" i="34"/>
  <c r="K297" i="34"/>
  <c r="M297" i="34" s="1"/>
  <c r="K284" i="34"/>
  <c r="M284" i="34" s="1"/>
  <c r="M283" i="34"/>
  <c r="M28" i="34"/>
  <c r="M102" i="34"/>
  <c r="I108" i="34"/>
  <c r="K108" i="34" s="1"/>
  <c r="M108" i="34"/>
  <c r="K197" i="34"/>
  <c r="M197" i="34" s="1"/>
  <c r="K125" i="34"/>
  <c r="K128" i="34" s="1"/>
  <c r="G222" i="34"/>
  <c r="K269" i="34"/>
  <c r="M269" i="34" s="1"/>
  <c r="F303" i="34"/>
  <c r="M326" i="34"/>
  <c r="F199" i="34"/>
  <c r="G199" i="34" s="1"/>
  <c r="G185" i="34" s="1"/>
  <c r="I86" i="34"/>
  <c r="M86" i="34" s="1"/>
  <c r="M100" i="34"/>
  <c r="G97" i="34"/>
  <c r="K104" i="34"/>
  <c r="I103" i="34"/>
  <c r="I96" i="34" s="1"/>
  <c r="I184" i="34"/>
  <c r="K184" i="34" s="1"/>
  <c r="M186" i="34"/>
  <c r="I202" i="34"/>
  <c r="K202" i="34" s="1"/>
  <c r="M202" i="34"/>
  <c r="K295" i="34"/>
  <c r="M295" i="34" s="1"/>
  <c r="G310" i="34"/>
  <c r="M338" i="34"/>
  <c r="M99" i="34"/>
  <c r="I295" i="34"/>
  <c r="I303" i="34" s="1"/>
  <c r="K84" i="32"/>
  <c r="K81" i="32" s="1"/>
  <c r="K25" i="32" s="1"/>
  <c r="J84" i="32"/>
  <c r="H84" i="32"/>
  <c r="F84" i="32"/>
  <c r="E84" i="32"/>
  <c r="D84" i="32"/>
  <c r="K82" i="32"/>
  <c r="J82" i="32"/>
  <c r="H82" i="32"/>
  <c r="F82" i="32"/>
  <c r="E82" i="32"/>
  <c r="D82" i="32"/>
  <c r="AN81" i="32"/>
  <c r="AM25" i="32"/>
  <c r="AK25" i="32"/>
  <c r="AE25" i="32"/>
  <c r="AA25" i="32"/>
  <c r="Y81" i="32"/>
  <c r="X81" i="32"/>
  <c r="W81" i="32"/>
  <c r="W25" i="32" s="1"/>
  <c r="V81" i="32"/>
  <c r="V25" i="32" s="1"/>
  <c r="U81" i="32"/>
  <c r="U25" i="32" s="1"/>
  <c r="T81" i="32"/>
  <c r="S81" i="32"/>
  <c r="S25" i="32" s="1"/>
  <c r="R81" i="32"/>
  <c r="Q81" i="32"/>
  <c r="Q25" i="32" s="1"/>
  <c r="P81" i="32"/>
  <c r="P25" i="32" s="1"/>
  <c r="O81" i="32"/>
  <c r="O25" i="32" s="1"/>
  <c r="N81" i="32"/>
  <c r="M81" i="32"/>
  <c r="M25" i="32" s="1"/>
  <c r="L81" i="32"/>
  <c r="I81" i="32"/>
  <c r="K76" i="32"/>
  <c r="J76" i="32"/>
  <c r="H76" i="32"/>
  <c r="F76" i="32"/>
  <c r="E76" i="32"/>
  <c r="D76" i="32"/>
  <c r="K75" i="32"/>
  <c r="J75" i="32"/>
  <c r="H75" i="32"/>
  <c r="F75" i="32"/>
  <c r="E75" i="32"/>
  <c r="D75" i="32"/>
  <c r="AN70" i="32"/>
  <c r="AM23" i="32"/>
  <c r="AK23" i="32"/>
  <c r="AH23" i="32"/>
  <c r="AB23" i="32"/>
  <c r="Y70" i="32"/>
  <c r="Y23" i="32" s="1"/>
  <c r="X70" i="32"/>
  <c r="X23" i="32" s="1"/>
  <c r="W70" i="32"/>
  <c r="V70" i="32"/>
  <c r="U70" i="32"/>
  <c r="U23" i="32" s="1"/>
  <c r="T70" i="32"/>
  <c r="T23" i="32" s="1"/>
  <c r="S70" i="32"/>
  <c r="S23" i="32" s="1"/>
  <c r="R70" i="32"/>
  <c r="R23" i="32" s="1"/>
  <c r="Q70" i="32"/>
  <c r="P70" i="32"/>
  <c r="P23" i="32" s="1"/>
  <c r="O70" i="32"/>
  <c r="N70" i="32"/>
  <c r="N23" i="32" s="1"/>
  <c r="M70" i="32"/>
  <c r="M23" i="32" s="1"/>
  <c r="L70" i="32"/>
  <c r="L23" i="32" s="1"/>
  <c r="I70" i="32"/>
  <c r="AN63" i="32"/>
  <c r="AK22" i="32"/>
  <c r="AH22" i="32"/>
  <c r="AE22" i="32"/>
  <c r="AC63" i="32"/>
  <c r="AB63" i="32"/>
  <c r="AB22" i="32" s="1"/>
  <c r="AA63" i="32"/>
  <c r="Z63" i="32"/>
  <c r="Z22" i="32" s="1"/>
  <c r="Y63" i="32"/>
  <c r="X63" i="32"/>
  <c r="X22" i="32" s="1"/>
  <c r="W63" i="32"/>
  <c r="V63" i="32"/>
  <c r="V22" i="32" s="1"/>
  <c r="U63" i="32"/>
  <c r="T63" i="32"/>
  <c r="S63" i="32"/>
  <c r="R63" i="32"/>
  <c r="R22" i="32" s="1"/>
  <c r="Q63" i="32"/>
  <c r="P63" i="32"/>
  <c r="P22" i="32" s="1"/>
  <c r="O63" i="32"/>
  <c r="N63" i="32"/>
  <c r="N22" i="32" s="1"/>
  <c r="M63" i="32"/>
  <c r="L63" i="32"/>
  <c r="L22" i="32" s="1"/>
  <c r="K63" i="32"/>
  <c r="J63" i="32"/>
  <c r="J22" i="32" s="1"/>
  <c r="I63" i="32"/>
  <c r="H63" i="32"/>
  <c r="H22" i="32" s="1"/>
  <c r="K55" i="32"/>
  <c r="J55" i="32"/>
  <c r="H55" i="32"/>
  <c r="F55" i="32"/>
  <c r="E55" i="32"/>
  <c r="D55" i="32"/>
  <c r="L54" i="32"/>
  <c r="J54" i="32"/>
  <c r="H54" i="32"/>
  <c r="F54" i="32"/>
  <c r="E54" i="32"/>
  <c r="D54" i="32"/>
  <c r="L53" i="32"/>
  <c r="J53" i="32"/>
  <c r="H53" i="32"/>
  <c r="F53" i="32"/>
  <c r="E53" i="32"/>
  <c r="D53" i="32"/>
  <c r="M52" i="32"/>
  <c r="J52" i="32"/>
  <c r="H52" i="32"/>
  <c r="F52" i="32"/>
  <c r="E52" i="32"/>
  <c r="D52" i="32"/>
  <c r="AN51" i="32"/>
  <c r="AN50" i="32" s="1"/>
  <c r="AN21" i="32" s="1"/>
  <c r="AM21" i="32"/>
  <c r="AH21" i="32"/>
  <c r="AE21" i="32"/>
  <c r="AB21" i="32"/>
  <c r="AA21" i="32"/>
  <c r="Y50" i="32"/>
  <c r="Y21" i="32" s="1"/>
  <c r="X50" i="32"/>
  <c r="X21" i="32" s="1"/>
  <c r="W50" i="32"/>
  <c r="W21" i="32" s="1"/>
  <c r="U50" i="32"/>
  <c r="U21" i="32" s="1"/>
  <c r="T50" i="32"/>
  <c r="T21" i="32" s="1"/>
  <c r="S50" i="32"/>
  <c r="S21" i="32" s="1"/>
  <c r="Q50" i="32"/>
  <c r="P50" i="32"/>
  <c r="P21" i="32" s="1"/>
  <c r="O50" i="32"/>
  <c r="O21" i="32" s="1"/>
  <c r="I50" i="32"/>
  <c r="I21" i="32" s="1"/>
  <c r="AK21" i="32"/>
  <c r="Z50" i="32"/>
  <c r="Z21" i="32" s="1"/>
  <c r="V50" i="32"/>
  <c r="V21" i="32" s="1"/>
  <c r="R50" i="32"/>
  <c r="R21" i="32" s="1"/>
  <c r="N50" i="32"/>
  <c r="N21" i="32" s="1"/>
  <c r="AI48" i="32"/>
  <c r="AI47" i="32" s="1"/>
  <c r="AF48" i="32"/>
  <c r="AF47" i="32" s="1"/>
  <c r="AC47" i="32"/>
  <c r="K48" i="32"/>
  <c r="K47" i="32" s="1"/>
  <c r="J48" i="32"/>
  <c r="J47" i="32" s="1"/>
  <c r="F48" i="32"/>
  <c r="E48" i="32"/>
  <c r="D48" i="32"/>
  <c r="AN47" i="32"/>
  <c r="I47" i="32"/>
  <c r="H47" i="32"/>
  <c r="AI45" i="32"/>
  <c r="AI44" i="32" s="1"/>
  <c r="AF45" i="32"/>
  <c r="AF44" i="32" s="1"/>
  <c r="AC45" i="32"/>
  <c r="K45" i="32"/>
  <c r="J45" i="32"/>
  <c r="J44" i="32" s="1"/>
  <c r="H45" i="32"/>
  <c r="H44" i="32" s="1"/>
  <c r="F45" i="32"/>
  <c r="E45" i="32"/>
  <c r="D45" i="32"/>
  <c r="AN44" i="32"/>
  <c r="AE41" i="32"/>
  <c r="AE20" i="32" s="1"/>
  <c r="AB44" i="32"/>
  <c r="AA44" i="32"/>
  <c r="Z44" i="32"/>
  <c r="Y44" i="32"/>
  <c r="X44" i="32"/>
  <c r="W44" i="32"/>
  <c r="V44" i="32"/>
  <c r="U44" i="32"/>
  <c r="U41" i="32" s="1"/>
  <c r="U20" i="32" s="1"/>
  <c r="T44" i="32"/>
  <c r="S44" i="32"/>
  <c r="Q44" i="32"/>
  <c r="P44" i="32"/>
  <c r="O44" i="32"/>
  <c r="N44" i="32"/>
  <c r="M44" i="32"/>
  <c r="L44" i="32"/>
  <c r="K44" i="32"/>
  <c r="I44" i="32"/>
  <c r="K43" i="32"/>
  <c r="K42" i="32" s="1"/>
  <c r="J43" i="32"/>
  <c r="J42" i="32" s="1"/>
  <c r="F43" i="32"/>
  <c r="E43" i="32"/>
  <c r="D43" i="32"/>
  <c r="AN42" i="32"/>
  <c r="AN41" i="32" s="1"/>
  <c r="AN20" i="32" s="1"/>
  <c r="AM42" i="32"/>
  <c r="AM41" i="32" s="1"/>
  <c r="AK42" i="32"/>
  <c r="AK41" i="32" s="1"/>
  <c r="AK20" i="32" s="1"/>
  <c r="AH41" i="32"/>
  <c r="AH20" i="32" s="1"/>
  <c r="AB42" i="32"/>
  <c r="AA42" i="32"/>
  <c r="Z42" i="32"/>
  <c r="Z41" i="32" s="1"/>
  <c r="Z20" i="32" s="1"/>
  <c r="Y42" i="32"/>
  <c r="X42" i="32"/>
  <c r="W42" i="32"/>
  <c r="V42" i="32"/>
  <c r="V41" i="32" s="1"/>
  <c r="V20" i="32" s="1"/>
  <c r="U42" i="32"/>
  <c r="T42" i="32"/>
  <c r="S42" i="32"/>
  <c r="R41" i="32"/>
  <c r="R20" i="32" s="1"/>
  <c r="Q42" i="32"/>
  <c r="P42" i="32"/>
  <c r="O42" i="32"/>
  <c r="N42" i="32"/>
  <c r="M42" i="32"/>
  <c r="L42" i="32"/>
  <c r="H42" i="32"/>
  <c r="N41" i="32"/>
  <c r="N20" i="32" s="1"/>
  <c r="AN34" i="32"/>
  <c r="AM34" i="32"/>
  <c r="AL34" i="32"/>
  <c r="AK34" i="32"/>
  <c r="AI34" i="32"/>
  <c r="AH34" i="32"/>
  <c r="AF34" i="32"/>
  <c r="AE34" i="32"/>
  <c r="AC34" i="32"/>
  <c r="AB34" i="32"/>
  <c r="AA34" i="32"/>
  <c r="Z34" i="32"/>
  <c r="Y34" i="32"/>
  <c r="X34" i="32"/>
  <c r="W34" i="32"/>
  <c r="V34" i="32"/>
  <c r="U34" i="32"/>
  <c r="T34" i="32"/>
  <c r="S34" i="32"/>
  <c r="R34" i="32"/>
  <c r="Q34" i="32"/>
  <c r="P34" i="32"/>
  <c r="O34" i="32"/>
  <c r="N34" i="32"/>
  <c r="M34" i="32"/>
  <c r="L34" i="32"/>
  <c r="K34" i="32"/>
  <c r="J34" i="32"/>
  <c r="I34" i="32"/>
  <c r="H34" i="32"/>
  <c r="AN31" i="32"/>
  <c r="AM31" i="32"/>
  <c r="AL31" i="32"/>
  <c r="AK31" i="32"/>
  <c r="AI31" i="32"/>
  <c r="AH31" i="32"/>
  <c r="AF31" i="32"/>
  <c r="AE31" i="32"/>
  <c r="AC31" i="32"/>
  <c r="AB31" i="32"/>
  <c r="AA31" i="32"/>
  <c r="Z31" i="32"/>
  <c r="Y31" i="32"/>
  <c r="X31" i="32"/>
  <c r="W31" i="32"/>
  <c r="V31" i="32"/>
  <c r="U31" i="32"/>
  <c r="T31" i="32"/>
  <c r="S31" i="32"/>
  <c r="R31" i="32"/>
  <c r="Q31" i="32"/>
  <c r="P31" i="32"/>
  <c r="O31" i="32"/>
  <c r="N31" i="32"/>
  <c r="M31" i="32"/>
  <c r="L31" i="32"/>
  <c r="K31" i="32"/>
  <c r="J31" i="32"/>
  <c r="I31" i="32"/>
  <c r="H31" i="32"/>
  <c r="AN28" i="32"/>
  <c r="AM28" i="32"/>
  <c r="AM27" i="32" s="1"/>
  <c r="AM19" i="32" s="1"/>
  <c r="AL28" i="32"/>
  <c r="AL27" i="32" s="1"/>
  <c r="AL19" i="32" s="1"/>
  <c r="AK28" i="32"/>
  <c r="AI28" i="32"/>
  <c r="AH28" i="32"/>
  <c r="AH27" i="32" s="1"/>
  <c r="AH19" i="32" s="1"/>
  <c r="AF28" i="32"/>
  <c r="AF27" i="32" s="1"/>
  <c r="AF19" i="32" s="1"/>
  <c r="AE28" i="32"/>
  <c r="AC28" i="32"/>
  <c r="AB28" i="32"/>
  <c r="AB27" i="32" s="1"/>
  <c r="AB19" i="32" s="1"/>
  <c r="AA28" i="32"/>
  <c r="AA27" i="32" s="1"/>
  <c r="AA19" i="32" s="1"/>
  <c r="Z28" i="32"/>
  <c r="Y28" i="32"/>
  <c r="X28" i="32"/>
  <c r="X27" i="32" s="1"/>
  <c r="X19" i="32" s="1"/>
  <c r="W28" i="32"/>
  <c r="W27" i="32" s="1"/>
  <c r="W19" i="32" s="1"/>
  <c r="V28" i="32"/>
  <c r="V27" i="32" s="1"/>
  <c r="U28" i="32"/>
  <c r="T28" i="32"/>
  <c r="T27" i="32" s="1"/>
  <c r="T19" i="32" s="1"/>
  <c r="S28" i="32"/>
  <c r="S27" i="32" s="1"/>
  <c r="S19" i="32" s="1"/>
  <c r="R28" i="32"/>
  <c r="Q28" i="32"/>
  <c r="P28" i="32"/>
  <c r="P27" i="32" s="1"/>
  <c r="P19" i="32" s="1"/>
  <c r="O28" i="32"/>
  <c r="O27" i="32" s="1"/>
  <c r="O19" i="32" s="1"/>
  <c r="N28" i="32"/>
  <c r="N27" i="32" s="1"/>
  <c r="M28" i="32"/>
  <c r="L28" i="32"/>
  <c r="L27" i="32" s="1"/>
  <c r="L19" i="32" s="1"/>
  <c r="K28" i="32"/>
  <c r="K27" i="32" s="1"/>
  <c r="K19" i="32" s="1"/>
  <c r="J28" i="32"/>
  <c r="I28" i="32"/>
  <c r="H28" i="32"/>
  <c r="H27" i="32" s="1"/>
  <c r="AN27" i="32"/>
  <c r="AN19" i="32" s="1"/>
  <c r="AE27" i="32"/>
  <c r="AN25" i="32"/>
  <c r="AH25" i="32"/>
  <c r="AB25" i="32"/>
  <c r="Z25" i="32"/>
  <c r="Y25" i="32"/>
  <c r="X25" i="32"/>
  <c r="T25" i="32"/>
  <c r="R25" i="32"/>
  <c r="N25" i="32"/>
  <c r="L25" i="32"/>
  <c r="I25" i="32"/>
  <c r="AN24" i="32"/>
  <c r="AM24" i="32"/>
  <c r="AL24" i="32"/>
  <c r="AK24" i="32"/>
  <c r="AI24" i="32"/>
  <c r="AH24" i="32"/>
  <c r="AF24" i="32"/>
  <c r="AE24" i="32"/>
  <c r="AC24" i="32"/>
  <c r="AB24" i="32"/>
  <c r="AA24" i="32"/>
  <c r="Z24" i="32"/>
  <c r="Y24" i="32"/>
  <c r="X24" i="32"/>
  <c r="W24" i="32"/>
  <c r="V24" i="32"/>
  <c r="U24" i="32"/>
  <c r="T24" i="32"/>
  <c r="S24" i="32"/>
  <c r="R24" i="32"/>
  <c r="Q24" i="32"/>
  <c r="P24" i="32"/>
  <c r="O24" i="32"/>
  <c r="N24" i="32"/>
  <c r="M24" i="32"/>
  <c r="L24" i="32"/>
  <c r="K24" i="32"/>
  <c r="J24" i="32"/>
  <c r="I24" i="32"/>
  <c r="H24" i="32"/>
  <c r="AN23" i="32"/>
  <c r="AE23" i="32"/>
  <c r="AA23" i="32"/>
  <c r="Z23" i="32"/>
  <c r="W23" i="32"/>
  <c r="V23" i="32"/>
  <c r="Q23" i="32"/>
  <c r="O23" i="32"/>
  <c r="I23" i="32"/>
  <c r="AN22" i="32"/>
  <c r="AM22" i="32"/>
  <c r="AL22" i="32"/>
  <c r="AI22" i="32"/>
  <c r="AF22" i="32"/>
  <c r="AC22" i="32"/>
  <c r="AA22" i="32"/>
  <c r="Y22" i="32"/>
  <c r="W22" i="32"/>
  <c r="U22" i="32"/>
  <c r="T22" i="32"/>
  <c r="S22" i="32"/>
  <c r="Q22" i="32"/>
  <c r="O22" i="32"/>
  <c r="M22" i="32"/>
  <c r="K22" i="32"/>
  <c r="I22" i="32"/>
  <c r="Q21" i="32"/>
  <c r="CA84" i="31"/>
  <c r="BN84" i="31"/>
  <c r="BI84" i="31"/>
  <c r="AI84" i="32" s="1"/>
  <c r="AY84" i="31"/>
  <c r="AT84" i="31"/>
  <c r="AJ84" i="31"/>
  <c r="AE84" i="31"/>
  <c r="AC84" i="32" s="1"/>
  <c r="CA82" i="31"/>
  <c r="CA81" i="31" s="1"/>
  <c r="BN82" i="31"/>
  <c r="BI82" i="31"/>
  <c r="AY82" i="31"/>
  <c r="AT82" i="31"/>
  <c r="AJ82" i="31"/>
  <c r="AE82" i="31"/>
  <c r="CG25" i="31"/>
  <c r="CE25" i="31"/>
  <c r="CD25" i="31"/>
  <c r="CC25" i="31"/>
  <c r="BR25" i="31"/>
  <c r="BQ25" i="31"/>
  <c r="BP25" i="31"/>
  <c r="BO25" i="31"/>
  <c r="BM25" i="31"/>
  <c r="BK25" i="31"/>
  <c r="BJ25" i="31"/>
  <c r="BC25" i="31"/>
  <c r="BA25" i="31"/>
  <c r="AZ25" i="31"/>
  <c r="AX25" i="31"/>
  <c r="AW25" i="31"/>
  <c r="AV25" i="31"/>
  <c r="AU25" i="31"/>
  <c r="AN25" i="31"/>
  <c r="AM25" i="31"/>
  <c r="AL25" i="31"/>
  <c r="AK25" i="31"/>
  <c r="AI25" i="31"/>
  <c r="AG25" i="31"/>
  <c r="AF25" i="31"/>
  <c r="AD81" i="31"/>
  <c r="AD25" i="31" s="1"/>
  <c r="AC81" i="31"/>
  <c r="AC25" i="31" s="1"/>
  <c r="AB81" i="31"/>
  <c r="AB25" i="31" s="1"/>
  <c r="AA81" i="31"/>
  <c r="AA25" i="31" s="1"/>
  <c r="Z81" i="31"/>
  <c r="Z25" i="31" s="1"/>
  <c r="Y81" i="31"/>
  <c r="X81" i="31"/>
  <c r="X25" i="31" s="1"/>
  <c r="W81" i="31"/>
  <c r="W25" i="31" s="1"/>
  <c r="V81" i="31"/>
  <c r="V25" i="31" s="1"/>
  <c r="U81" i="31"/>
  <c r="T81" i="31"/>
  <c r="T25" i="31" s="1"/>
  <c r="S81" i="31"/>
  <c r="S25" i="31" s="1"/>
  <c r="R81" i="31"/>
  <c r="R25" i="31" s="1"/>
  <c r="Q81" i="31"/>
  <c r="P81" i="31"/>
  <c r="P25" i="31" s="1"/>
  <c r="N81" i="31"/>
  <c r="N25" i="31" s="1"/>
  <c r="M81" i="31"/>
  <c r="M25" i="31" s="1"/>
  <c r="L81" i="31"/>
  <c r="L25" i="31" s="1"/>
  <c r="K81" i="31"/>
  <c r="K25" i="31" s="1"/>
  <c r="I81" i="31"/>
  <c r="I25" i="31" s="1"/>
  <c r="H81" i="31"/>
  <c r="H25" i="31" s="1"/>
  <c r="CA76" i="31"/>
  <c r="BN76" i="31"/>
  <c r="BI76" i="31"/>
  <c r="AI76" i="32" s="1"/>
  <c r="AY76" i="31"/>
  <c r="AT76" i="31"/>
  <c r="AJ76" i="31"/>
  <c r="AE76" i="31"/>
  <c r="AC76" i="32" s="1"/>
  <c r="CA75" i="31"/>
  <c r="BN75" i="31"/>
  <c r="BI75" i="31"/>
  <c r="AI75" i="32" s="1"/>
  <c r="AY75" i="31"/>
  <c r="AT75" i="31"/>
  <c r="AF75" i="32" s="1"/>
  <c r="AJ75" i="31"/>
  <c r="AE75" i="31"/>
  <c r="AC75" i="32" s="1"/>
  <c r="CG23" i="31"/>
  <c r="CF23" i="31"/>
  <c r="CE23" i="31"/>
  <c r="CD23" i="31"/>
  <c r="CC23" i="31"/>
  <c r="BR23" i="31"/>
  <c r="BQ23" i="31"/>
  <c r="BM23" i="31"/>
  <c r="BK23" i="31"/>
  <c r="BJ23" i="31"/>
  <c r="BB23" i="31"/>
  <c r="BA23" i="31"/>
  <c r="AZ23" i="31"/>
  <c r="AX23" i="31"/>
  <c r="AW23" i="31"/>
  <c r="AV23" i="31"/>
  <c r="AU23" i="31"/>
  <c r="AN23" i="31"/>
  <c r="AM23" i="31"/>
  <c r="AK23" i="31"/>
  <c r="AI23" i="31"/>
  <c r="AH23" i="31"/>
  <c r="AG23" i="31"/>
  <c r="AF23" i="31"/>
  <c r="AC70" i="31"/>
  <c r="AC23" i="31" s="1"/>
  <c r="AB70" i="31"/>
  <c r="AB23" i="31" s="1"/>
  <c r="AA70" i="31"/>
  <c r="AA23" i="31" s="1"/>
  <c r="Y70" i="31"/>
  <c r="Y23" i="31" s="1"/>
  <c r="X70" i="31"/>
  <c r="X23" i="31" s="1"/>
  <c r="W70" i="31"/>
  <c r="W23" i="31" s="1"/>
  <c r="V70" i="31"/>
  <c r="V23" i="31" s="1"/>
  <c r="U70" i="31"/>
  <c r="U23" i="31" s="1"/>
  <c r="T70" i="31"/>
  <c r="T23" i="31" s="1"/>
  <c r="S70" i="31"/>
  <c r="S23" i="31" s="1"/>
  <c r="R70" i="31"/>
  <c r="R23" i="31" s="1"/>
  <c r="Q70" i="31"/>
  <c r="Q23" i="31" s="1"/>
  <c r="P70" i="31"/>
  <c r="P23" i="31" s="1"/>
  <c r="O70" i="31"/>
  <c r="N74" i="31"/>
  <c r="N70" i="31" s="1"/>
  <c r="N23" i="31" s="1"/>
  <c r="M74" i="31"/>
  <c r="M70" i="31" s="1"/>
  <c r="M23" i="31" s="1"/>
  <c r="L74" i="31"/>
  <c r="L70" i="31" s="1"/>
  <c r="L23" i="31" s="1"/>
  <c r="K74" i="31"/>
  <c r="K70" i="31" s="1"/>
  <c r="I74" i="31"/>
  <c r="H74" i="31"/>
  <c r="H70" i="31" s="1"/>
  <c r="H23" i="31" s="1"/>
  <c r="BP23" i="31"/>
  <c r="BO23" i="31"/>
  <c r="BC23" i="31"/>
  <c r="AD70" i="31"/>
  <c r="AD23" i="31" s="1"/>
  <c r="Z70" i="31"/>
  <c r="Z23" i="31" s="1"/>
  <c r="I70" i="31"/>
  <c r="I23" i="31" s="1"/>
  <c r="CG22" i="31"/>
  <c r="CF22" i="31"/>
  <c r="CE22" i="31"/>
  <c r="CD22" i="31"/>
  <c r="CC22" i="31"/>
  <c r="CB22" i="31"/>
  <c r="CA22" i="31"/>
  <c r="BZ22" i="31"/>
  <c r="BX22" i="31"/>
  <c r="BR22" i="31"/>
  <c r="BQ22" i="31"/>
  <c r="BP22" i="31"/>
  <c r="BO22" i="31"/>
  <c r="BN22" i="31"/>
  <c r="BM22" i="31"/>
  <c r="BK22" i="31"/>
  <c r="BJ22" i="31"/>
  <c r="BI22" i="31"/>
  <c r="BC22" i="31"/>
  <c r="BB22" i="31"/>
  <c r="BA22" i="31"/>
  <c r="AZ22" i="31"/>
  <c r="AX22" i="31"/>
  <c r="AW22" i="31"/>
  <c r="AV22" i="31"/>
  <c r="AU22" i="31"/>
  <c r="AT22" i="31"/>
  <c r="AN22" i="31"/>
  <c r="AM22" i="31"/>
  <c r="AL22" i="31"/>
  <c r="AK22" i="31"/>
  <c r="AJ22" i="31"/>
  <c r="AI63" i="31"/>
  <c r="AI22" i="31" s="1"/>
  <c r="AH63" i="31"/>
  <c r="AG63" i="31"/>
  <c r="AG22" i="31" s="1"/>
  <c r="AF63" i="31"/>
  <c r="AF22" i="31" s="1"/>
  <c r="AE63" i="31"/>
  <c r="AE22" i="31" s="1"/>
  <c r="AD63" i="31"/>
  <c r="AD22" i="31" s="1"/>
  <c r="AC63" i="31"/>
  <c r="AC22" i="31" s="1"/>
  <c r="AB63" i="31"/>
  <c r="AB22" i="31" s="1"/>
  <c r="AA63" i="31"/>
  <c r="AA22" i="31" s="1"/>
  <c r="Z63" i="31"/>
  <c r="Z22" i="31" s="1"/>
  <c r="Y63" i="31"/>
  <c r="Y22" i="31" s="1"/>
  <c r="X63" i="31"/>
  <c r="X22" i="31" s="1"/>
  <c r="W63" i="31"/>
  <c r="W22" i="31" s="1"/>
  <c r="V63" i="31"/>
  <c r="V22" i="31" s="1"/>
  <c r="U63" i="31"/>
  <c r="U22" i="31" s="1"/>
  <c r="T63" i="31"/>
  <c r="T22" i="31" s="1"/>
  <c r="S63" i="31"/>
  <c r="S22" i="31" s="1"/>
  <c r="R63" i="31"/>
  <c r="R22" i="31" s="1"/>
  <c r="Q63" i="31"/>
  <c r="Q22" i="31" s="1"/>
  <c r="P63" i="31"/>
  <c r="P22" i="31" s="1"/>
  <c r="O63" i="31"/>
  <c r="O22" i="31" s="1"/>
  <c r="N63" i="31"/>
  <c r="M63" i="31"/>
  <c r="M22" i="31" s="1"/>
  <c r="L63" i="31"/>
  <c r="L22" i="31" s="1"/>
  <c r="K63" i="31"/>
  <c r="K22" i="31" s="1"/>
  <c r="I63" i="31"/>
  <c r="I22" i="31" s="1"/>
  <c r="H63" i="31"/>
  <c r="H22" i="31" s="1"/>
  <c r="CB55" i="31"/>
  <c r="BZ55" i="31"/>
  <c r="BY55" i="31"/>
  <c r="AJ55" i="31"/>
  <c r="AH55" i="31"/>
  <c r="AE55" i="31" s="1"/>
  <c r="AC55" i="32" s="1"/>
  <c r="CB54" i="31"/>
  <c r="BZ54" i="31"/>
  <c r="BY54" i="31"/>
  <c r="AJ54" i="31"/>
  <c r="AH54" i="31"/>
  <c r="AE54" i="31" s="1"/>
  <c r="AC54" i="32" s="1"/>
  <c r="CB53" i="31"/>
  <c r="BZ53" i="31"/>
  <c r="BY53" i="31"/>
  <c r="AJ53" i="31"/>
  <c r="AH53" i="31"/>
  <c r="CB52" i="31"/>
  <c r="BZ52" i="31"/>
  <c r="BZ51" i="31" s="1"/>
  <c r="BY52" i="31"/>
  <c r="AJ52" i="31"/>
  <c r="AH52" i="31"/>
  <c r="CG21" i="31"/>
  <c r="CF21" i="31"/>
  <c r="CC21" i="31"/>
  <c r="BR21" i="31"/>
  <c r="BP21" i="31"/>
  <c r="BO21" i="31"/>
  <c r="BN21" i="31"/>
  <c r="BL21" i="31"/>
  <c r="BK21" i="31"/>
  <c r="BJ21" i="31"/>
  <c r="BC21" i="31"/>
  <c r="BB21" i="31"/>
  <c r="BA21" i="31"/>
  <c r="AY21" i="31"/>
  <c r="AX21" i="31"/>
  <c r="AW21" i="31"/>
  <c r="AU21" i="31"/>
  <c r="AT21" i="31"/>
  <c r="AN21" i="31"/>
  <c r="AL21" i="31"/>
  <c r="AK21" i="31"/>
  <c r="AI21" i="31"/>
  <c r="AG21" i="31"/>
  <c r="AF21" i="31"/>
  <c r="AD21" i="31"/>
  <c r="AC21" i="31"/>
  <c r="AB21" i="31"/>
  <c r="AA21" i="31"/>
  <c r="Z21" i="31"/>
  <c r="Y21" i="31"/>
  <c r="X50" i="31"/>
  <c r="X21" i="31" s="1"/>
  <c r="V50" i="31"/>
  <c r="V21" i="31" s="1"/>
  <c r="U50" i="31"/>
  <c r="U21" i="31" s="1"/>
  <c r="T50" i="31"/>
  <c r="T21" i="31" s="1"/>
  <c r="S50" i="31"/>
  <c r="S21" i="31" s="1"/>
  <c r="R50" i="31"/>
  <c r="R21" i="31" s="1"/>
  <c r="Q50" i="31"/>
  <c r="Q21" i="31" s="1"/>
  <c r="P21" i="31"/>
  <c r="O51" i="31"/>
  <c r="O50" i="31" s="1"/>
  <c r="O21" i="31" s="1"/>
  <c r="N51" i="31"/>
  <c r="N50" i="31" s="1"/>
  <c r="N21" i="31" s="1"/>
  <c r="M51" i="31"/>
  <c r="M50" i="31" s="1"/>
  <c r="M21" i="31" s="1"/>
  <c r="L51" i="31"/>
  <c r="L50" i="31" s="1"/>
  <c r="L21" i="31" s="1"/>
  <c r="K51" i="31"/>
  <c r="K50" i="31" s="1"/>
  <c r="K21" i="31" s="1"/>
  <c r="I51" i="31"/>
  <c r="I50" i="31" s="1"/>
  <c r="I21" i="31" s="1"/>
  <c r="H51" i="31"/>
  <c r="H50" i="31" s="1"/>
  <c r="H21" i="31" s="1"/>
  <c r="CE21" i="31"/>
  <c r="CD21" i="31"/>
  <c r="BQ21" i="31"/>
  <c r="BM21" i="31"/>
  <c r="BI21" i="31"/>
  <c r="AZ21" i="31"/>
  <c r="AV21" i="31"/>
  <c r="AM21" i="31"/>
  <c r="W50" i="31"/>
  <c r="W21" i="31" s="1"/>
  <c r="CB48" i="31"/>
  <c r="CB47" i="31" s="1"/>
  <c r="CA48" i="31"/>
  <c r="CA47" i="31" s="1"/>
  <c r="BZ48" i="31"/>
  <c r="BZ47" i="31" s="1"/>
  <c r="BY48" i="31"/>
  <c r="BY47" i="31" s="1"/>
  <c r="BI48" i="31"/>
  <c r="BI47" i="31" s="1"/>
  <c r="AT48" i="31"/>
  <c r="AT47" i="31" s="1"/>
  <c r="AJ48" i="31"/>
  <c r="AJ47" i="31" s="1"/>
  <c r="AE48" i="31"/>
  <c r="AE47" i="31" s="1"/>
  <c r="U48" i="31"/>
  <c r="U47" i="31" s="1"/>
  <c r="R48" i="31"/>
  <c r="R47" i="31" s="1"/>
  <c r="CB45" i="31"/>
  <c r="CB44" i="31" s="1"/>
  <c r="CA45" i="31"/>
  <c r="CA44" i="31" s="1"/>
  <c r="BZ45" i="31"/>
  <c r="BZ44" i="31" s="1"/>
  <c r="BY45" i="31"/>
  <c r="BY44" i="31" s="1"/>
  <c r="BI45" i="31"/>
  <c r="BI44" i="31" s="1"/>
  <c r="AT45" i="31"/>
  <c r="AT44" i="31" s="1"/>
  <c r="AE45" i="31"/>
  <c r="AE44" i="31" s="1"/>
  <c r="AI44" i="31"/>
  <c r="AH44" i="31"/>
  <c r="AG44" i="31"/>
  <c r="AF44" i="31"/>
  <c r="AD44" i="31"/>
  <c r="AC44" i="31"/>
  <c r="AB44" i="31"/>
  <c r="AA44" i="31"/>
  <c r="Z44" i="31"/>
  <c r="Y44" i="31"/>
  <c r="X44" i="31"/>
  <c r="W44" i="31"/>
  <c r="V44" i="31"/>
  <c r="U44" i="31"/>
  <c r="T44" i="31"/>
  <c r="S44" i="31"/>
  <c r="R44" i="31"/>
  <c r="Q44" i="31"/>
  <c r="P44" i="31"/>
  <c r="O44" i="31"/>
  <c r="N44" i="31"/>
  <c r="M44" i="31"/>
  <c r="L44" i="31"/>
  <c r="K44" i="31"/>
  <c r="I44" i="31"/>
  <c r="H44" i="31"/>
  <c r="CB43" i="31"/>
  <c r="CB42" i="31" s="1"/>
  <c r="CA43" i="31"/>
  <c r="BZ43" i="31"/>
  <c r="BZ42" i="31" s="1"/>
  <c r="BY43" i="31"/>
  <c r="BY42" i="31" s="1"/>
  <c r="BY41" i="31" s="1"/>
  <c r="BI43" i="31"/>
  <c r="BI42" i="31" s="1"/>
  <c r="AT43" i="31"/>
  <c r="AT42" i="31" s="1"/>
  <c r="AT41" i="31" s="1"/>
  <c r="AE43" i="31"/>
  <c r="AE42" i="31" s="1"/>
  <c r="CA42" i="31"/>
  <c r="CA41" i="31" s="1"/>
  <c r="BR42" i="31"/>
  <c r="BR41" i="31" s="1"/>
  <c r="BQ42" i="31"/>
  <c r="BQ41" i="31" s="1"/>
  <c r="BP42" i="31"/>
  <c r="BP41" i="31" s="1"/>
  <c r="BO42" i="31"/>
  <c r="BO41" i="31" s="1"/>
  <c r="BN42" i="31"/>
  <c r="BN41" i="31" s="1"/>
  <c r="BM42" i="31"/>
  <c r="BM41" i="31" s="1"/>
  <c r="BL42" i="31"/>
  <c r="BL41" i="31" s="1"/>
  <c r="BK42" i="31"/>
  <c r="BK41" i="31" s="1"/>
  <c r="BJ42" i="31"/>
  <c r="BJ41" i="31" s="1"/>
  <c r="BC42" i="31"/>
  <c r="BC41" i="31" s="1"/>
  <c r="BB42" i="31"/>
  <c r="BB41" i="31" s="1"/>
  <c r="BA42" i="31"/>
  <c r="BA41" i="31" s="1"/>
  <c r="AZ42" i="31"/>
  <c r="AZ41" i="31" s="1"/>
  <c r="AY42" i="31"/>
  <c r="AY41" i="31" s="1"/>
  <c r="AX42" i="31"/>
  <c r="AX41" i="31" s="1"/>
  <c r="AW42" i="31"/>
  <c r="AW41" i="31" s="1"/>
  <c r="AV42" i="31"/>
  <c r="AV41" i="31" s="1"/>
  <c r="AU42" i="31"/>
  <c r="AU41" i="31" s="1"/>
  <c r="AN42" i="31"/>
  <c r="AN41" i="31" s="1"/>
  <c r="AM42" i="31"/>
  <c r="AM41" i="31" s="1"/>
  <c r="AL42" i="31"/>
  <c r="AL41" i="31" s="1"/>
  <c r="AK42" i="31"/>
  <c r="AK41" i="31" s="1"/>
  <c r="AJ42" i="31"/>
  <c r="AI42" i="31"/>
  <c r="AI41" i="31" s="1"/>
  <c r="AH42" i="31"/>
  <c r="AG42" i="31"/>
  <c r="AF42" i="31"/>
  <c r="AD42" i="31"/>
  <c r="AC42" i="31"/>
  <c r="AB42" i="31"/>
  <c r="AA42" i="31"/>
  <c r="Z42" i="31"/>
  <c r="Y42" i="31"/>
  <c r="X42" i="31"/>
  <c r="W42" i="31"/>
  <c r="V42" i="31"/>
  <c r="U42" i="31"/>
  <c r="T42" i="31"/>
  <c r="S42" i="31"/>
  <c r="R42" i="31"/>
  <c r="Q42" i="31"/>
  <c r="P42" i="31"/>
  <c r="O42" i="31"/>
  <c r="N42" i="31"/>
  <c r="M42" i="31"/>
  <c r="L42" i="31"/>
  <c r="K42" i="31"/>
  <c r="J42" i="31"/>
  <c r="I42" i="31"/>
  <c r="H42" i="31"/>
  <c r="CB34" i="31"/>
  <c r="CA34" i="31"/>
  <c r="BZ34" i="31"/>
  <c r="BY34" i="31"/>
  <c r="BX34" i="31"/>
  <c r="BR34" i="31"/>
  <c r="BQ34" i="31"/>
  <c r="BP34" i="31"/>
  <c r="BO34" i="31"/>
  <c r="BN34" i="31"/>
  <c r="BM34" i="31"/>
  <c r="BL34" i="31"/>
  <c r="BK34" i="31"/>
  <c r="BJ34" i="31"/>
  <c r="BI34" i="31"/>
  <c r="BC34" i="31"/>
  <c r="BB34" i="31"/>
  <c r="BA34" i="31"/>
  <c r="AZ34" i="31"/>
  <c r="AY34" i="31"/>
  <c r="AX34" i="31"/>
  <c r="AW34" i="31"/>
  <c r="AV34" i="31"/>
  <c r="AU34" i="31"/>
  <c r="AT34" i="31"/>
  <c r="AN34" i="31"/>
  <c r="AM34" i="31"/>
  <c r="AL34" i="31"/>
  <c r="AK34" i="31"/>
  <c r="AJ34" i="31"/>
  <c r="AI34" i="31"/>
  <c r="AH34" i="31"/>
  <c r="AG34" i="31"/>
  <c r="AF34" i="31"/>
  <c r="AE34" i="31"/>
  <c r="AD34" i="31"/>
  <c r="AC34" i="31"/>
  <c r="AB34" i="31"/>
  <c r="AA34" i="31"/>
  <c r="Z34" i="31"/>
  <c r="Y34" i="31"/>
  <c r="X34" i="31"/>
  <c r="W34" i="31"/>
  <c r="V34" i="31"/>
  <c r="U34" i="31"/>
  <c r="T34" i="31"/>
  <c r="S34" i="31"/>
  <c r="R34" i="31"/>
  <c r="Q34" i="31"/>
  <c r="P34" i="31"/>
  <c r="O34" i="31"/>
  <c r="N34" i="31"/>
  <c r="M34" i="31"/>
  <c r="L34" i="31"/>
  <c r="K34" i="31"/>
  <c r="I34" i="31"/>
  <c r="H34" i="31"/>
  <c r="CB31" i="31"/>
  <c r="CA31" i="31"/>
  <c r="BZ31" i="31"/>
  <c r="BY31" i="31"/>
  <c r="BX31" i="31"/>
  <c r="BR31" i="31"/>
  <c r="BQ31" i="31"/>
  <c r="BP31" i="31"/>
  <c r="BO31" i="31"/>
  <c r="BN31" i="31"/>
  <c r="BM31" i="31"/>
  <c r="BL31" i="31"/>
  <c r="BK31" i="31"/>
  <c r="BJ31" i="31"/>
  <c r="BI31" i="31"/>
  <c r="BC31" i="31"/>
  <c r="BB31" i="31"/>
  <c r="BA31" i="31"/>
  <c r="AZ31" i="31"/>
  <c r="AY31" i="31"/>
  <c r="AX31" i="31"/>
  <c r="AW31" i="31"/>
  <c r="AV31" i="31"/>
  <c r="AU31" i="31"/>
  <c r="AT31" i="31"/>
  <c r="AN31" i="31"/>
  <c r="AM31" i="31"/>
  <c r="AL31" i="31"/>
  <c r="AK31" i="31"/>
  <c r="AJ31" i="31"/>
  <c r="AI31" i="31"/>
  <c r="AH31" i="31"/>
  <c r="AG31" i="31"/>
  <c r="AF31" i="31"/>
  <c r="AE31" i="31"/>
  <c r="AD31" i="31"/>
  <c r="AC31" i="31"/>
  <c r="AB31" i="31"/>
  <c r="AA31" i="31"/>
  <c r="Z31" i="31"/>
  <c r="Y31" i="31"/>
  <c r="X31" i="31"/>
  <c r="W31" i="31"/>
  <c r="V31" i="31"/>
  <c r="U31" i="31"/>
  <c r="T31" i="31"/>
  <c r="S31" i="31"/>
  <c r="R31" i="31"/>
  <c r="Q31" i="31"/>
  <c r="P31" i="31"/>
  <c r="O31" i="31"/>
  <c r="N31" i="31"/>
  <c r="M31" i="31"/>
  <c r="L31" i="31"/>
  <c r="K31" i="31"/>
  <c r="I31" i="31"/>
  <c r="H31" i="31"/>
  <c r="CB28" i="31"/>
  <c r="CA28" i="31"/>
  <c r="BZ28" i="31"/>
  <c r="BY28" i="31"/>
  <c r="BX28" i="31"/>
  <c r="BR28" i="31"/>
  <c r="BQ28" i="31"/>
  <c r="BP28" i="31"/>
  <c r="BO28" i="31"/>
  <c r="BN28" i="31"/>
  <c r="BM28" i="31"/>
  <c r="BL28" i="31"/>
  <c r="BK28" i="31"/>
  <c r="BJ28" i="31"/>
  <c r="BI28" i="31"/>
  <c r="BC28" i="31"/>
  <c r="BB28" i="31"/>
  <c r="BA28" i="31"/>
  <c r="AZ28" i="31"/>
  <c r="AY28" i="31"/>
  <c r="AX28" i="31"/>
  <c r="AW28" i="31"/>
  <c r="AV28" i="31"/>
  <c r="AU28" i="31"/>
  <c r="AT28" i="31"/>
  <c r="AN28" i="31"/>
  <c r="AM28" i="31"/>
  <c r="AL28" i="31"/>
  <c r="AK28" i="31"/>
  <c r="AJ28" i="31"/>
  <c r="AI28" i="31"/>
  <c r="AH28" i="31"/>
  <c r="AG28" i="31"/>
  <c r="AF28" i="31"/>
  <c r="AE28" i="31"/>
  <c r="AD28" i="31"/>
  <c r="AC28" i="31"/>
  <c r="AB28" i="31"/>
  <c r="AA28" i="31"/>
  <c r="Z28" i="31"/>
  <c r="Y28" i="31"/>
  <c r="X28" i="31"/>
  <c r="W28" i="31"/>
  <c r="V28" i="31"/>
  <c r="U28" i="31"/>
  <c r="T28" i="31"/>
  <c r="S28" i="31"/>
  <c r="R28" i="31"/>
  <c r="Q28" i="31"/>
  <c r="P28" i="31"/>
  <c r="O28" i="31"/>
  <c r="N28" i="31"/>
  <c r="M28" i="31"/>
  <c r="L28" i="31"/>
  <c r="K28" i="31"/>
  <c r="I28" i="31"/>
  <c r="H28" i="31"/>
  <c r="BL25" i="31"/>
  <c r="BB25" i="31"/>
  <c r="AH25" i="31"/>
  <c r="Y25" i="31"/>
  <c r="U25" i="31"/>
  <c r="Q25" i="31"/>
  <c r="O25" i="31"/>
  <c r="CB24" i="31"/>
  <c r="CA24" i="31"/>
  <c r="BZ24" i="31"/>
  <c r="BY24" i="31"/>
  <c r="BX24" i="31"/>
  <c r="BR24" i="31"/>
  <c r="BQ24" i="31"/>
  <c r="BP24" i="31"/>
  <c r="BO24" i="31"/>
  <c r="BN24" i="31"/>
  <c r="BM24" i="31"/>
  <c r="BL24" i="31"/>
  <c r="BK24" i="31"/>
  <c r="BJ24" i="31"/>
  <c r="BI24" i="31"/>
  <c r="BC24" i="31"/>
  <c r="BB24" i="31"/>
  <c r="BA24" i="31"/>
  <c r="AZ24" i="31"/>
  <c r="AY24" i="31"/>
  <c r="AX24" i="31"/>
  <c r="AW24" i="31"/>
  <c r="AV24" i="31"/>
  <c r="AU24" i="31"/>
  <c r="AT24" i="31"/>
  <c r="AN24" i="31"/>
  <c r="AM24" i="31"/>
  <c r="AL24" i="31"/>
  <c r="AK24" i="31"/>
  <c r="AJ24" i="31"/>
  <c r="AI24" i="31"/>
  <c r="AH24" i="31"/>
  <c r="AG24" i="31"/>
  <c r="AF24" i="31"/>
  <c r="AE24" i="31"/>
  <c r="AD24" i="31"/>
  <c r="AC24" i="31"/>
  <c r="AB24" i="31"/>
  <c r="AA24" i="31"/>
  <c r="Z24" i="31"/>
  <c r="Y24" i="31"/>
  <c r="X24" i="31"/>
  <c r="W24" i="31"/>
  <c r="V24" i="31"/>
  <c r="U24" i="31"/>
  <c r="T24" i="31"/>
  <c r="S24" i="31"/>
  <c r="R24" i="31"/>
  <c r="Q24" i="31"/>
  <c r="P24" i="31"/>
  <c r="O24" i="31"/>
  <c r="N24" i="31"/>
  <c r="M24" i="31"/>
  <c r="L24" i="31"/>
  <c r="K24" i="31"/>
  <c r="I24" i="31"/>
  <c r="H24" i="31"/>
  <c r="BY22" i="31"/>
  <c r="BL22" i="31"/>
  <c r="AY22" i="31"/>
  <c r="AH22" i="31"/>
  <c r="N22" i="31"/>
  <c r="AH41" i="31" l="1"/>
  <c r="BZ41" i="31"/>
  <c r="BY51" i="31"/>
  <c r="BN74" i="31"/>
  <c r="BN70" i="31" s="1"/>
  <c r="BN23" i="31" s="1"/>
  <c r="BN81" i="31"/>
  <c r="AC27" i="32"/>
  <c r="AC19" i="32" s="1"/>
  <c r="M41" i="32"/>
  <c r="M20" i="32" s="1"/>
  <c r="M117" i="34"/>
  <c r="AE81" i="31"/>
  <c r="AE25" i="31" s="1"/>
  <c r="AC82" i="32"/>
  <c r="M68" i="34"/>
  <c r="AJ41" i="31"/>
  <c r="CB41" i="31"/>
  <c r="CB51" i="31"/>
  <c r="AJ74" i="31"/>
  <c r="AJ70" i="31" s="1"/>
  <c r="AJ23" i="31" s="1"/>
  <c r="CA74" i="31"/>
  <c r="CA70" i="31" s="1"/>
  <c r="AJ81" i="31"/>
  <c r="Y27" i="32"/>
  <c r="K74" i="32"/>
  <c r="M128" i="34"/>
  <c r="AF82" i="32"/>
  <c r="AL82" i="32" s="1"/>
  <c r="AT81" i="31"/>
  <c r="BI41" i="31"/>
  <c r="AY74" i="31"/>
  <c r="AY70" i="31" s="1"/>
  <c r="AT74" i="31"/>
  <c r="AT70" i="31" s="1"/>
  <c r="AF76" i="32"/>
  <c r="AF74" i="32" s="1"/>
  <c r="AF70" i="32" s="1"/>
  <c r="AF23" i="32" s="1"/>
  <c r="AY81" i="31"/>
  <c r="AT25" i="31"/>
  <c r="AF84" i="32"/>
  <c r="I27" i="32"/>
  <c r="U27" i="32"/>
  <c r="U19" i="32" s="1"/>
  <c r="Q41" i="32"/>
  <c r="Q20" i="32" s="1"/>
  <c r="AJ51" i="31"/>
  <c r="AJ21" i="31" s="1"/>
  <c r="AI82" i="32"/>
  <c r="AI81" i="32" s="1"/>
  <c r="BI81" i="31"/>
  <c r="BI25" i="31" s="1"/>
  <c r="Y41" i="32"/>
  <c r="Y20" i="32" s="1"/>
  <c r="AC81" i="32"/>
  <c r="AC25" i="32" s="1"/>
  <c r="H51" i="32"/>
  <c r="H50" i="32" s="1"/>
  <c r="H21" i="32" s="1"/>
  <c r="M51" i="32"/>
  <c r="M50" i="32" s="1"/>
  <c r="K53" i="32"/>
  <c r="L51" i="32"/>
  <c r="L50" i="32" s="1"/>
  <c r="J74" i="32"/>
  <c r="J70" i="32" s="1"/>
  <c r="J23" i="32" s="1"/>
  <c r="AI74" i="32"/>
  <c r="AI70" i="32" s="1"/>
  <c r="AI23" i="32" s="1"/>
  <c r="AF51" i="32"/>
  <c r="AF50" i="32" s="1"/>
  <c r="J51" i="32"/>
  <c r="J50" i="32" s="1"/>
  <c r="J21" i="32" s="1"/>
  <c r="AI51" i="32"/>
  <c r="AI50" i="32" s="1"/>
  <c r="AI21" i="32" s="1"/>
  <c r="AC74" i="32"/>
  <c r="AC70" i="32" s="1"/>
  <c r="AC23" i="32" s="1"/>
  <c r="AL84" i="32"/>
  <c r="BI74" i="31"/>
  <c r="BI70" i="31" s="1"/>
  <c r="AE74" i="31"/>
  <c r="AE70" i="31" s="1"/>
  <c r="AE23" i="31" s="1"/>
  <c r="BY25" i="31"/>
  <c r="BQ20" i="31"/>
  <c r="CE20" i="31"/>
  <c r="CE18" i="31" s="1"/>
  <c r="CE26" i="31"/>
  <c r="CA23" i="31"/>
  <c r="CF20" i="31"/>
  <c r="CF18" i="31" s="1"/>
  <c r="CF26" i="31"/>
  <c r="CC20" i="31"/>
  <c r="CC18" i="31" s="1"/>
  <c r="CC26" i="31"/>
  <c r="CG20" i="31"/>
  <c r="CG18" i="31" s="1"/>
  <c r="CG26" i="31"/>
  <c r="BA27" i="31"/>
  <c r="BA19" i="31" s="1"/>
  <c r="I41" i="31"/>
  <c r="I20" i="31" s="1"/>
  <c r="CD20" i="31"/>
  <c r="CD18" i="31" s="1"/>
  <c r="CD26" i="31"/>
  <c r="AH51" i="31"/>
  <c r="AH21" i="31" s="1"/>
  <c r="BY23" i="31"/>
  <c r="AY23" i="31"/>
  <c r="X27" i="31"/>
  <c r="X19" i="31" s="1"/>
  <c r="AF27" i="31"/>
  <c r="AF19" i="31" s="1"/>
  <c r="BR20" i="31"/>
  <c r="BX27" i="31"/>
  <c r="BX19" i="31" s="1"/>
  <c r="CB27" i="31"/>
  <c r="CB19" i="31" s="1"/>
  <c r="K27" i="31"/>
  <c r="K19" i="31" s="1"/>
  <c r="W27" i="31"/>
  <c r="W19" i="31" s="1"/>
  <c r="AV27" i="31"/>
  <c r="AV19" i="31" s="1"/>
  <c r="BM27" i="31"/>
  <c r="BM19" i="31" s="1"/>
  <c r="BZ23" i="31"/>
  <c r="I41" i="32"/>
  <c r="I20" i="32" s="1"/>
  <c r="CB23" i="31"/>
  <c r="BZ21" i="31"/>
  <c r="CB21" i="31"/>
  <c r="I27" i="31"/>
  <c r="I19" i="31" s="1"/>
  <c r="N27" i="31"/>
  <c r="N19" i="31" s="1"/>
  <c r="R27" i="31"/>
  <c r="R19" i="31" s="1"/>
  <c r="V27" i="31"/>
  <c r="V19" i="31" s="1"/>
  <c r="Z27" i="31"/>
  <c r="Z19" i="31" s="1"/>
  <c r="AD27" i="31"/>
  <c r="AD19" i="31" s="1"/>
  <c r="AH27" i="31"/>
  <c r="AH19" i="31" s="1"/>
  <c r="AL27" i="31"/>
  <c r="AL19" i="31" s="1"/>
  <c r="AU27" i="31"/>
  <c r="AU19" i="31" s="1"/>
  <c r="AY27" i="31"/>
  <c r="AY19" i="31" s="1"/>
  <c r="BC27" i="31"/>
  <c r="BC19" i="31" s="1"/>
  <c r="BL27" i="31"/>
  <c r="BL19" i="31" s="1"/>
  <c r="BP27" i="31"/>
  <c r="BP19" i="31" s="1"/>
  <c r="BY27" i="31"/>
  <c r="BY19" i="31" s="1"/>
  <c r="L27" i="31"/>
  <c r="L19" i="31" s="1"/>
  <c r="P27" i="31"/>
  <c r="P19" i="31" s="1"/>
  <c r="T27" i="31"/>
  <c r="T19" i="31" s="1"/>
  <c r="AB27" i="31"/>
  <c r="AJ27" i="31"/>
  <c r="AJ19" i="31" s="1"/>
  <c r="AN27" i="31"/>
  <c r="AN19" i="31" s="1"/>
  <c r="AW27" i="31"/>
  <c r="BJ27" i="31"/>
  <c r="BJ19" i="31" s="1"/>
  <c r="BN27" i="31"/>
  <c r="BN19" i="31" s="1"/>
  <c r="BR27" i="31"/>
  <c r="CA27" i="31"/>
  <c r="CA19" i="31" s="1"/>
  <c r="AE52" i="31"/>
  <c r="AC52" i="32" s="1"/>
  <c r="AC51" i="32" s="1"/>
  <c r="AC50" i="32" s="1"/>
  <c r="AC21" i="32" s="1"/>
  <c r="AB41" i="31"/>
  <c r="AB20" i="31" s="1"/>
  <c r="AJ20" i="31"/>
  <c r="CA52" i="31"/>
  <c r="O27" i="31"/>
  <c r="O19" i="31" s="1"/>
  <c r="S27" i="31"/>
  <c r="S19" i="31" s="1"/>
  <c r="AA27" i="31"/>
  <c r="AA19" i="31" s="1"/>
  <c r="AE27" i="31"/>
  <c r="AE19" i="31" s="1"/>
  <c r="AI27" i="31"/>
  <c r="AI19" i="31" s="1"/>
  <c r="AM27" i="31"/>
  <c r="AM19" i="31" s="1"/>
  <c r="AZ27" i="31"/>
  <c r="AZ19" i="31" s="1"/>
  <c r="BI27" i="31"/>
  <c r="BI19" i="31" s="1"/>
  <c r="BQ27" i="31"/>
  <c r="BQ19" i="31" s="1"/>
  <c r="BZ27" i="31"/>
  <c r="BZ19" i="31" s="1"/>
  <c r="S41" i="31"/>
  <c r="S20" i="31" s="1"/>
  <c r="AW20" i="31"/>
  <c r="L41" i="31"/>
  <c r="L20" i="31" s="1"/>
  <c r="AY25" i="31"/>
  <c r="BZ25" i="31"/>
  <c r="K52" i="32"/>
  <c r="H70" i="32"/>
  <c r="H23" i="32" s="1"/>
  <c r="J81" i="32"/>
  <c r="J25" i="32" s="1"/>
  <c r="AI25" i="32"/>
  <c r="H81" i="32"/>
  <c r="H25" i="32" s="1"/>
  <c r="AF21" i="32"/>
  <c r="AE41" i="31"/>
  <c r="AE20" i="31" s="1"/>
  <c r="K41" i="31"/>
  <c r="K20" i="31" s="1"/>
  <c r="AA41" i="31"/>
  <c r="AA20" i="31" s="1"/>
  <c r="AI20" i="31"/>
  <c r="O41" i="31"/>
  <c r="O20" i="31" s="1"/>
  <c r="T41" i="31"/>
  <c r="T20" i="31" s="1"/>
  <c r="M27" i="31"/>
  <c r="M19" i="31" s="1"/>
  <c r="U27" i="31"/>
  <c r="U19" i="31" s="1"/>
  <c r="AT27" i="31"/>
  <c r="AT19" i="31" s="1"/>
  <c r="BX45" i="31"/>
  <c r="BX44" i="31" s="1"/>
  <c r="CA25" i="31"/>
  <c r="BX84" i="31"/>
  <c r="M27" i="32"/>
  <c r="M19" i="32" s="1"/>
  <c r="Q27" i="32"/>
  <c r="AI27" i="32"/>
  <c r="L41" i="32"/>
  <c r="L20" i="32" s="1"/>
  <c r="P41" i="32"/>
  <c r="P20" i="32" s="1"/>
  <c r="P18" i="32" s="1"/>
  <c r="T41" i="32"/>
  <c r="T20" i="32" s="1"/>
  <c r="T18" i="32" s="1"/>
  <c r="X41" i="32"/>
  <c r="X20" i="32" s="1"/>
  <c r="X18" i="32" s="1"/>
  <c r="AB41" i="32"/>
  <c r="AM26" i="32"/>
  <c r="AM20" i="32"/>
  <c r="AM18" i="32" s="1"/>
  <c r="AV20" i="31"/>
  <c r="N26" i="32"/>
  <c r="K41" i="32"/>
  <c r="H27" i="31"/>
  <c r="H19" i="31" s="1"/>
  <c r="Q27" i="31"/>
  <c r="Q19" i="31" s="1"/>
  <c r="Y27" i="31"/>
  <c r="Y19" i="31" s="1"/>
  <c r="AC27" i="31"/>
  <c r="AC19" i="31" s="1"/>
  <c r="AG27" i="31"/>
  <c r="AG19" i="31" s="1"/>
  <c r="AK27" i="31"/>
  <c r="AK19" i="31" s="1"/>
  <c r="AX27" i="31"/>
  <c r="AX19" i="31" s="1"/>
  <c r="BB27" i="31"/>
  <c r="BB19" i="31" s="1"/>
  <c r="BK27" i="31"/>
  <c r="BK19" i="31" s="1"/>
  <c r="BO27" i="31"/>
  <c r="BO19" i="31" s="1"/>
  <c r="BY21" i="31"/>
  <c r="AE53" i="31"/>
  <c r="AC53" i="32" s="1"/>
  <c r="CA53" i="31"/>
  <c r="BX53" i="31" s="1"/>
  <c r="M41" i="31"/>
  <c r="Q41" i="31"/>
  <c r="Q20" i="31" s="1"/>
  <c r="Y41" i="31"/>
  <c r="AC41" i="31"/>
  <c r="AC20" i="31" s="1"/>
  <c r="CB20" i="31"/>
  <c r="BI20" i="31"/>
  <c r="P41" i="31"/>
  <c r="P20" i="31" s="1"/>
  <c r="P18" i="31" s="1"/>
  <c r="BA20" i="31"/>
  <c r="BX48" i="31"/>
  <c r="BX47" i="31" s="1"/>
  <c r="CA55" i="31"/>
  <c r="BX55" i="31" s="1"/>
  <c r="CB25" i="31"/>
  <c r="J27" i="32"/>
  <c r="R27" i="32"/>
  <c r="Z27" i="32"/>
  <c r="Z26" i="32" s="1"/>
  <c r="AK27" i="32"/>
  <c r="AK19" i="32" s="1"/>
  <c r="AK18" i="32" s="1"/>
  <c r="AL75" i="32"/>
  <c r="K70" i="32"/>
  <c r="K23" i="32" s="1"/>
  <c r="M172" i="34"/>
  <c r="M310" i="34" s="1"/>
  <c r="M194" i="34"/>
  <c r="M53" i="34"/>
  <c r="BJ20" i="31"/>
  <c r="BN20" i="31"/>
  <c r="BY20" i="31"/>
  <c r="AF41" i="31"/>
  <c r="AF20" i="31" s="1"/>
  <c r="AF18" i="31" s="1"/>
  <c r="AN20" i="31"/>
  <c r="BX76" i="31"/>
  <c r="AJ25" i="31"/>
  <c r="BN25" i="31"/>
  <c r="AE26" i="32"/>
  <c r="AL45" i="32"/>
  <c r="AL44" i="32" s="1"/>
  <c r="N41" i="31"/>
  <c r="N20" i="31" s="1"/>
  <c r="BL20" i="31"/>
  <c r="BP20" i="31"/>
  <c r="X41" i="31"/>
  <c r="X20" i="31" s="1"/>
  <c r="CA54" i="31"/>
  <c r="BX54" i="31" s="1"/>
  <c r="BI23" i="31"/>
  <c r="V26" i="32"/>
  <c r="O41" i="32"/>
  <c r="O26" i="32" s="1"/>
  <c r="S41" i="32"/>
  <c r="S26" i="32" s="1"/>
  <c r="W41" i="32"/>
  <c r="W20" i="32" s="1"/>
  <c r="W18" i="32" s="1"/>
  <c r="AA41" i="32"/>
  <c r="AA26" i="32" s="1"/>
  <c r="K54" i="32"/>
  <c r="M223" i="34"/>
  <c r="M222" i="34" s="1"/>
  <c r="F185" i="34"/>
  <c r="F113" i="34"/>
  <c r="M114" i="34"/>
  <c r="M104" i="34"/>
  <c r="K103" i="34"/>
  <c r="M123" i="34"/>
  <c r="K95" i="34"/>
  <c r="M37" i="34"/>
  <c r="K246" i="34"/>
  <c r="I73" i="34"/>
  <c r="K74" i="34"/>
  <c r="F309" i="34"/>
  <c r="F168" i="34"/>
  <c r="F167" i="34" s="1"/>
  <c r="K254" i="34"/>
  <c r="M254" i="34" s="1"/>
  <c r="K303" i="34"/>
  <c r="M184" i="34"/>
  <c r="G96" i="34"/>
  <c r="M97" i="34"/>
  <c r="I199" i="34"/>
  <c r="K199" i="34" s="1"/>
  <c r="G246" i="34"/>
  <c r="M303" i="34"/>
  <c r="G243" i="34"/>
  <c r="M210" i="34"/>
  <c r="M243" i="34" s="1"/>
  <c r="G81" i="34"/>
  <c r="G109" i="34" s="1"/>
  <c r="M125" i="34"/>
  <c r="K198" i="34"/>
  <c r="M198" i="34" s="1"/>
  <c r="M106" i="34"/>
  <c r="M171" i="34"/>
  <c r="M168" i="34" s="1"/>
  <c r="G168" i="34"/>
  <c r="G167" i="34" s="1"/>
  <c r="G242" i="34" s="1"/>
  <c r="M70" i="34"/>
  <c r="M246" i="34"/>
  <c r="K200" i="34"/>
  <c r="M200" i="34" s="1"/>
  <c r="M75" i="34"/>
  <c r="G85" i="34"/>
  <c r="I195" i="34"/>
  <c r="M195" i="34" s="1"/>
  <c r="I46" i="34"/>
  <c r="I89" i="34" s="1"/>
  <c r="K31" i="34"/>
  <c r="M31" i="34" s="1"/>
  <c r="M23" i="34" s="1"/>
  <c r="I175" i="34"/>
  <c r="I167" i="34" s="1"/>
  <c r="I23" i="34"/>
  <c r="E139" i="34"/>
  <c r="E143" i="34" s="1"/>
  <c r="E113" i="34"/>
  <c r="E110" i="34"/>
  <c r="E160" i="34"/>
  <c r="G256" i="34"/>
  <c r="F262" i="34"/>
  <c r="M72" i="34"/>
  <c r="I95" i="34"/>
  <c r="E305" i="34"/>
  <c r="J41" i="32"/>
  <c r="J20" i="32" s="1"/>
  <c r="AI41" i="32"/>
  <c r="AI20" i="32" s="1"/>
  <c r="AF41" i="32"/>
  <c r="AL55" i="32"/>
  <c r="H41" i="31"/>
  <c r="CA20" i="31"/>
  <c r="AT20" i="31"/>
  <c r="W41" i="31"/>
  <c r="AM20" i="31"/>
  <c r="AZ20" i="31"/>
  <c r="BM20" i="31"/>
  <c r="BZ20" i="31"/>
  <c r="R41" i="31"/>
  <c r="R20" i="31" s="1"/>
  <c r="V41" i="31"/>
  <c r="Z41" i="31"/>
  <c r="Z20" i="31" s="1"/>
  <c r="AD41" i="31"/>
  <c r="AD20" i="31" s="1"/>
  <c r="AH20" i="31"/>
  <c r="AL20" i="31"/>
  <c r="AU20" i="31"/>
  <c r="AY20" i="31"/>
  <c r="BC20" i="31"/>
  <c r="BL23" i="31"/>
  <c r="AL23" i="31"/>
  <c r="O23" i="31"/>
  <c r="K23" i="31"/>
  <c r="AH18" i="32"/>
  <c r="J19" i="32"/>
  <c r="R26" i="32"/>
  <c r="R19" i="32"/>
  <c r="R18" i="32" s="1"/>
  <c r="Z19" i="32"/>
  <c r="Z18" i="32" s="1"/>
  <c r="AK26" i="32"/>
  <c r="O20" i="32"/>
  <c r="O18" i="32" s="1"/>
  <c r="I26" i="32"/>
  <c r="Y26" i="32"/>
  <c r="AL52" i="32"/>
  <c r="AL76" i="32"/>
  <c r="H19" i="32"/>
  <c r="N19" i="32"/>
  <c r="N18" i="32" s="1"/>
  <c r="V19" i="32"/>
  <c r="V18" i="32" s="1"/>
  <c r="AE19" i="32"/>
  <c r="AE18" i="32" s="1"/>
  <c r="AH26" i="32"/>
  <c r="AL54" i="32"/>
  <c r="U18" i="32"/>
  <c r="AN18" i="32"/>
  <c r="Q26" i="32"/>
  <c r="H41" i="32"/>
  <c r="H20" i="32" s="1"/>
  <c r="I19" i="32"/>
  <c r="Q19" i="32"/>
  <c r="Y19" i="32"/>
  <c r="Y18" i="32" s="1"/>
  <c r="K20" i="32"/>
  <c r="U26" i="32"/>
  <c r="AN26" i="32"/>
  <c r="AL43" i="32"/>
  <c r="AL42" i="32" s="1"/>
  <c r="AC42" i="32"/>
  <c r="AC44" i="32"/>
  <c r="AL48" i="32"/>
  <c r="AL47" i="32" s="1"/>
  <c r="AL53" i="32"/>
  <c r="BR19" i="31"/>
  <c r="BX43" i="31"/>
  <c r="BX42" i="31" s="1"/>
  <c r="BX75" i="31"/>
  <c r="BX82" i="31"/>
  <c r="U41" i="31"/>
  <c r="AG41" i="31"/>
  <c r="BX41" i="31" l="1"/>
  <c r="BX81" i="31"/>
  <c r="AF81" i="32"/>
  <c r="AF25" i="32" s="1"/>
  <c r="Q18" i="32"/>
  <c r="CA51" i="31"/>
  <c r="AL81" i="32"/>
  <c r="AL25" i="32" s="1"/>
  <c r="AL74" i="32"/>
  <c r="AL70" i="32" s="1"/>
  <c r="AL23" i="32" s="1"/>
  <c r="M21" i="32"/>
  <c r="M18" i="32" s="1"/>
  <c r="M26" i="32"/>
  <c r="AL51" i="32"/>
  <c r="AL50" i="32" s="1"/>
  <c r="AL21" i="32" s="1"/>
  <c r="K51" i="32"/>
  <c r="K50" i="32" s="1"/>
  <c r="K21" i="32" s="1"/>
  <c r="K18" i="32" s="1"/>
  <c r="S20" i="32"/>
  <c r="S18" i="32" s="1"/>
  <c r="T26" i="32"/>
  <c r="AA20" i="32"/>
  <c r="AA18" i="32" s="1"/>
  <c r="P26" i="32"/>
  <c r="BX74" i="31"/>
  <c r="BX70" i="31" s="1"/>
  <c r="BX23" i="31" s="1"/>
  <c r="BQ18" i="31"/>
  <c r="BA18" i="31"/>
  <c r="X18" i="31"/>
  <c r="I18" i="31"/>
  <c r="BQ26" i="31"/>
  <c r="BP18" i="31"/>
  <c r="AB26" i="31"/>
  <c r="AU18" i="31"/>
  <c r="Z18" i="31"/>
  <c r="AA18" i="31"/>
  <c r="BM18" i="31"/>
  <c r="AV26" i="31"/>
  <c r="N18" i="31"/>
  <c r="AV18" i="31"/>
  <c r="BL18" i="31"/>
  <c r="BR18" i="31"/>
  <c r="K26" i="31"/>
  <c r="AB19" i="31"/>
  <c r="AB18" i="31" s="1"/>
  <c r="AE51" i="31"/>
  <c r="L18" i="31"/>
  <c r="I26" i="31"/>
  <c r="BR26" i="31"/>
  <c r="Q18" i="31"/>
  <c r="BP26" i="31"/>
  <c r="BJ18" i="31"/>
  <c r="I18" i="32"/>
  <c r="K18" i="31"/>
  <c r="S18" i="31"/>
  <c r="AW26" i="31"/>
  <c r="BM26" i="31"/>
  <c r="AD26" i="31"/>
  <c r="AY26" i="31"/>
  <c r="AI18" i="31"/>
  <c r="AJ18" i="31"/>
  <c r="BI18" i="31"/>
  <c r="BZ18" i="31"/>
  <c r="CA21" i="31"/>
  <c r="CA18" i="31" s="1"/>
  <c r="BY26" i="31"/>
  <c r="T26" i="31"/>
  <c r="AW19" i="31"/>
  <c r="AW18" i="31" s="1"/>
  <c r="L26" i="31"/>
  <c r="S26" i="31"/>
  <c r="BC18" i="31"/>
  <c r="R18" i="31"/>
  <c r="AN18" i="31"/>
  <c r="M26" i="31"/>
  <c r="T18" i="31"/>
  <c r="X26" i="31"/>
  <c r="O18" i="31"/>
  <c r="AD18" i="31"/>
  <c r="O26" i="31"/>
  <c r="BX52" i="31"/>
  <c r="BX51" i="31" s="1"/>
  <c r="CB18" i="31"/>
  <c r="BY18" i="31"/>
  <c r="AZ26" i="31"/>
  <c r="AC26" i="31"/>
  <c r="AC18" i="31"/>
  <c r="AN26" i="31"/>
  <c r="AM26" i="31"/>
  <c r="Z26" i="31"/>
  <c r="AF26" i="31"/>
  <c r="CB26" i="31"/>
  <c r="AY18" i="31"/>
  <c r="AZ18" i="31"/>
  <c r="M20" i="31"/>
  <c r="M18" i="31" s="1"/>
  <c r="Y26" i="31"/>
  <c r="BX25" i="31"/>
  <c r="AU26" i="31"/>
  <c r="AM18" i="31"/>
  <c r="BX20" i="31"/>
  <c r="AF26" i="32"/>
  <c r="AF20" i="32"/>
  <c r="AI26" i="32"/>
  <c r="BL26" i="31"/>
  <c r="AI26" i="31"/>
  <c r="P26" i="31"/>
  <c r="AA26" i="31"/>
  <c r="AI19" i="32"/>
  <c r="AI18" i="32" s="1"/>
  <c r="X26" i="32"/>
  <c r="BA26" i="31"/>
  <c r="BZ26" i="31"/>
  <c r="BJ26" i="31"/>
  <c r="N26" i="31"/>
  <c r="R26" i="31"/>
  <c r="BN18" i="31"/>
  <c r="AL18" i="31"/>
  <c r="M95" i="34"/>
  <c r="AB26" i="32"/>
  <c r="AB20" i="32"/>
  <c r="AB18" i="32" s="1"/>
  <c r="AJ26" i="31"/>
  <c r="W26" i="32"/>
  <c r="AH18" i="31"/>
  <c r="Y20" i="31"/>
  <c r="Y18" i="31" s="1"/>
  <c r="M199" i="34"/>
  <c r="M185" i="34" s="1"/>
  <c r="BI26" i="31"/>
  <c r="BC26" i="31"/>
  <c r="AL26" i="31"/>
  <c r="Q26" i="31"/>
  <c r="I305" i="34"/>
  <c r="I309" i="34" s="1"/>
  <c r="G139" i="34"/>
  <c r="G160" i="34"/>
  <c r="G110" i="34"/>
  <c r="K46" i="34"/>
  <c r="K38" i="34" s="1"/>
  <c r="K76" i="34" s="1"/>
  <c r="I38" i="34"/>
  <c r="I76" i="34" s="1"/>
  <c r="K73" i="34"/>
  <c r="M73" i="34" s="1"/>
  <c r="K185" i="34"/>
  <c r="G262" i="34"/>
  <c r="I256" i="34"/>
  <c r="K175" i="34"/>
  <c r="K23" i="34"/>
  <c r="I185" i="34"/>
  <c r="I242" i="34" s="1"/>
  <c r="I250" i="34" s="1"/>
  <c r="M74" i="34"/>
  <c r="G305" i="34"/>
  <c r="E157" i="34"/>
  <c r="E140" i="34"/>
  <c r="F242" i="34"/>
  <c r="F250" i="34" s="1"/>
  <c r="F305" i="34"/>
  <c r="G309" i="34"/>
  <c r="G82" i="34"/>
  <c r="M82" i="34" s="1"/>
  <c r="M85" i="34"/>
  <c r="G250" i="34"/>
  <c r="K96" i="34"/>
  <c r="M96" i="34" s="1"/>
  <c r="M103" i="34"/>
  <c r="J26" i="32"/>
  <c r="L21" i="32"/>
  <c r="L18" i="32" s="1"/>
  <c r="L26" i="32"/>
  <c r="J18" i="32"/>
  <c r="AL41" i="32"/>
  <c r="AL20" i="32" s="1"/>
  <c r="AH26" i="31"/>
  <c r="W26" i="31"/>
  <c r="W20" i="31"/>
  <c r="W18" i="31" s="1"/>
  <c r="H26" i="31"/>
  <c r="H20" i="31"/>
  <c r="H18" i="31" s="1"/>
  <c r="V26" i="31"/>
  <c r="V20" i="31"/>
  <c r="V18" i="31" s="1"/>
  <c r="AT23" i="31"/>
  <c r="AT18" i="31" s="1"/>
  <c r="AT26" i="31"/>
  <c r="BN26" i="31"/>
  <c r="H18" i="32"/>
  <c r="H26" i="32"/>
  <c r="AC41" i="32"/>
  <c r="BO20" i="31"/>
  <c r="BO18" i="31" s="1"/>
  <c r="BO26" i="31"/>
  <c r="AK26" i="31"/>
  <c r="AK20" i="31"/>
  <c r="AK18" i="31" s="1"/>
  <c r="BK26" i="31"/>
  <c r="BK20" i="31"/>
  <c r="BK18" i="31" s="1"/>
  <c r="BB26" i="31"/>
  <c r="BB20" i="31"/>
  <c r="BB18" i="31" s="1"/>
  <c r="U26" i="31"/>
  <c r="U20" i="31"/>
  <c r="U18" i="31" s="1"/>
  <c r="AX26" i="31"/>
  <c r="AX20" i="31"/>
  <c r="AX18" i="31" s="1"/>
  <c r="AG26" i="31"/>
  <c r="AG20" i="31"/>
  <c r="AG18" i="31" s="1"/>
  <c r="AF18" i="32" l="1"/>
  <c r="K81" i="34"/>
  <c r="M46" i="34"/>
  <c r="M38" i="34" s="1"/>
  <c r="M76" i="34" s="1"/>
  <c r="AE21" i="31"/>
  <c r="AE18" i="31" s="1"/>
  <c r="AE26" i="31"/>
  <c r="CA26" i="31"/>
  <c r="K26" i="32"/>
  <c r="K109" i="34"/>
  <c r="K160" i="34" s="1"/>
  <c r="AL26" i="32"/>
  <c r="K89" i="34"/>
  <c r="M89" i="34" s="1"/>
  <c r="I81" i="34"/>
  <c r="I109" i="34" s="1"/>
  <c r="M175" i="34"/>
  <c r="M167" i="34" s="1"/>
  <c r="K167" i="34"/>
  <c r="M81" i="34"/>
  <c r="E158" i="34"/>
  <c r="E154" i="34" s="1"/>
  <c r="K256" i="34"/>
  <c r="I262" i="34"/>
  <c r="G113" i="34"/>
  <c r="K139" i="34"/>
  <c r="K143" i="34" s="1"/>
  <c r="K110" i="34"/>
  <c r="K113" i="34" s="1"/>
  <c r="G143" i="34"/>
  <c r="AC20" i="32"/>
  <c r="AC26" i="32"/>
  <c r="AL18" i="32"/>
  <c r="BX21" i="31" l="1"/>
  <c r="BX18" i="31" s="1"/>
  <c r="BX26" i="31"/>
  <c r="AC18" i="32"/>
  <c r="G157" i="34"/>
  <c r="G158" i="34" s="1"/>
  <c r="G140" i="34"/>
  <c r="K140" i="34"/>
  <c r="K157" i="34"/>
  <c r="K158" i="34" s="1"/>
  <c r="K262" i="34"/>
  <c r="M256" i="34"/>
  <c r="M262" i="34" s="1"/>
  <c r="M242" i="34"/>
  <c r="M250" i="34" s="1"/>
  <c r="M305" i="34"/>
  <c r="M309" i="34" s="1"/>
  <c r="I160" i="34"/>
  <c r="M160" i="34" s="1"/>
  <c r="I110" i="34"/>
  <c r="I139" i="34"/>
  <c r="M109" i="34"/>
  <c r="K242" i="34"/>
  <c r="K250" i="34" s="1"/>
  <c r="K305" i="34"/>
  <c r="K309" i="34" s="1"/>
  <c r="E94" i="29"/>
  <c r="E104" i="29" s="1"/>
  <c r="F85" i="29"/>
  <c r="F95" i="29" s="1"/>
  <c r="F105" i="29" s="1"/>
  <c r="E85" i="29"/>
  <c r="D85" i="29"/>
  <c r="D95" i="29" s="1"/>
  <c r="D105" i="29" s="1"/>
  <c r="F84" i="29"/>
  <c r="F94" i="29" s="1"/>
  <c r="F104" i="29" s="1"/>
  <c r="E84" i="29"/>
  <c r="E86" i="29" s="1"/>
  <c r="E96" i="29" s="1"/>
  <c r="E106" i="29" s="1"/>
  <c r="D84" i="29"/>
  <c r="D94" i="29" s="1"/>
  <c r="D104" i="29" s="1"/>
  <c r="F17" i="29"/>
  <c r="F19" i="29" s="1"/>
  <c r="F27" i="29" s="1"/>
  <c r="E17" i="29"/>
  <c r="D17" i="29"/>
  <c r="D19" i="29" s="1"/>
  <c r="D27" i="29" s="1"/>
  <c r="F16" i="29"/>
  <c r="E16" i="29"/>
  <c r="E18" i="29" s="1"/>
  <c r="E26" i="29" s="1"/>
  <c r="D16" i="29"/>
  <c r="D18" i="29" s="1"/>
  <c r="D26" i="29" s="1"/>
  <c r="G16" i="29" l="1"/>
  <c r="H16" i="29" s="1"/>
  <c r="H18" i="29" s="1"/>
  <c r="H26" i="29" s="1"/>
  <c r="F18" i="29"/>
  <c r="F26" i="29" s="1"/>
  <c r="F28" i="29" s="1"/>
  <c r="G85" i="29"/>
  <c r="G87" i="29" s="1"/>
  <c r="G97" i="29" s="1"/>
  <c r="G107" i="29" s="1"/>
  <c r="G17" i="29"/>
  <c r="G19" i="29" s="1"/>
  <c r="G27" i="29" s="1"/>
  <c r="I143" i="34"/>
  <c r="M139" i="34"/>
  <c r="K154" i="34"/>
  <c r="G154" i="34"/>
  <c r="I113" i="34"/>
  <c r="M113" i="34" s="1"/>
  <c r="M110" i="34"/>
  <c r="E36" i="29"/>
  <c r="E38" i="29" s="1"/>
  <c r="E28" i="29"/>
  <c r="H17" i="29"/>
  <c r="F37" i="29"/>
  <c r="F39" i="29" s="1"/>
  <c r="F29" i="29"/>
  <c r="F36" i="29"/>
  <c r="F38" i="29" s="1"/>
  <c r="H36" i="29"/>
  <c r="H38" i="29" s="1"/>
  <c r="H28" i="29"/>
  <c r="D36" i="29"/>
  <c r="D38" i="29" s="1"/>
  <c r="D28" i="29"/>
  <c r="G18" i="29"/>
  <c r="G26" i="29" s="1"/>
  <c r="F86" i="29"/>
  <c r="F96" i="29" s="1"/>
  <c r="F106" i="29" s="1"/>
  <c r="E95" i="29"/>
  <c r="E105" i="29" s="1"/>
  <c r="D37" i="29"/>
  <c r="D39" i="29" s="1"/>
  <c r="D29" i="29"/>
  <c r="G95" i="29"/>
  <c r="G105" i="29" s="1"/>
  <c r="E87" i="29"/>
  <c r="E97" i="29" s="1"/>
  <c r="E107" i="29" s="1"/>
  <c r="J16" i="29"/>
  <c r="E19" i="29"/>
  <c r="E27" i="29" s="1"/>
  <c r="F87" i="29"/>
  <c r="F97" i="29" s="1"/>
  <c r="F107" i="29" s="1"/>
  <c r="G84" i="29"/>
  <c r="D86" i="29"/>
  <c r="D96" i="29" s="1"/>
  <c r="D106" i="29" s="1"/>
  <c r="D87" i="29"/>
  <c r="D97" i="29" s="1"/>
  <c r="D107" i="29" s="1"/>
  <c r="H85" i="29" l="1"/>
  <c r="J85" i="29" s="1"/>
  <c r="I157" i="34"/>
  <c r="I140" i="34"/>
  <c r="M140" i="34" s="1"/>
  <c r="M143" i="34"/>
  <c r="E37" i="29"/>
  <c r="E39" i="29" s="1"/>
  <c r="E29" i="29"/>
  <c r="H95" i="29"/>
  <c r="H105" i="29" s="1"/>
  <c r="H87" i="29"/>
  <c r="H97" i="29" s="1"/>
  <c r="H107" i="29" s="1"/>
  <c r="G37" i="29"/>
  <c r="G39" i="29" s="1"/>
  <c r="G29" i="29"/>
  <c r="H19" i="29"/>
  <c r="H27" i="29" s="1"/>
  <c r="J17" i="29"/>
  <c r="J18" i="29"/>
  <c r="J26" i="29" s="1"/>
  <c r="L16" i="29"/>
  <c r="H84" i="29"/>
  <c r="G94" i="29"/>
  <c r="G104" i="29" s="1"/>
  <c r="G86" i="29"/>
  <c r="G96" i="29" s="1"/>
  <c r="G106" i="29" s="1"/>
  <c r="G36" i="29"/>
  <c r="G38" i="29" s="1"/>
  <c r="G28" i="29"/>
  <c r="M157" i="34" l="1"/>
  <c r="I158" i="34"/>
  <c r="M158" i="34" s="1"/>
  <c r="L18" i="29"/>
  <c r="L26" i="29" s="1"/>
  <c r="N16" i="29"/>
  <c r="N18" i="29" s="1"/>
  <c r="N26" i="29" s="1"/>
  <c r="J36" i="29"/>
  <c r="J38" i="29" s="1"/>
  <c r="J28" i="29"/>
  <c r="L17" i="29"/>
  <c r="J19" i="29"/>
  <c r="J27" i="29" s="1"/>
  <c r="H94" i="29"/>
  <c r="H104" i="29" s="1"/>
  <c r="H86" i="29"/>
  <c r="H96" i="29" s="1"/>
  <c r="H106" i="29" s="1"/>
  <c r="J84" i="29"/>
  <c r="H37" i="29"/>
  <c r="H39" i="29" s="1"/>
  <c r="H29" i="29"/>
  <c r="J95" i="29"/>
  <c r="J105" i="29" s="1"/>
  <c r="L85" i="29"/>
  <c r="J87" i="29"/>
  <c r="J97" i="29" s="1"/>
  <c r="J107" i="29" s="1"/>
  <c r="I154" i="34" l="1"/>
  <c r="M154" i="34" s="1"/>
  <c r="J37" i="29"/>
  <c r="J39" i="29" s="1"/>
  <c r="J29" i="29"/>
  <c r="N36" i="29"/>
  <c r="N38" i="29" s="1"/>
  <c r="N28" i="29"/>
  <c r="J94" i="29"/>
  <c r="J104" i="29" s="1"/>
  <c r="J86" i="29"/>
  <c r="J96" i="29" s="1"/>
  <c r="J106" i="29" s="1"/>
  <c r="L84" i="29"/>
  <c r="N17" i="29"/>
  <c r="N19" i="29" s="1"/>
  <c r="N27" i="29" s="1"/>
  <c r="L19" i="29"/>
  <c r="L27" i="29" s="1"/>
  <c r="L36" i="29"/>
  <c r="L38" i="29" s="1"/>
  <c r="L28" i="29"/>
  <c r="L95" i="29"/>
  <c r="L105" i="29" s="1"/>
  <c r="N85" i="29"/>
  <c r="L87" i="29"/>
  <c r="L97" i="29" s="1"/>
  <c r="L107" i="29" s="1"/>
  <c r="L94" i="29" l="1"/>
  <c r="L104" i="29" s="1"/>
  <c r="N84" i="29"/>
  <c r="L86" i="29"/>
  <c r="L96" i="29" s="1"/>
  <c r="L106" i="29" s="1"/>
  <c r="N95" i="29"/>
  <c r="N105" i="29" s="1"/>
  <c r="N87" i="29"/>
  <c r="N97" i="29" s="1"/>
  <c r="N107" i="29" s="1"/>
  <c r="L37" i="29"/>
  <c r="L39" i="29" s="1"/>
  <c r="L29" i="29"/>
  <c r="N37" i="29"/>
  <c r="N39" i="29" s="1"/>
  <c r="N29" i="29"/>
  <c r="N94" i="29" l="1"/>
  <c r="N104" i="29" s="1"/>
  <c r="N86" i="29"/>
  <c r="N96" i="29" s="1"/>
  <c r="N106" i="29" s="1"/>
  <c r="M78" i="21" l="1"/>
  <c r="B6" i="16" l="1"/>
  <c r="Z79" i="15"/>
  <c r="AB73" i="15"/>
  <c r="Z73" i="15"/>
  <c r="B11" i="14"/>
  <c r="BW83" i="14" l="1"/>
  <c r="BX83" i="14"/>
  <c r="BY83" i="14"/>
  <c r="BZ83" i="14"/>
  <c r="CA83" i="14"/>
  <c r="CB83" i="14"/>
  <c r="CC83" i="14"/>
  <c r="F83" i="14"/>
  <c r="G83" i="14"/>
  <c r="H83" i="14"/>
  <c r="I83" i="14"/>
  <c r="J83" i="14"/>
  <c r="K83" i="14"/>
  <c r="E83" i="14"/>
  <c r="AP80" i="13"/>
  <c r="AR80" i="13"/>
  <c r="F74" i="10" l="1"/>
  <c r="G74" i="10"/>
  <c r="H74" i="10"/>
  <c r="I74" i="10"/>
  <c r="J74" i="10"/>
  <c r="K74" i="10"/>
  <c r="L74" i="10"/>
  <c r="M74" i="10"/>
  <c r="N74" i="10"/>
  <c r="O74" i="10"/>
  <c r="P74" i="10"/>
  <c r="Q74" i="10"/>
  <c r="R74" i="10"/>
  <c r="S74" i="10"/>
  <c r="T74" i="10"/>
  <c r="U74" i="10"/>
  <c r="V74" i="10"/>
  <c r="W74" i="10"/>
  <c r="X74" i="10"/>
  <c r="Y74" i="10"/>
  <c r="Z74" i="10"/>
  <c r="AC74" i="10"/>
  <c r="AE74" i="10"/>
  <c r="AF74" i="10"/>
  <c r="AG74" i="10"/>
  <c r="E74" i="10"/>
  <c r="F47" i="10"/>
  <c r="G47" i="10"/>
  <c r="H47" i="10"/>
  <c r="I47" i="10"/>
  <c r="J47" i="10"/>
  <c r="K47" i="10"/>
  <c r="L47" i="10"/>
  <c r="M47" i="10"/>
  <c r="N47" i="10"/>
  <c r="O47" i="10"/>
  <c r="P47" i="10"/>
  <c r="Q47" i="10"/>
  <c r="R47" i="10"/>
  <c r="S47" i="10"/>
  <c r="T47" i="10"/>
  <c r="U47" i="10"/>
  <c r="V47" i="10"/>
  <c r="W47" i="10"/>
  <c r="X47" i="10"/>
  <c r="Y47" i="10"/>
  <c r="Z47" i="10"/>
  <c r="AB47" i="10"/>
  <c r="AC47" i="10"/>
  <c r="AD47" i="10"/>
  <c r="AE47" i="10"/>
  <c r="AF47" i="10"/>
  <c r="AG47" i="10"/>
  <c r="AI47" i="10"/>
  <c r="AJ47" i="10"/>
  <c r="AK47" i="10"/>
  <c r="AL47" i="10"/>
  <c r="AM47" i="10"/>
  <c r="E47" i="10"/>
  <c r="BM82" i="8" l="1"/>
  <c r="BN82" i="8"/>
  <c r="BO82" i="8"/>
  <c r="BP82" i="8"/>
  <c r="BQ82" i="8"/>
  <c r="W85" i="8"/>
  <c r="X85" i="8"/>
  <c r="Y85" i="8"/>
  <c r="Z85" i="8"/>
  <c r="AA85" i="8"/>
  <c r="AB85" i="8"/>
  <c r="AC85" i="8"/>
  <c r="AD85" i="8"/>
  <c r="AE85" i="8"/>
  <c r="AF85" i="8"/>
  <c r="AG85" i="8"/>
  <c r="AH85" i="8"/>
  <c r="AI85" i="8"/>
  <c r="AK85" i="8"/>
  <c r="AL85" i="8"/>
  <c r="AM85" i="8"/>
  <c r="AN85" i="8"/>
  <c r="AO85" i="8"/>
  <c r="AP85" i="8"/>
  <c r="AQ85" i="8"/>
  <c r="AR85" i="8"/>
  <c r="AS85" i="8"/>
  <c r="AT85" i="8"/>
  <c r="AU85" i="8"/>
  <c r="AV85" i="8"/>
  <c r="AW85" i="8"/>
  <c r="AY85" i="8"/>
  <c r="AZ85" i="8"/>
  <c r="BA85" i="8"/>
  <c r="BB85" i="8"/>
  <c r="BC85" i="8"/>
  <c r="BD85" i="8"/>
  <c r="BE85" i="8"/>
  <c r="BF85" i="8"/>
  <c r="BG85" i="8"/>
  <c r="BH85" i="8"/>
  <c r="BI85" i="8"/>
  <c r="BJ85" i="8"/>
  <c r="BK85" i="8"/>
  <c r="BM85" i="8"/>
  <c r="BN85" i="8"/>
  <c r="BO85" i="8"/>
  <c r="BP85" i="8"/>
  <c r="BQ85" i="8"/>
  <c r="BR85" i="8"/>
  <c r="BS85" i="8"/>
  <c r="BT85" i="8"/>
  <c r="BU85" i="8"/>
  <c r="BV85" i="8"/>
  <c r="BW85" i="8"/>
  <c r="AD82" i="7"/>
  <c r="N82" i="7" l="1"/>
  <c r="L82" i="7" s="1"/>
  <c r="I82" i="7"/>
  <c r="O89" i="7"/>
  <c r="I77" i="7"/>
  <c r="N75" i="7"/>
  <c r="L75" i="7" s="1"/>
  <c r="I78" i="7"/>
  <c r="I79" i="7"/>
  <c r="I81" i="7"/>
  <c r="I83" i="7"/>
  <c r="I75" i="7"/>
  <c r="I76" i="7"/>
  <c r="BR58" i="6"/>
  <c r="BQ58" i="6"/>
  <c r="BP58" i="6"/>
  <c r="BO58" i="6"/>
  <c r="BO72" i="6"/>
  <c r="BD75" i="6"/>
  <c r="BD76" i="6"/>
  <c r="AT82" i="6"/>
  <c r="AF82" i="7" s="1"/>
  <c r="AT83" i="6"/>
  <c r="AT75" i="6"/>
  <c r="AJ82" i="6"/>
  <c r="AJ83" i="6"/>
  <c r="K25" i="6" l="1"/>
  <c r="AW74" i="5" l="1"/>
  <c r="AW73"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AW37" i="4"/>
  <c r="AX37" i="4"/>
  <c r="AY37" i="4"/>
  <c r="AZ37" i="4"/>
  <c r="E37" i="4"/>
  <c r="AW76" i="3" l="1"/>
  <c r="AP54"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E43" i="3"/>
  <c r="AO54" i="3"/>
  <c r="AO37" i="3" l="1"/>
  <c r="AJ48" i="6" l="1"/>
  <c r="AD47" i="7" s="1"/>
  <c r="V48" i="8" s="1"/>
  <c r="AH51" i="10" s="1"/>
  <c r="AJ49" i="6"/>
  <c r="AD48" i="7" s="1"/>
  <c r="V49" i="8" s="1"/>
  <c r="AH52" i="10" s="1"/>
  <c r="BD82" i="6" l="1"/>
  <c r="AT76" i="6"/>
  <c r="AJ76" i="6"/>
  <c r="AJ75" i="6"/>
  <c r="BN75" i="6" s="1"/>
  <c r="BN82" i="6" l="1"/>
  <c r="G78" i="21" s="1"/>
  <c r="N78" i="21" s="1"/>
  <c r="BN76" i="6"/>
  <c r="B8" i="21"/>
  <c r="B6" i="21"/>
  <c r="B8" i="20"/>
  <c r="B6" i="20"/>
  <c r="B8" i="19"/>
  <c r="B6" i="19"/>
  <c r="B10" i="17"/>
  <c r="B8" i="17"/>
  <c r="B11" i="13"/>
  <c r="B12" i="12"/>
  <c r="B12" i="11"/>
  <c r="B12" i="10"/>
  <c r="B11" i="8"/>
  <c r="B12" i="7"/>
  <c r="B12" i="6"/>
  <c r="B12" i="5"/>
  <c r="B12" i="4"/>
  <c r="B9" i="24" s="1"/>
  <c r="AX82" i="8" l="1"/>
  <c r="AN82" i="7"/>
  <c r="E82" i="8" s="1"/>
  <c r="B7" i="25"/>
  <c r="B7" i="24"/>
  <c r="B6" i="14"/>
  <c r="B6" i="15" s="1"/>
  <c r="B7" i="12"/>
  <c r="B6" i="13" s="1"/>
  <c r="B7" i="10"/>
  <c r="B7" i="11" s="1"/>
  <c r="B7" i="7"/>
  <c r="B7" i="6"/>
  <c r="B7" i="5"/>
  <c r="B7" i="4"/>
  <c r="AA76" i="12" l="1"/>
  <c r="BL82" i="8"/>
  <c r="Q82" i="21"/>
  <c r="Q81" i="21" s="1"/>
  <c r="Q20" i="21" s="1"/>
  <c r="R82" i="21"/>
  <c r="R21" i="21" s="1"/>
  <c r="S82" i="21"/>
  <c r="S21" i="21" s="1"/>
  <c r="T82" i="21"/>
  <c r="T21" i="21" s="1"/>
  <c r="P82" i="21"/>
  <c r="P81" i="21" s="1"/>
  <c r="Q50" i="21"/>
  <c r="Q49" i="21" s="1"/>
  <c r="Q48" i="21" s="1"/>
  <c r="Q47" i="21" s="1"/>
  <c r="R50" i="21"/>
  <c r="R49" i="21" s="1"/>
  <c r="R48" i="21" s="1"/>
  <c r="R47" i="21" s="1"/>
  <c r="S50" i="21"/>
  <c r="S49" i="21" s="1"/>
  <c r="S48" i="21" s="1"/>
  <c r="S47" i="21" s="1"/>
  <c r="T50" i="21"/>
  <c r="T49" i="21" s="1"/>
  <c r="T48" i="21" s="1"/>
  <c r="T47" i="21" s="1"/>
  <c r="Q37" i="21"/>
  <c r="R37" i="21"/>
  <c r="R36" i="21" s="1"/>
  <c r="R35" i="21" s="1"/>
  <c r="Q39" i="21"/>
  <c r="R39" i="21"/>
  <c r="R18" i="21"/>
  <c r="S18" i="21"/>
  <c r="T18" i="21"/>
  <c r="Q18" i="21"/>
  <c r="S33" i="21"/>
  <c r="Q33" i="21"/>
  <c r="H82" i="21"/>
  <c r="I82" i="21"/>
  <c r="K82" i="21"/>
  <c r="P68" i="21"/>
  <c r="Q68" i="21"/>
  <c r="Q19" i="21" s="1"/>
  <c r="S68" i="21"/>
  <c r="S19" i="21" s="1"/>
  <c r="T68" i="21"/>
  <c r="T19" i="21" s="1"/>
  <c r="R68" i="21"/>
  <c r="R19" i="21" s="1"/>
  <c r="E48" i="21"/>
  <c r="E47" i="21" s="1"/>
  <c r="H48" i="21"/>
  <c r="H47" i="21" s="1"/>
  <c r="I48" i="21"/>
  <c r="I47" i="21" s="1"/>
  <c r="J48" i="21"/>
  <c r="J47" i="21" s="1"/>
  <c r="K48" i="21"/>
  <c r="K47" i="21" s="1"/>
  <c r="N48" i="21"/>
  <c r="N47" i="21" s="1"/>
  <c r="G49" i="21"/>
  <c r="G48" i="21" s="1"/>
  <c r="G47" i="21" s="1"/>
  <c r="L49" i="21"/>
  <c r="L48" i="21" s="1"/>
  <c r="L47" i="21" s="1"/>
  <c r="T39" i="21"/>
  <c r="S39" i="21"/>
  <c r="I71" i="6"/>
  <c r="BA71" i="8"/>
  <c r="T33" i="21"/>
  <c r="R33" i="21"/>
  <c r="R32" i="21" s="1"/>
  <c r="G86" i="21"/>
  <c r="M70" i="21"/>
  <c r="M71" i="21"/>
  <c r="M74" i="21"/>
  <c r="M75" i="21"/>
  <c r="M76" i="21"/>
  <c r="M77" i="21"/>
  <c r="M80" i="21"/>
  <c r="M69" i="21"/>
  <c r="T81" i="21" l="1"/>
  <c r="T20" i="21" s="1"/>
  <c r="Q21" i="21"/>
  <c r="S81" i="21"/>
  <c r="S20" i="21" s="1"/>
  <c r="R81" i="21"/>
  <c r="R20" i="21" s="1"/>
  <c r="Q36" i="21"/>
  <c r="Q35" i="21" s="1"/>
  <c r="G83" i="21"/>
  <c r="N83" i="21"/>
  <c r="N85" i="21"/>
  <c r="G85" i="21"/>
  <c r="N84" i="21"/>
  <c r="G84" i="21"/>
  <c r="G54" i="21"/>
  <c r="G73" i="21"/>
  <c r="G72" i="21"/>
  <c r="O73" i="21"/>
  <c r="O72" i="21"/>
  <c r="G82" i="21" l="1"/>
  <c r="AT48" i="6"/>
  <c r="AT49" i="6"/>
  <c r="T15" i="19"/>
  <c r="R15" i="19"/>
  <c r="S15" i="19"/>
  <c r="R39" i="19"/>
  <c r="F77" i="14" l="1"/>
  <c r="G77" i="14"/>
  <c r="H77" i="14"/>
  <c r="I77" i="14" l="1"/>
  <c r="CJ73" i="14"/>
  <c r="CK73" i="14"/>
  <c r="L73" i="14"/>
  <c r="M73" i="14"/>
  <c r="M23" i="14" s="1"/>
  <c r="M19" i="14" s="1"/>
  <c r="N73" i="14"/>
  <c r="N23" i="14" s="1"/>
  <c r="N19" i="14" s="1"/>
  <c r="O73" i="14"/>
  <c r="O23" i="14" s="1"/>
  <c r="O19" i="14" s="1"/>
  <c r="P73" i="14"/>
  <c r="P23" i="14" s="1"/>
  <c r="Q73" i="14"/>
  <c r="Q23" i="14" s="1"/>
  <c r="Q19" i="14" s="1"/>
  <c r="R73" i="14"/>
  <c r="R23" i="14" s="1"/>
  <c r="R19" i="14" s="1"/>
  <c r="S73" i="14"/>
  <c r="T73" i="14"/>
  <c r="U73" i="14"/>
  <c r="V73" i="14"/>
  <c r="W73" i="14"/>
  <c r="X73" i="14"/>
  <c r="Y73" i="14"/>
  <c r="Z73" i="14"/>
  <c r="AA73" i="14"/>
  <c r="AB73" i="14"/>
  <c r="AC73" i="14"/>
  <c r="AD73" i="14"/>
  <c r="AE73" i="14"/>
  <c r="AF73" i="14"/>
  <c r="AG73" i="14"/>
  <c r="AH73" i="14"/>
  <c r="AI73" i="14"/>
  <c r="AJ73" i="14"/>
  <c r="AK73" i="14"/>
  <c r="AL73" i="14"/>
  <c r="AM73" i="14"/>
  <c r="AN73" i="14"/>
  <c r="AO73" i="14"/>
  <c r="AP73" i="14"/>
  <c r="AQ73" i="14"/>
  <c r="AR73" i="14"/>
  <c r="AS73" i="14"/>
  <c r="AT73" i="14"/>
  <c r="AU73" i="14"/>
  <c r="AV73" i="14"/>
  <c r="AW73" i="14"/>
  <c r="AX73" i="14"/>
  <c r="AY73" i="14"/>
  <c r="AZ73" i="14"/>
  <c r="BA73" i="14"/>
  <c r="BB73" i="14"/>
  <c r="BC73" i="14"/>
  <c r="BD73" i="14"/>
  <c r="BE73" i="14"/>
  <c r="BF73" i="14"/>
  <c r="BG73" i="14"/>
  <c r="BH73" i="14"/>
  <c r="BI73" i="14"/>
  <c r="BJ73" i="14"/>
  <c r="BK73" i="14"/>
  <c r="BL73" i="14"/>
  <c r="BM73" i="14"/>
  <c r="BN73" i="14"/>
  <c r="BO73" i="14"/>
  <c r="BP73" i="14"/>
  <c r="BQ73" i="14"/>
  <c r="BR73" i="14"/>
  <c r="BS73" i="14"/>
  <c r="BT73" i="14"/>
  <c r="BU73" i="14"/>
  <c r="BV73" i="14"/>
  <c r="CD73" i="14"/>
  <c r="CE73" i="14"/>
  <c r="CF73" i="14"/>
  <c r="CG73" i="14"/>
  <c r="CH73" i="14"/>
  <c r="CI73" i="14"/>
  <c r="BW75" i="14"/>
  <c r="BX75" i="14"/>
  <c r="BY75" i="14"/>
  <c r="BZ75" i="14"/>
  <c r="CA75" i="14"/>
  <c r="CB75" i="14"/>
  <c r="CC75" i="14"/>
  <c r="BW76" i="14"/>
  <c r="BX76" i="14"/>
  <c r="BY76" i="14"/>
  <c r="BZ76" i="14"/>
  <c r="CA76" i="14"/>
  <c r="CB76" i="14"/>
  <c r="CC76" i="14"/>
  <c r="BW79" i="14"/>
  <c r="BX79" i="14"/>
  <c r="BY79" i="14"/>
  <c r="BZ79" i="14"/>
  <c r="CA79" i="14"/>
  <c r="CB79" i="14"/>
  <c r="CC79" i="14"/>
  <c r="BW80" i="14"/>
  <c r="BX80" i="14"/>
  <c r="BY80" i="14"/>
  <c r="BZ80" i="14"/>
  <c r="CA80" i="14"/>
  <c r="CB80" i="14"/>
  <c r="CC80" i="14"/>
  <c r="BW81" i="14"/>
  <c r="BX81" i="14"/>
  <c r="BY81" i="14"/>
  <c r="BZ81" i="14"/>
  <c r="CA81" i="14"/>
  <c r="CB81" i="14"/>
  <c r="CC81" i="14"/>
  <c r="BW82" i="14"/>
  <c r="BX82" i="14"/>
  <c r="BY82" i="14"/>
  <c r="BZ82" i="14"/>
  <c r="CA82" i="14"/>
  <c r="CB82" i="14"/>
  <c r="CC82" i="14"/>
  <c r="BW85" i="14"/>
  <c r="BX85" i="14"/>
  <c r="BY85" i="14"/>
  <c r="BZ85" i="14"/>
  <c r="CA85" i="14"/>
  <c r="CB85" i="14"/>
  <c r="CC85" i="14"/>
  <c r="CC74" i="14"/>
  <c r="CB74" i="14"/>
  <c r="CA74" i="14"/>
  <c r="BZ74" i="14"/>
  <c r="BY74" i="14"/>
  <c r="BX74" i="14"/>
  <c r="BW74" i="14"/>
  <c r="E75" i="14"/>
  <c r="F75" i="14"/>
  <c r="G75" i="14"/>
  <c r="H75" i="14"/>
  <c r="I75" i="14"/>
  <c r="J75" i="14"/>
  <c r="K75" i="14"/>
  <c r="E76" i="14"/>
  <c r="F76" i="14"/>
  <c r="G76" i="14"/>
  <c r="H76" i="14"/>
  <c r="I76" i="14"/>
  <c r="J76" i="14"/>
  <c r="K76" i="14"/>
  <c r="E79" i="14"/>
  <c r="F79" i="14"/>
  <c r="G79" i="14"/>
  <c r="H79" i="14"/>
  <c r="I79" i="14"/>
  <c r="J79" i="14"/>
  <c r="K79" i="14"/>
  <c r="E80" i="14"/>
  <c r="F80" i="14"/>
  <c r="G80" i="14"/>
  <c r="H80" i="14"/>
  <c r="I80" i="14"/>
  <c r="J80" i="14"/>
  <c r="K80" i="14"/>
  <c r="E81" i="14"/>
  <c r="F81" i="14"/>
  <c r="G81" i="14"/>
  <c r="H81" i="14"/>
  <c r="I81" i="14"/>
  <c r="J81" i="14"/>
  <c r="K81" i="14"/>
  <c r="E82" i="14"/>
  <c r="F82" i="14"/>
  <c r="G82" i="14"/>
  <c r="H82" i="14"/>
  <c r="I82" i="14"/>
  <c r="J82" i="14"/>
  <c r="K82" i="14"/>
  <c r="E85" i="14"/>
  <c r="F85" i="14"/>
  <c r="G85" i="14"/>
  <c r="H85" i="14"/>
  <c r="I85" i="14"/>
  <c r="J85" i="14"/>
  <c r="K85" i="14"/>
  <c r="K74" i="14"/>
  <c r="J74" i="14"/>
  <c r="I74" i="14"/>
  <c r="H74" i="14"/>
  <c r="G74" i="14"/>
  <c r="F74" i="14"/>
  <c r="E74" i="14"/>
  <c r="K73" i="14" l="1"/>
  <c r="K23" i="14" s="1"/>
  <c r="G73" i="14"/>
  <c r="G23" i="14" s="1"/>
  <c r="F73" i="14"/>
  <c r="F23" i="14" s="1"/>
  <c r="J73" i="14"/>
  <c r="J23" i="14" s="1"/>
  <c r="H73" i="14"/>
  <c r="H23" i="14" s="1"/>
  <c r="BW78" i="14"/>
  <c r="BX78" i="14"/>
  <c r="BY78" i="14"/>
  <c r="BZ78" i="14"/>
  <c r="CA78" i="14"/>
  <c r="CB78" i="14"/>
  <c r="CC78" i="14"/>
  <c r="CC77" i="14"/>
  <c r="CB77" i="14"/>
  <c r="CA77" i="14"/>
  <c r="BZ77" i="14"/>
  <c r="BY77" i="14"/>
  <c r="BX77" i="14"/>
  <c r="BW77" i="14"/>
  <c r="E77" i="14"/>
  <c r="AF75" i="13"/>
  <c r="AL75" i="13" s="1"/>
  <c r="E78" i="14"/>
  <c r="I78" i="14"/>
  <c r="T74" i="13"/>
  <c r="BM73" i="8"/>
  <c r="BN73" i="8"/>
  <c r="BO73" i="8"/>
  <c r="BP73" i="8"/>
  <c r="BQ73" i="8"/>
  <c r="BM74" i="8"/>
  <c r="BN74" i="8"/>
  <c r="BO74" i="8"/>
  <c r="BP74" i="8"/>
  <c r="BQ74" i="8"/>
  <c r="BM77" i="8"/>
  <c r="BN77" i="8"/>
  <c r="BO77" i="8"/>
  <c r="BP77" i="8"/>
  <c r="BQ77" i="8"/>
  <c r="BM78" i="8"/>
  <c r="BN78" i="8"/>
  <c r="BO78" i="8"/>
  <c r="BP78" i="8"/>
  <c r="BQ78" i="8"/>
  <c r="BM79" i="8"/>
  <c r="BN79" i="8"/>
  <c r="BO79" i="8"/>
  <c r="BP79" i="8"/>
  <c r="BQ79" i="8"/>
  <c r="BM81" i="8"/>
  <c r="BN81" i="8"/>
  <c r="BO81" i="8"/>
  <c r="BP81" i="8"/>
  <c r="BQ81" i="8"/>
  <c r="BM83" i="8"/>
  <c r="BN83" i="8"/>
  <c r="BO83" i="8"/>
  <c r="BP83" i="8"/>
  <c r="BQ83" i="8"/>
  <c r="BQ72" i="8"/>
  <c r="BP72" i="8"/>
  <c r="BO72" i="8"/>
  <c r="BN72" i="8"/>
  <c r="BM72" i="8"/>
  <c r="BQ58" i="8"/>
  <c r="BP58" i="8"/>
  <c r="BO58" i="8"/>
  <c r="BN58" i="8"/>
  <c r="BM58" i="8"/>
  <c r="BM46" i="8"/>
  <c r="BN46" i="8"/>
  <c r="BO46" i="8"/>
  <c r="BP46" i="8"/>
  <c r="BQ46" i="8"/>
  <c r="BM47" i="8"/>
  <c r="BN47" i="8"/>
  <c r="BO47" i="8"/>
  <c r="BP47" i="8"/>
  <c r="BQ47" i="8"/>
  <c r="BM48" i="8"/>
  <c r="BN48" i="8"/>
  <c r="BO48" i="8"/>
  <c r="BP48" i="8"/>
  <c r="BQ48" i="8"/>
  <c r="BL49" i="8"/>
  <c r="BM49" i="8"/>
  <c r="BN49" i="8"/>
  <c r="BO49" i="8"/>
  <c r="BP49" i="8"/>
  <c r="BQ49" i="8"/>
  <c r="BQ45" i="8"/>
  <c r="BP45" i="8"/>
  <c r="BO45" i="8"/>
  <c r="BN45" i="8"/>
  <c r="BM45" i="8"/>
  <c r="BM44" i="8" s="1"/>
  <c r="BM76" i="8"/>
  <c r="BN76" i="8"/>
  <c r="BO76" i="8"/>
  <c r="BP76" i="8"/>
  <c r="BQ76" i="8"/>
  <c r="BQ75" i="8"/>
  <c r="BP75" i="8"/>
  <c r="BO75" i="8"/>
  <c r="BN75" i="8"/>
  <c r="BM75" i="8"/>
  <c r="CA73" i="14" l="1"/>
  <c r="BO44" i="8"/>
  <c r="BQ44" i="8"/>
  <c r="BP44" i="8"/>
  <c r="BN44" i="8"/>
  <c r="CC73" i="14"/>
  <c r="E73" i="14"/>
  <c r="BZ73" i="14"/>
  <c r="BY73" i="14"/>
  <c r="BX73" i="14"/>
  <c r="CB73" i="14"/>
  <c r="BW73" i="14"/>
  <c r="I73" i="14"/>
  <c r="I23" i="14" s="1"/>
  <c r="F84" i="13"/>
  <c r="F83" i="13" s="1"/>
  <c r="F25" i="13" s="1"/>
  <c r="G84" i="13"/>
  <c r="G83" i="13" s="1"/>
  <c r="G25" i="13" s="1"/>
  <c r="H84" i="13"/>
  <c r="H83" i="13" s="1"/>
  <c r="H25" i="13" s="1"/>
  <c r="I84" i="13"/>
  <c r="J84" i="13"/>
  <c r="J83" i="13" s="1"/>
  <c r="J25" i="13" s="1"/>
  <c r="K84" i="13"/>
  <c r="K26" i="13" s="1"/>
  <c r="L84" i="13"/>
  <c r="L83" i="13" s="1"/>
  <c r="L25" i="13" s="1"/>
  <c r="M84" i="13"/>
  <c r="M83" i="13" s="1"/>
  <c r="M25" i="13" s="1"/>
  <c r="N84" i="13"/>
  <c r="N83" i="13" s="1"/>
  <c r="N25" i="13" s="1"/>
  <c r="O84" i="13"/>
  <c r="O83" i="13" s="1"/>
  <c r="O25" i="13" s="1"/>
  <c r="P84" i="13"/>
  <c r="P83" i="13" s="1"/>
  <c r="P25" i="13" s="1"/>
  <c r="Q84" i="13"/>
  <c r="R84" i="13"/>
  <c r="R83" i="13" s="1"/>
  <c r="R25" i="13" s="1"/>
  <c r="S84" i="13"/>
  <c r="S83" i="13" s="1"/>
  <c r="S25" i="13" s="1"/>
  <c r="T84" i="13"/>
  <c r="T83" i="13" s="1"/>
  <c r="T25" i="13" s="1"/>
  <c r="U84" i="13"/>
  <c r="U83" i="13" s="1"/>
  <c r="U25" i="13" s="1"/>
  <c r="V84" i="13"/>
  <c r="V83" i="13" s="1"/>
  <c r="V25" i="13" s="1"/>
  <c r="W84" i="13"/>
  <c r="W26" i="13" s="1"/>
  <c r="X84" i="13"/>
  <c r="X83" i="13" s="1"/>
  <c r="X25" i="13" s="1"/>
  <c r="Y84" i="13"/>
  <c r="Z84" i="13"/>
  <c r="Z83" i="13" s="1"/>
  <c r="Z25" i="13" s="1"/>
  <c r="AA84" i="13"/>
  <c r="AA83" i="13" s="1"/>
  <c r="AA25" i="13" s="1"/>
  <c r="AB84" i="13"/>
  <c r="AB83" i="13" s="1"/>
  <c r="AB25" i="13" s="1"/>
  <c r="AC84" i="13"/>
  <c r="AC26" i="13" s="1"/>
  <c r="AD84" i="13"/>
  <c r="AD83" i="13" s="1"/>
  <c r="AD25" i="13" s="1"/>
  <c r="AE84" i="13"/>
  <c r="AE83" i="13" s="1"/>
  <c r="AE25" i="13" s="1"/>
  <c r="AF84" i="13"/>
  <c r="AF83" i="13" s="1"/>
  <c r="AF25" i="13" s="1"/>
  <c r="AG84" i="13"/>
  <c r="AH84" i="13"/>
  <c r="AH83" i="13" s="1"/>
  <c r="AH25" i="13" s="1"/>
  <c r="AI84" i="13"/>
  <c r="AI83" i="13" s="1"/>
  <c r="AI25" i="13" s="1"/>
  <c r="AJ84" i="13"/>
  <c r="AJ83" i="13" s="1"/>
  <c r="AJ25" i="13" s="1"/>
  <c r="AK84" i="13"/>
  <c r="AK83" i="13" s="1"/>
  <c r="AK25" i="13" s="1"/>
  <c r="AL84" i="13"/>
  <c r="AL83" i="13" s="1"/>
  <c r="AL25" i="13" s="1"/>
  <c r="AM84" i="13"/>
  <c r="AM83" i="13" s="1"/>
  <c r="AM25" i="13" s="1"/>
  <c r="AN84" i="13"/>
  <c r="AN83" i="13" s="1"/>
  <c r="AN25" i="13" s="1"/>
  <c r="AO84" i="13"/>
  <c r="AO26" i="13" s="1"/>
  <c r="AP84" i="13"/>
  <c r="AP83" i="13" s="1"/>
  <c r="AP25" i="13" s="1"/>
  <c r="AQ84" i="13"/>
  <c r="AQ83" i="13" s="1"/>
  <c r="AQ25" i="13" s="1"/>
  <c r="AR84" i="13"/>
  <c r="AR83" i="13" s="1"/>
  <c r="AR25" i="13" s="1"/>
  <c r="AS84" i="13"/>
  <c r="AS83" i="13" s="1"/>
  <c r="AS25" i="13" s="1"/>
  <c r="AT84" i="13"/>
  <c r="AT83" i="13" s="1"/>
  <c r="AT25" i="13" s="1"/>
  <c r="AU84" i="13"/>
  <c r="AU26" i="13" s="1"/>
  <c r="AV84" i="13"/>
  <c r="AV83" i="13" s="1"/>
  <c r="AV25" i="13" s="1"/>
  <c r="AW84" i="13"/>
  <c r="AX84" i="13"/>
  <c r="AX83" i="13" s="1"/>
  <c r="AX25" i="13" s="1"/>
  <c r="AY84" i="13"/>
  <c r="AY83" i="13" s="1"/>
  <c r="AY25" i="13" s="1"/>
  <c r="AZ84" i="13"/>
  <c r="AZ83" i="13" s="1"/>
  <c r="AZ25" i="13" s="1"/>
  <c r="BA84" i="13"/>
  <c r="BA83" i="13" s="1"/>
  <c r="BA25" i="13" s="1"/>
  <c r="E84" i="13"/>
  <c r="E83" i="13" s="1"/>
  <c r="E25" i="13" s="1"/>
  <c r="I83" i="13"/>
  <c r="I25" i="13" s="1"/>
  <c r="Q83" i="13"/>
  <c r="Q25" i="13" s="1"/>
  <c r="Y83" i="13"/>
  <c r="AG83" i="13"/>
  <c r="AG25" i="13" s="1"/>
  <c r="AO83" i="13"/>
  <c r="AO25" i="13" s="1"/>
  <c r="AW83" i="13"/>
  <c r="AW25" i="13" s="1"/>
  <c r="F70" i="13"/>
  <c r="F24" i="13" s="1"/>
  <c r="G70" i="13"/>
  <c r="G24" i="13" s="1"/>
  <c r="H70" i="13"/>
  <c r="H24" i="13" s="1"/>
  <c r="I70" i="13"/>
  <c r="I24" i="13" s="1"/>
  <c r="J70" i="13"/>
  <c r="J24" i="13" s="1"/>
  <c r="K70" i="13"/>
  <c r="K24" i="13" s="1"/>
  <c r="L70" i="13"/>
  <c r="L24" i="13" s="1"/>
  <c r="M70" i="13"/>
  <c r="M24" i="13" s="1"/>
  <c r="N70" i="13"/>
  <c r="N24" i="13" s="1"/>
  <c r="O70" i="13"/>
  <c r="O24" i="13" s="1"/>
  <c r="P70" i="13"/>
  <c r="P24" i="13" s="1"/>
  <c r="Q70" i="13"/>
  <c r="Q24" i="13" s="1"/>
  <c r="S70" i="13"/>
  <c r="S24" i="13" s="1"/>
  <c r="U70" i="13"/>
  <c r="U24" i="13" s="1"/>
  <c r="V70" i="13"/>
  <c r="V24" i="13" s="1"/>
  <c r="W70" i="13"/>
  <c r="W24" i="13" s="1"/>
  <c r="X70" i="13"/>
  <c r="X24" i="13" s="1"/>
  <c r="Y70" i="13"/>
  <c r="Y24" i="13" s="1"/>
  <c r="Z70" i="13"/>
  <c r="Z24" i="13" s="1"/>
  <c r="AA70" i="13"/>
  <c r="AA24" i="13" s="1"/>
  <c r="AB70" i="13"/>
  <c r="AB24" i="13" s="1"/>
  <c r="AC70" i="13"/>
  <c r="AC24" i="13" s="1"/>
  <c r="AE70" i="13"/>
  <c r="AE24" i="13" s="1"/>
  <c r="AG70" i="13"/>
  <c r="AG24" i="13" s="1"/>
  <c r="AH70" i="13"/>
  <c r="AH24" i="13" s="1"/>
  <c r="AI70" i="13"/>
  <c r="AI24" i="13" s="1"/>
  <c r="AK70" i="13"/>
  <c r="AK24" i="13" s="1"/>
  <c r="AL70" i="13"/>
  <c r="AL24" i="13" s="1"/>
  <c r="AM70" i="13"/>
  <c r="AM24" i="13" s="1"/>
  <c r="AN70" i="13"/>
  <c r="AN24" i="13" s="1"/>
  <c r="AO70" i="13"/>
  <c r="AO24" i="13" s="1"/>
  <c r="AQ70" i="13"/>
  <c r="AQ24" i="13" s="1"/>
  <c r="AS70" i="13"/>
  <c r="AS24" i="13" s="1"/>
  <c r="AT70" i="13"/>
  <c r="AT24" i="13" s="1"/>
  <c r="AU70" i="13"/>
  <c r="AU24" i="13" s="1"/>
  <c r="AV70" i="13"/>
  <c r="AV24" i="13" s="1"/>
  <c r="AW70" i="13"/>
  <c r="AW24" i="13" s="1"/>
  <c r="AX70" i="13"/>
  <c r="AX24" i="13" s="1"/>
  <c r="AY70" i="13"/>
  <c r="AY24" i="13" s="1"/>
  <c r="AZ70" i="13"/>
  <c r="AZ24" i="13" s="1"/>
  <c r="BA70" i="13"/>
  <c r="BA24" i="13" s="1"/>
  <c r="E70" i="13"/>
  <c r="E24" i="13" s="1"/>
  <c r="E67" i="13"/>
  <c r="E23" i="13" s="1"/>
  <c r="F67" i="13"/>
  <c r="G67" i="13"/>
  <c r="H67" i="13"/>
  <c r="I67" i="13"/>
  <c r="J67" i="13"/>
  <c r="K67" i="13"/>
  <c r="K23" i="13" s="1"/>
  <c r="L67" i="13"/>
  <c r="M67" i="13"/>
  <c r="N67" i="13"/>
  <c r="O67" i="13"/>
  <c r="P67" i="13"/>
  <c r="Q67" i="13"/>
  <c r="Q23" i="13" s="1"/>
  <c r="R67" i="13"/>
  <c r="S67" i="13"/>
  <c r="T67" i="13"/>
  <c r="U67" i="13"/>
  <c r="V67" i="13"/>
  <c r="W67" i="13"/>
  <c r="W23" i="13" s="1"/>
  <c r="X67" i="13"/>
  <c r="Y67" i="13"/>
  <c r="Z67" i="13"/>
  <c r="AA67" i="13"/>
  <c r="AB67" i="13"/>
  <c r="AC67" i="13"/>
  <c r="AC23" i="13" s="1"/>
  <c r="AD67" i="13"/>
  <c r="AE67" i="13"/>
  <c r="AF67" i="13"/>
  <c r="AG67" i="13"/>
  <c r="AH67" i="13"/>
  <c r="AI67" i="13"/>
  <c r="AI23" i="13" s="1"/>
  <c r="AJ67" i="13"/>
  <c r="AK67" i="13"/>
  <c r="AL67" i="13"/>
  <c r="AM67" i="13"/>
  <c r="AN67" i="13"/>
  <c r="AO67" i="13"/>
  <c r="AO23" i="13" s="1"/>
  <c r="AP67" i="13"/>
  <c r="AQ67" i="13"/>
  <c r="AR67" i="13"/>
  <c r="AS67" i="13"/>
  <c r="AT67" i="13"/>
  <c r="AU67" i="13"/>
  <c r="AU23" i="13" s="1"/>
  <c r="AV67" i="13"/>
  <c r="AW67" i="13"/>
  <c r="AX67" i="13"/>
  <c r="AY67" i="13"/>
  <c r="AZ67" i="13"/>
  <c r="BA67" i="13"/>
  <c r="BA23" i="13" s="1"/>
  <c r="F64" i="13"/>
  <c r="G64" i="13"/>
  <c r="H64" i="13"/>
  <c r="I64" i="13"/>
  <c r="J64" i="13"/>
  <c r="K64" i="13"/>
  <c r="L64" i="13"/>
  <c r="M64" i="13"/>
  <c r="N64" i="13"/>
  <c r="O64" i="13"/>
  <c r="P64" i="13"/>
  <c r="Q64" i="13"/>
  <c r="R64" i="13"/>
  <c r="S64" i="13"/>
  <c r="T64" i="13"/>
  <c r="U64" i="13"/>
  <c r="V64" i="13"/>
  <c r="W64" i="13"/>
  <c r="X64" i="13"/>
  <c r="Y64" i="13"/>
  <c r="Z64" i="13"/>
  <c r="AA64" i="13"/>
  <c r="AB64" i="13"/>
  <c r="AC64" i="13"/>
  <c r="AD64" i="13"/>
  <c r="AE64" i="13"/>
  <c r="AF64" i="13"/>
  <c r="AG64" i="13"/>
  <c r="AH64" i="13"/>
  <c r="AI64" i="13"/>
  <c r="AJ64" i="13"/>
  <c r="AK64" i="13"/>
  <c r="AL64" i="13"/>
  <c r="AM64" i="13"/>
  <c r="AN64" i="13"/>
  <c r="AO64" i="13"/>
  <c r="AP64" i="13"/>
  <c r="AQ64" i="13"/>
  <c r="AR64" i="13"/>
  <c r="AS64" i="13"/>
  <c r="AT64" i="13"/>
  <c r="AU64" i="13"/>
  <c r="AV64" i="13"/>
  <c r="AW64" i="13"/>
  <c r="AX64" i="13"/>
  <c r="AY64" i="13"/>
  <c r="AZ64" i="13"/>
  <c r="BA64" i="13"/>
  <c r="E64" i="13"/>
  <c r="F54" i="13"/>
  <c r="F53" i="13" s="1"/>
  <c r="G54" i="13"/>
  <c r="G53" i="13" s="1"/>
  <c r="H54" i="13"/>
  <c r="H53" i="13" s="1"/>
  <c r="I54" i="13"/>
  <c r="I53" i="13" s="1"/>
  <c r="J54" i="13"/>
  <c r="J53" i="13" s="1"/>
  <c r="K54" i="13"/>
  <c r="K53" i="13" s="1"/>
  <c r="L54" i="13"/>
  <c r="L53" i="13" s="1"/>
  <c r="M54" i="13"/>
  <c r="M53" i="13" s="1"/>
  <c r="N54" i="13"/>
  <c r="N53" i="13" s="1"/>
  <c r="O54" i="13"/>
  <c r="O53" i="13" s="1"/>
  <c r="P54" i="13"/>
  <c r="P53" i="13" s="1"/>
  <c r="Q54" i="13"/>
  <c r="Q53" i="13" s="1"/>
  <c r="R54" i="13"/>
  <c r="R53" i="13" s="1"/>
  <c r="S54" i="13"/>
  <c r="S53" i="13" s="1"/>
  <c r="T54" i="13"/>
  <c r="T53" i="13" s="1"/>
  <c r="U54" i="13"/>
  <c r="U53" i="13" s="1"/>
  <c r="V54" i="13"/>
  <c r="V53" i="13" s="1"/>
  <c r="W54" i="13"/>
  <c r="W53" i="13" s="1"/>
  <c r="X54" i="13"/>
  <c r="X53" i="13" s="1"/>
  <c r="Y54" i="13"/>
  <c r="Y53" i="13" s="1"/>
  <c r="Z54" i="13"/>
  <c r="Z53" i="13" s="1"/>
  <c r="AA54" i="13"/>
  <c r="AA53" i="13" s="1"/>
  <c r="AB54" i="13"/>
  <c r="AB53" i="13" s="1"/>
  <c r="AC54" i="13"/>
  <c r="AC53" i="13" s="1"/>
  <c r="AD54" i="13"/>
  <c r="AD53" i="13" s="1"/>
  <c r="AE54" i="13"/>
  <c r="AE53" i="13" s="1"/>
  <c r="AF54" i="13"/>
  <c r="AF53" i="13" s="1"/>
  <c r="AG54" i="13"/>
  <c r="AG53" i="13" s="1"/>
  <c r="AH54" i="13"/>
  <c r="AH53" i="13" s="1"/>
  <c r="AI54" i="13"/>
  <c r="AI53" i="13" s="1"/>
  <c r="AJ54" i="13"/>
  <c r="AJ53" i="13" s="1"/>
  <c r="AK54" i="13"/>
  <c r="AK53" i="13" s="1"/>
  <c r="AL54" i="13"/>
  <c r="AL53" i="13" s="1"/>
  <c r="AM54" i="13"/>
  <c r="AM53" i="13" s="1"/>
  <c r="AN54" i="13"/>
  <c r="AN53" i="13" s="1"/>
  <c r="AO54" i="13"/>
  <c r="AO53" i="13" s="1"/>
  <c r="AP54" i="13"/>
  <c r="AP53" i="13" s="1"/>
  <c r="AQ54" i="13"/>
  <c r="AQ53" i="13" s="1"/>
  <c r="AR54" i="13"/>
  <c r="AR53" i="13" s="1"/>
  <c r="AS54" i="13"/>
  <c r="AS53" i="13" s="1"/>
  <c r="AT54" i="13"/>
  <c r="AT53" i="13" s="1"/>
  <c r="AU54" i="13"/>
  <c r="AU53" i="13" s="1"/>
  <c r="AV54" i="13"/>
  <c r="AV53" i="13" s="1"/>
  <c r="AW54" i="13"/>
  <c r="AW53" i="13" s="1"/>
  <c r="AX54" i="13"/>
  <c r="AX53" i="13" s="1"/>
  <c r="AY54" i="13"/>
  <c r="AY53" i="13" s="1"/>
  <c r="AZ54" i="13"/>
  <c r="AZ53" i="13" s="1"/>
  <c r="BA54" i="13"/>
  <c r="BA53" i="13" s="1"/>
  <c r="E54" i="13"/>
  <c r="E53" i="13" s="1"/>
  <c r="E43" i="13"/>
  <c r="F43" i="13"/>
  <c r="G43" i="13"/>
  <c r="H43" i="13"/>
  <c r="I43" i="13"/>
  <c r="I41" i="13" s="1"/>
  <c r="J43" i="13"/>
  <c r="J41" i="13" s="1"/>
  <c r="K43" i="13"/>
  <c r="L43" i="13"/>
  <c r="M43" i="13"/>
  <c r="N43" i="13"/>
  <c r="O43" i="13"/>
  <c r="P43" i="13"/>
  <c r="Q43" i="13"/>
  <c r="R43" i="13"/>
  <c r="S43" i="13"/>
  <c r="T43" i="13"/>
  <c r="U43" i="13"/>
  <c r="V43" i="13"/>
  <c r="W43" i="13"/>
  <c r="X43" i="13"/>
  <c r="Y43" i="13"/>
  <c r="Z43" i="13"/>
  <c r="AA43" i="13"/>
  <c r="AB43" i="13"/>
  <c r="AC43" i="13"/>
  <c r="AD43" i="13"/>
  <c r="AE43" i="13"/>
  <c r="AF43" i="13"/>
  <c r="AG43" i="13"/>
  <c r="AH43" i="13"/>
  <c r="AI43" i="13"/>
  <c r="AJ43" i="13"/>
  <c r="AK43" i="13"/>
  <c r="AL43" i="13"/>
  <c r="AM43" i="13"/>
  <c r="AN43" i="13"/>
  <c r="AO43" i="13"/>
  <c r="AP43" i="13"/>
  <c r="AQ43" i="13"/>
  <c r="AR43" i="13"/>
  <c r="AS43" i="13"/>
  <c r="AT43" i="13"/>
  <c r="AU43" i="13"/>
  <c r="AV43" i="13"/>
  <c r="AW43" i="13"/>
  <c r="AX43" i="13"/>
  <c r="AY43" i="13"/>
  <c r="AZ43" i="13"/>
  <c r="BA43" i="13"/>
  <c r="F41" i="13"/>
  <c r="F37" i="13"/>
  <c r="F36" i="13" s="1"/>
  <c r="G37" i="13"/>
  <c r="G36" i="13" s="1"/>
  <c r="H37" i="13"/>
  <c r="H36" i="13" s="1"/>
  <c r="I37" i="13"/>
  <c r="I36" i="13" s="1"/>
  <c r="J37" i="13"/>
  <c r="J36" i="13" s="1"/>
  <c r="K37" i="13"/>
  <c r="K36" i="13" s="1"/>
  <c r="L37" i="13"/>
  <c r="L36" i="13" s="1"/>
  <c r="M37" i="13"/>
  <c r="M36" i="13" s="1"/>
  <c r="N37" i="13"/>
  <c r="N36" i="13" s="1"/>
  <c r="O37" i="13"/>
  <c r="O36" i="13" s="1"/>
  <c r="P37" i="13"/>
  <c r="P36" i="13" s="1"/>
  <c r="Q37" i="13"/>
  <c r="Q36" i="13" s="1"/>
  <c r="S37" i="13"/>
  <c r="S36" i="13" s="1"/>
  <c r="T37" i="13"/>
  <c r="T36" i="13" s="1"/>
  <c r="U37" i="13"/>
  <c r="U36" i="13" s="1"/>
  <c r="V37" i="13"/>
  <c r="V36" i="13" s="1"/>
  <c r="X37" i="13"/>
  <c r="X36" i="13" s="1"/>
  <c r="Y37" i="13"/>
  <c r="Y36" i="13" s="1"/>
  <c r="Z37" i="13"/>
  <c r="Z36" i="13" s="1"/>
  <c r="AA37" i="13"/>
  <c r="AA36" i="13" s="1"/>
  <c r="AB37" i="13"/>
  <c r="AB36" i="13" s="1"/>
  <c r="AC37" i="13"/>
  <c r="AC36" i="13" s="1"/>
  <c r="AE37" i="13"/>
  <c r="AE36" i="13" s="1"/>
  <c r="AF37" i="13"/>
  <c r="AF36" i="13" s="1"/>
  <c r="AG37" i="13"/>
  <c r="AG36" i="13" s="1"/>
  <c r="AH37" i="13"/>
  <c r="AH36" i="13" s="1"/>
  <c r="AI37" i="13"/>
  <c r="AI36" i="13" s="1"/>
  <c r="AJ37" i="13"/>
  <c r="AJ36" i="13" s="1"/>
  <c r="AK37" i="13"/>
  <c r="AK36" i="13" s="1"/>
  <c r="AL37" i="13"/>
  <c r="AL36" i="13" s="1"/>
  <c r="AM37" i="13"/>
  <c r="AM36" i="13" s="1"/>
  <c r="AN37" i="13"/>
  <c r="AN36" i="13" s="1"/>
  <c r="AO37" i="13"/>
  <c r="AO36" i="13" s="1"/>
  <c r="AP37" i="13"/>
  <c r="AP36" i="13" s="1"/>
  <c r="AQ37" i="13"/>
  <c r="AQ36" i="13" s="1"/>
  <c r="AR37" i="13"/>
  <c r="AR36" i="13" s="1"/>
  <c r="AS37" i="13"/>
  <c r="AS36" i="13" s="1"/>
  <c r="AT37" i="13"/>
  <c r="AT36" i="13" s="1"/>
  <c r="AU37" i="13"/>
  <c r="AU36" i="13" s="1"/>
  <c r="AV37" i="13"/>
  <c r="AV36" i="13" s="1"/>
  <c r="AW37" i="13"/>
  <c r="AW36" i="13" s="1"/>
  <c r="AX37" i="13"/>
  <c r="AX36" i="13" s="1"/>
  <c r="AY37" i="13"/>
  <c r="AY36" i="13" s="1"/>
  <c r="AZ37" i="13"/>
  <c r="AZ36" i="13" s="1"/>
  <c r="BA37" i="13"/>
  <c r="BA36" i="13" s="1"/>
  <c r="E37" i="13"/>
  <c r="E36" i="13" s="1"/>
  <c r="W37" i="13"/>
  <c r="W36" i="13" s="1"/>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AZ33" i="13"/>
  <c r="BA33" i="13"/>
  <c r="E33"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AG29" i="13"/>
  <c r="AH29" i="13"/>
  <c r="AI29" i="13"/>
  <c r="AJ29" i="13"/>
  <c r="AK29" i="13"/>
  <c r="AL29" i="13"/>
  <c r="AM29" i="13"/>
  <c r="AN29" i="13"/>
  <c r="AO29" i="13"/>
  <c r="AP29" i="13"/>
  <c r="AQ29" i="13"/>
  <c r="AR29" i="13"/>
  <c r="AS29" i="13"/>
  <c r="AT29" i="13"/>
  <c r="AU29" i="13"/>
  <c r="AV29" i="13"/>
  <c r="AW29" i="13"/>
  <c r="AX29" i="13"/>
  <c r="AY29" i="13"/>
  <c r="AZ29" i="13"/>
  <c r="BA29" i="13"/>
  <c r="E29" i="13"/>
  <c r="Q26" i="13"/>
  <c r="BA26" i="13"/>
  <c r="Y25" i="13"/>
  <c r="AP82" i="13"/>
  <c r="AP70" i="13" s="1"/>
  <c r="AP24" i="13" s="1"/>
  <c r="AR82" i="13"/>
  <c r="AR79" i="13"/>
  <c r="AF76" i="13"/>
  <c r="AF70" i="13" s="1"/>
  <c r="AF24" i="13" s="1"/>
  <c r="AD75" i="13"/>
  <c r="AD70" i="13" l="1"/>
  <c r="AD24" i="13" s="1"/>
  <c r="AJ75" i="13"/>
  <c r="AJ70" i="13" s="1"/>
  <c r="AJ24" i="13" s="1"/>
  <c r="E26" i="13"/>
  <c r="O41" i="13"/>
  <c r="AD41" i="13"/>
  <c r="Z41" i="13"/>
  <c r="J28" i="13"/>
  <c r="J21" i="13" s="1"/>
  <c r="K83" i="13"/>
  <c r="K25" i="13" s="1"/>
  <c r="AI26" i="13"/>
  <c r="BA41" i="13"/>
  <c r="AW41" i="13"/>
  <c r="AS41" i="13"/>
  <c r="AO41" i="13"/>
  <c r="AK41" i="13"/>
  <c r="AT41" i="13"/>
  <c r="AP41" i="13"/>
  <c r="AL41" i="13"/>
  <c r="AV41" i="13"/>
  <c r="AF41" i="13"/>
  <c r="P41" i="13"/>
  <c r="AE41" i="13"/>
  <c r="AA41" i="13"/>
  <c r="AH28" i="13"/>
  <c r="AH21" i="13" s="1"/>
  <c r="AU41" i="13"/>
  <c r="AQ41" i="13"/>
  <c r="V41" i="13"/>
  <c r="N41" i="13"/>
  <c r="AW28" i="13"/>
  <c r="AW21" i="13" s="1"/>
  <c r="AO28" i="13"/>
  <c r="AO21" i="13" s="1"/>
  <c r="AO20" i="13" s="1"/>
  <c r="AG28" i="13"/>
  <c r="AG21" i="13" s="1"/>
  <c r="E51" i="13"/>
  <c r="AR70" i="13"/>
  <c r="AR24" i="13" s="1"/>
  <c r="E41" i="13"/>
  <c r="AG41" i="13"/>
  <c r="AC41" i="13"/>
  <c r="Y41" i="13"/>
  <c r="U41" i="13"/>
  <c r="Q41" i="13"/>
  <c r="M41" i="13"/>
  <c r="AX28" i="13"/>
  <c r="AX21" i="13" s="1"/>
  <c r="Q28" i="13"/>
  <c r="Q21" i="13" s="1"/>
  <c r="AZ41" i="13"/>
  <c r="AR41" i="13"/>
  <c r="AN41" i="13"/>
  <c r="AJ41" i="13"/>
  <c r="AB41" i="13"/>
  <c r="X41" i="13"/>
  <c r="T41" i="13"/>
  <c r="L41" i="13"/>
  <c r="H41" i="13"/>
  <c r="AT51" i="13"/>
  <c r="AT40" i="13" s="1"/>
  <c r="AL51" i="13"/>
  <c r="AD51" i="13"/>
  <c r="AD40" i="13" s="1"/>
  <c r="V51" i="13"/>
  <c r="V40" i="13" s="1"/>
  <c r="N51" i="13"/>
  <c r="N40" i="13" s="1"/>
  <c r="F51" i="13"/>
  <c r="F40" i="13" s="1"/>
  <c r="AY41" i="13"/>
  <c r="AM41" i="13"/>
  <c r="W41" i="13"/>
  <c r="S41" i="13"/>
  <c r="G41" i="13"/>
  <c r="BA51" i="13"/>
  <c r="AS51" i="13"/>
  <c r="AK51" i="13"/>
  <c r="AC51" i="13"/>
  <c r="U51" i="13"/>
  <c r="M51" i="13"/>
  <c r="M40" i="13" s="1"/>
  <c r="AC83" i="13"/>
  <c r="AC25" i="13" s="1"/>
  <c r="W83" i="13"/>
  <c r="W25" i="13" s="1"/>
  <c r="Z28" i="13"/>
  <c r="Z21" i="13" s="1"/>
  <c r="AX41" i="13"/>
  <c r="AH41" i="13"/>
  <c r="R41" i="13"/>
  <c r="AP51" i="13"/>
  <c r="AH51" i="13"/>
  <c r="Z51" i="13"/>
  <c r="R51" i="13"/>
  <c r="J51" i="13"/>
  <c r="J40" i="13" s="1"/>
  <c r="AD37" i="13"/>
  <c r="AD36" i="13" s="1"/>
  <c r="AD28" i="13" s="1"/>
  <c r="AD21" i="13" s="1"/>
  <c r="AW51" i="13"/>
  <c r="AO51" i="13"/>
  <c r="AO40" i="13" s="1"/>
  <c r="AO22" i="13" s="1"/>
  <c r="AG51" i="13"/>
  <c r="Y51" i="13"/>
  <c r="Q51" i="13"/>
  <c r="I51" i="13"/>
  <c r="I40" i="13" s="1"/>
  <c r="AU83" i="13"/>
  <c r="AU25" i="13" s="1"/>
  <c r="AY51" i="13"/>
  <c r="AQ51" i="13"/>
  <c r="AM51" i="13"/>
  <c r="AE51" i="13"/>
  <c r="AA51" i="13"/>
  <c r="W51" i="13"/>
  <c r="S51" i="13"/>
  <c r="O51" i="13"/>
  <c r="K51" i="13"/>
  <c r="G51" i="13"/>
  <c r="AZ51" i="13"/>
  <c r="AV51" i="13"/>
  <c r="AV40" i="13" s="1"/>
  <c r="AR51" i="13"/>
  <c r="AN51" i="13"/>
  <c r="AJ51" i="13"/>
  <c r="AF51" i="13"/>
  <c r="AB51" i="13"/>
  <c r="X51" i="13"/>
  <c r="T51" i="13"/>
  <c r="P51" i="13"/>
  <c r="L51" i="13"/>
  <c r="H51" i="13"/>
  <c r="AP28" i="13"/>
  <c r="AP21" i="13" s="1"/>
  <c r="Y28" i="13"/>
  <c r="Y21" i="13" s="1"/>
  <c r="I28" i="13"/>
  <c r="AC28" i="13"/>
  <c r="AC21" i="13" s="1"/>
  <c r="M28" i="13"/>
  <c r="M21" i="13" s="1"/>
  <c r="AL28" i="13"/>
  <c r="AL21" i="13" s="1"/>
  <c r="F28" i="13"/>
  <c r="F21" i="13" s="1"/>
  <c r="AS28" i="13"/>
  <c r="AS21" i="13" s="1"/>
  <c r="U28" i="13"/>
  <c r="U21" i="13" s="1"/>
  <c r="AT28" i="13"/>
  <c r="N28" i="13"/>
  <c r="N21" i="13" s="1"/>
  <c r="E28" i="13"/>
  <c r="E21" i="13" s="1"/>
  <c r="BA28" i="13"/>
  <c r="AK28" i="13"/>
  <c r="AK21" i="13" s="1"/>
  <c r="V28" i="13"/>
  <c r="V21" i="13" s="1"/>
  <c r="AY28" i="13"/>
  <c r="AY21" i="13" s="1"/>
  <c r="AU28" i="13"/>
  <c r="AU21" i="13" s="1"/>
  <c r="AQ28" i="13"/>
  <c r="AQ21" i="13" s="1"/>
  <c r="AM28" i="13"/>
  <c r="AM21" i="13" s="1"/>
  <c r="AI28" i="13"/>
  <c r="AI21" i="13" s="1"/>
  <c r="AE28" i="13"/>
  <c r="AE21" i="13" s="1"/>
  <c r="AA28" i="13"/>
  <c r="AA21" i="13" s="1"/>
  <c r="W28" i="13"/>
  <c r="W21" i="13" s="1"/>
  <c r="S28" i="13"/>
  <c r="S21" i="13" s="1"/>
  <c r="O28" i="13"/>
  <c r="O21" i="13" s="1"/>
  <c r="K28" i="13"/>
  <c r="K21" i="13" s="1"/>
  <c r="G28" i="13"/>
  <c r="G21" i="13" s="1"/>
  <c r="AZ28" i="13"/>
  <c r="AV28" i="13"/>
  <c r="AV21" i="13" s="1"/>
  <c r="AR28" i="13"/>
  <c r="AR21" i="13" s="1"/>
  <c r="AN28" i="13"/>
  <c r="AJ28" i="13"/>
  <c r="AF28" i="13"/>
  <c r="AF21" i="13" s="1"/>
  <c r="AB28" i="13"/>
  <c r="X28" i="13"/>
  <c r="T28" i="13"/>
  <c r="P28" i="13"/>
  <c r="L28" i="13"/>
  <c r="L21" i="13" s="1"/>
  <c r="H28" i="13"/>
  <c r="T72" i="13"/>
  <c r="T73" i="13"/>
  <c r="T71" i="13"/>
  <c r="R74" i="13"/>
  <c r="R70" i="13" s="1"/>
  <c r="R24" i="13" s="1"/>
  <c r="Q20" i="13" l="1"/>
  <c r="BA40" i="13"/>
  <c r="BA22" i="13" s="1"/>
  <c r="AH40" i="13"/>
  <c r="AW40" i="13"/>
  <c r="Z40" i="13"/>
  <c r="AF40" i="13"/>
  <c r="O40" i="13"/>
  <c r="AK40" i="13"/>
  <c r="AB40" i="13"/>
  <c r="AA40" i="13"/>
  <c r="P40" i="13"/>
  <c r="AS40" i="13"/>
  <c r="X40" i="13"/>
  <c r="S40" i="13"/>
  <c r="U40" i="13"/>
  <c r="E40" i="13"/>
  <c r="E22" i="13" s="1"/>
  <c r="AQ40" i="13"/>
  <c r="AE40" i="13"/>
  <c r="AP40" i="13"/>
  <c r="Q40" i="13"/>
  <c r="Q22" i="13" s="1"/>
  <c r="AG40" i="13"/>
  <c r="AL40" i="13"/>
  <c r="T40" i="13"/>
  <c r="AY40" i="13"/>
  <c r="Y40" i="13"/>
  <c r="AZ40" i="13"/>
  <c r="AR40" i="13"/>
  <c r="AC40" i="13"/>
  <c r="AC22" i="13" s="1"/>
  <c r="AC20" i="13" s="1"/>
  <c r="AJ40" i="13"/>
  <c r="R40" i="13"/>
  <c r="L40" i="13"/>
  <c r="AN40" i="13"/>
  <c r="T70" i="13"/>
  <c r="T24" i="13" s="1"/>
  <c r="H40" i="13"/>
  <c r="R37" i="13"/>
  <c r="R36" i="13" s="1"/>
  <c r="R28" i="13" s="1"/>
  <c r="R21" i="13" s="1"/>
  <c r="G40" i="13"/>
  <c r="W40" i="13"/>
  <c r="W22" i="13" s="1"/>
  <c r="W20" i="13" s="1"/>
  <c r="AM40" i="13"/>
  <c r="AO27" i="13"/>
  <c r="BA21" i="13"/>
  <c r="AT21" i="13"/>
  <c r="AB21" i="13"/>
  <c r="I21" i="13"/>
  <c r="P21" i="13"/>
  <c r="AZ21" i="13"/>
  <c r="T21" i="13"/>
  <c r="X21" i="13"/>
  <c r="AN21" i="13"/>
  <c r="AJ21" i="13"/>
  <c r="H21" i="13"/>
  <c r="AI81" i="12"/>
  <c r="AI79" i="12" s="1"/>
  <c r="AJ81" i="12"/>
  <c r="AJ79" i="12" s="1"/>
  <c r="AK81" i="12"/>
  <c r="AK79" i="12" s="1"/>
  <c r="AL81" i="12"/>
  <c r="AL79" i="12" s="1"/>
  <c r="AM81" i="12"/>
  <c r="AM79" i="12" s="1"/>
  <c r="F79" i="12"/>
  <c r="G79" i="12"/>
  <c r="H79" i="12"/>
  <c r="I79" i="12"/>
  <c r="J79" i="12"/>
  <c r="K79" i="12"/>
  <c r="L79" i="12"/>
  <c r="M79" i="12"/>
  <c r="N79" i="12"/>
  <c r="O79" i="12"/>
  <c r="P79" i="12"/>
  <c r="Q79" i="12"/>
  <c r="R79" i="12"/>
  <c r="S79" i="12"/>
  <c r="T79" i="12"/>
  <c r="U79" i="12"/>
  <c r="V79" i="12"/>
  <c r="W79" i="12"/>
  <c r="X79" i="12"/>
  <c r="Y79" i="12"/>
  <c r="Z79" i="12"/>
  <c r="AB79" i="12"/>
  <c r="AC79" i="12"/>
  <c r="AD79" i="12"/>
  <c r="AE79" i="12"/>
  <c r="AF79" i="12"/>
  <c r="E79" i="12"/>
  <c r="F74" i="12"/>
  <c r="G74" i="12"/>
  <c r="H74" i="12"/>
  <c r="I74" i="12"/>
  <c r="J74" i="12"/>
  <c r="K74" i="12"/>
  <c r="L74" i="12"/>
  <c r="M74" i="12"/>
  <c r="N74" i="12"/>
  <c r="O74" i="12"/>
  <c r="P74" i="12"/>
  <c r="Q74" i="12"/>
  <c r="R74" i="12"/>
  <c r="S74" i="12"/>
  <c r="T74" i="12"/>
  <c r="U74" i="12"/>
  <c r="V74" i="12"/>
  <c r="W74" i="12"/>
  <c r="X74" i="12"/>
  <c r="Y74" i="12"/>
  <c r="Z74" i="12"/>
  <c r="AB74" i="12"/>
  <c r="AC74" i="12"/>
  <c r="AD74" i="12"/>
  <c r="AE74" i="12"/>
  <c r="AF74" i="12"/>
  <c r="AG74" i="12"/>
  <c r="AI74" i="12"/>
  <c r="AJ74" i="12"/>
  <c r="AK74" i="12"/>
  <c r="AL74" i="12"/>
  <c r="AM74" i="12"/>
  <c r="E74" i="12"/>
  <c r="F48" i="12"/>
  <c r="G48" i="12"/>
  <c r="H48" i="12"/>
  <c r="I48" i="12"/>
  <c r="J48" i="12"/>
  <c r="K48" i="12"/>
  <c r="L48" i="12"/>
  <c r="M48" i="12"/>
  <c r="N48" i="12"/>
  <c r="O48" i="12"/>
  <c r="P48" i="12"/>
  <c r="Q48" i="12"/>
  <c r="R48" i="12"/>
  <c r="S48" i="12"/>
  <c r="T48" i="12"/>
  <c r="U48" i="12"/>
  <c r="V48" i="12"/>
  <c r="W48" i="12"/>
  <c r="X48" i="12"/>
  <c r="Y48" i="12"/>
  <c r="Z48" i="12"/>
  <c r="AG48" i="12"/>
  <c r="AI48" i="12"/>
  <c r="AJ48" i="12"/>
  <c r="AK48" i="12"/>
  <c r="AL48" i="12"/>
  <c r="AM48" i="12"/>
  <c r="E48" i="12"/>
  <c r="AB49" i="12"/>
  <c r="AC49" i="12"/>
  <c r="AD49" i="12"/>
  <c r="AE49" i="12"/>
  <c r="AF49" i="12"/>
  <c r="AB50" i="12"/>
  <c r="AC50" i="12"/>
  <c r="AD50" i="12"/>
  <c r="AE50" i="12"/>
  <c r="AF50" i="12"/>
  <c r="AB51" i="12"/>
  <c r="AC51" i="12"/>
  <c r="AD51" i="12"/>
  <c r="AE51" i="12"/>
  <c r="AF51" i="12"/>
  <c r="BA27" i="13" l="1"/>
  <c r="BA20" i="13" s="1"/>
  <c r="Q27" i="13"/>
  <c r="W27" i="13"/>
  <c r="AC27" i="13"/>
  <c r="AF48" i="12"/>
  <c r="AC48" i="12"/>
  <c r="AB48" i="12"/>
  <c r="AD48" i="12"/>
  <c r="AE48" i="12"/>
  <c r="AJ69" i="11"/>
  <c r="AK69" i="11"/>
  <c r="AL69" i="11"/>
  <c r="AM69" i="11"/>
  <c r="AJ71" i="11"/>
  <c r="AK71" i="11"/>
  <c r="AL71" i="11"/>
  <c r="AM71" i="11"/>
  <c r="AI47" i="11"/>
  <c r="AJ47" i="11"/>
  <c r="AK47" i="11"/>
  <c r="AL47" i="11"/>
  <c r="AM47" i="11"/>
  <c r="AI48" i="11"/>
  <c r="AJ48" i="11"/>
  <c r="AK48" i="11"/>
  <c r="AL48" i="11"/>
  <c r="AM48" i="11"/>
  <c r="F73" i="11"/>
  <c r="G73" i="11"/>
  <c r="H73" i="11"/>
  <c r="I73" i="11"/>
  <c r="J73" i="11"/>
  <c r="K73" i="11"/>
  <c r="L73" i="11"/>
  <c r="M73" i="11"/>
  <c r="N73" i="11"/>
  <c r="O73" i="11"/>
  <c r="P73" i="11"/>
  <c r="Q73" i="11"/>
  <c r="R73" i="11"/>
  <c r="S73" i="11"/>
  <c r="T73" i="11"/>
  <c r="U73" i="11"/>
  <c r="V73" i="11"/>
  <c r="W73" i="11"/>
  <c r="X73" i="11"/>
  <c r="Y73" i="11"/>
  <c r="Z73" i="11"/>
  <c r="AB73" i="11"/>
  <c r="AC73" i="11"/>
  <c r="AD73" i="11"/>
  <c r="AE73" i="11"/>
  <c r="AF73" i="11"/>
  <c r="E73" i="11"/>
  <c r="F67" i="11"/>
  <c r="G67" i="11"/>
  <c r="H67" i="11"/>
  <c r="I67" i="11"/>
  <c r="J67" i="11"/>
  <c r="K67" i="11"/>
  <c r="L67" i="11"/>
  <c r="M67" i="11"/>
  <c r="N67" i="11"/>
  <c r="O67" i="11"/>
  <c r="P67" i="11"/>
  <c r="Q67" i="11"/>
  <c r="R67" i="11"/>
  <c r="S67" i="11"/>
  <c r="T67" i="11"/>
  <c r="U67" i="11"/>
  <c r="V67" i="11"/>
  <c r="W67" i="11"/>
  <c r="X67" i="11"/>
  <c r="Y67" i="11"/>
  <c r="Z67" i="11"/>
  <c r="AC67" i="11"/>
  <c r="AE67" i="11"/>
  <c r="AF67" i="11"/>
  <c r="AG67" i="11"/>
  <c r="E67" i="11"/>
  <c r="F46" i="11"/>
  <c r="G46" i="11"/>
  <c r="H46" i="11"/>
  <c r="I46" i="11"/>
  <c r="J46" i="11"/>
  <c r="K46" i="11"/>
  <c r="L46" i="11"/>
  <c r="M46" i="11"/>
  <c r="N46" i="11"/>
  <c r="O46" i="11"/>
  <c r="P46" i="11"/>
  <c r="Q46" i="11"/>
  <c r="R46" i="11"/>
  <c r="S46" i="11"/>
  <c r="T46" i="11"/>
  <c r="U46" i="11"/>
  <c r="V46" i="11"/>
  <c r="W46" i="11"/>
  <c r="X46" i="11"/>
  <c r="Y46" i="11"/>
  <c r="Z46" i="11"/>
  <c r="AB46" i="11"/>
  <c r="AC46" i="11"/>
  <c r="AD46" i="11"/>
  <c r="AE46" i="11"/>
  <c r="AF46" i="11"/>
  <c r="AG46" i="11"/>
  <c r="E46" i="11"/>
  <c r="F41" i="11"/>
  <c r="G41" i="11"/>
  <c r="H41" i="11"/>
  <c r="I41" i="11"/>
  <c r="J41" i="11"/>
  <c r="K41" i="11"/>
  <c r="L41" i="11"/>
  <c r="M41" i="11"/>
  <c r="N41" i="11"/>
  <c r="O41" i="11"/>
  <c r="P41" i="11"/>
  <c r="Q41" i="11"/>
  <c r="R41" i="11"/>
  <c r="S41" i="11"/>
  <c r="T41" i="11"/>
  <c r="U41" i="11"/>
  <c r="V41" i="11"/>
  <c r="W41" i="11"/>
  <c r="X41" i="11"/>
  <c r="Y41" i="11"/>
  <c r="Z41" i="11"/>
  <c r="AC41" i="11"/>
  <c r="AD41" i="11"/>
  <c r="AE41" i="11"/>
  <c r="AF41" i="11"/>
  <c r="AG41" i="11"/>
  <c r="AJ41" i="11"/>
  <c r="AK41" i="11"/>
  <c r="AL41" i="11"/>
  <c r="AM41" i="11"/>
  <c r="E41" i="11"/>
  <c r="AB68" i="11"/>
  <c r="AB41" i="11" s="1"/>
  <c r="AB67" i="11" l="1"/>
  <c r="AK46" i="11"/>
  <c r="AL46" i="11"/>
  <c r="AL67" i="11"/>
  <c r="AK67" i="11"/>
  <c r="AJ46" i="11"/>
  <c r="AM67" i="11"/>
  <c r="AI68" i="11"/>
  <c r="AI41" i="11" s="1"/>
  <c r="AD67" i="11"/>
  <c r="AM46" i="11"/>
  <c r="AI46" i="11"/>
  <c r="AJ67" i="11"/>
  <c r="AJ80" i="10"/>
  <c r="AK80" i="10"/>
  <c r="AL80" i="10"/>
  <c r="AM80" i="10"/>
  <c r="AM79" i="10"/>
  <c r="AM74" i="10" s="1"/>
  <c r="AL79" i="10"/>
  <c r="AK79" i="10"/>
  <c r="AJ79" i="10"/>
  <c r="AI80" i="10"/>
  <c r="AG46" i="10"/>
  <c r="AH46" i="10"/>
  <c r="AI46" i="10"/>
  <c r="AJ46" i="10"/>
  <c r="AK46" i="10"/>
  <c r="AL46" i="10"/>
  <c r="AM46" i="10"/>
  <c r="AG55" i="10"/>
  <c r="AH55" i="10"/>
  <c r="AI55" i="10"/>
  <c r="AJ55" i="10"/>
  <c r="AK55" i="10"/>
  <c r="AL55" i="10"/>
  <c r="AM55" i="10"/>
  <c r="F41" i="10"/>
  <c r="G41" i="10"/>
  <c r="H41" i="10"/>
  <c r="I41" i="10"/>
  <c r="J41" i="10"/>
  <c r="K41" i="10"/>
  <c r="L41" i="10"/>
  <c r="M41" i="10"/>
  <c r="N41" i="10"/>
  <c r="O41" i="10"/>
  <c r="P41" i="10"/>
  <c r="Q41" i="10"/>
  <c r="R41" i="10"/>
  <c r="S41" i="10"/>
  <c r="T41" i="10"/>
  <c r="U41" i="10"/>
  <c r="V41" i="10"/>
  <c r="W41" i="10"/>
  <c r="X41" i="10"/>
  <c r="Y41" i="10"/>
  <c r="Z41" i="10"/>
  <c r="AE41" i="10"/>
  <c r="AF41" i="10"/>
  <c r="AG41" i="10"/>
  <c r="E41" i="10"/>
  <c r="F59" i="10"/>
  <c r="G59" i="10"/>
  <c r="H59" i="10"/>
  <c r="I59" i="10"/>
  <c r="J59" i="10"/>
  <c r="K59" i="10"/>
  <c r="L59" i="10"/>
  <c r="M59" i="10"/>
  <c r="N59" i="10"/>
  <c r="O59" i="10"/>
  <c r="P59" i="10"/>
  <c r="Q59" i="10"/>
  <c r="R59" i="10"/>
  <c r="S59" i="10"/>
  <c r="T59" i="10"/>
  <c r="U59" i="10"/>
  <c r="V59" i="10"/>
  <c r="W59" i="10"/>
  <c r="X59" i="10"/>
  <c r="Y59" i="10"/>
  <c r="Z59" i="10"/>
  <c r="AB59" i="10"/>
  <c r="AC59" i="10"/>
  <c r="AD59" i="10"/>
  <c r="AE59" i="10"/>
  <c r="AF59" i="10"/>
  <c r="E59" i="10"/>
  <c r="F82" i="10"/>
  <c r="G82" i="10"/>
  <c r="H82" i="10"/>
  <c r="I82" i="10"/>
  <c r="J82" i="10"/>
  <c r="K82" i="10"/>
  <c r="L82" i="10"/>
  <c r="M82" i="10"/>
  <c r="N82" i="10"/>
  <c r="O82" i="10"/>
  <c r="P82" i="10"/>
  <c r="Q82" i="10"/>
  <c r="R82" i="10"/>
  <c r="S82" i="10"/>
  <c r="T82" i="10"/>
  <c r="U82" i="10"/>
  <c r="V82" i="10"/>
  <c r="W82" i="10"/>
  <c r="X82" i="10"/>
  <c r="Y82" i="10"/>
  <c r="Z82" i="10"/>
  <c r="AB82" i="10"/>
  <c r="AC82" i="10"/>
  <c r="AD82" i="10"/>
  <c r="AE82" i="10"/>
  <c r="AF82" i="10"/>
  <c r="E82" i="10"/>
  <c r="AD77" i="10"/>
  <c r="AK77" i="10" s="1"/>
  <c r="AD78" i="10"/>
  <c r="AK78" i="10" s="1"/>
  <c r="AD75" i="10"/>
  <c r="AM60" i="10"/>
  <c r="AM59" i="10" s="1"/>
  <c r="AL60" i="10"/>
  <c r="AL59" i="10" s="1"/>
  <c r="AK60" i="10"/>
  <c r="AK59" i="10" s="1"/>
  <c r="AJ60" i="10"/>
  <c r="AJ59" i="10" s="1"/>
  <c r="AI60" i="10"/>
  <c r="AI59" i="10" s="1"/>
  <c r="AG60" i="10"/>
  <c r="AG59" i="10" s="1"/>
  <c r="AH60" i="10"/>
  <c r="AH59" i="10" s="1"/>
  <c r="AB74" i="10"/>
  <c r="AL41" i="10" l="1"/>
  <c r="AJ74" i="10"/>
  <c r="AL74" i="10"/>
  <c r="AK75" i="10"/>
  <c r="AK74" i="10" s="1"/>
  <c r="AD74" i="10"/>
  <c r="AI67" i="11"/>
  <c r="AI79" i="10"/>
  <c r="AI74" i="10" s="1"/>
  <c r="AJ41" i="10"/>
  <c r="AM41" i="10"/>
  <c r="AA59" i="10"/>
  <c r="F71" i="8"/>
  <c r="G71" i="8"/>
  <c r="H71" i="8"/>
  <c r="I71" i="8"/>
  <c r="J71" i="8"/>
  <c r="K71" i="8"/>
  <c r="L71" i="8"/>
  <c r="M71" i="8"/>
  <c r="N71" i="8"/>
  <c r="O71" i="8"/>
  <c r="P71" i="8"/>
  <c r="Q71" i="8"/>
  <c r="R71" i="8"/>
  <c r="S71" i="8"/>
  <c r="T71" i="8"/>
  <c r="U71" i="8"/>
  <c r="W71" i="8"/>
  <c r="X71" i="8"/>
  <c r="Y71" i="8"/>
  <c r="Z71" i="8"/>
  <c r="AA71" i="8"/>
  <c r="AB71" i="8"/>
  <c r="AC71" i="8"/>
  <c r="AD71" i="8"/>
  <c r="AE71" i="8"/>
  <c r="AF71" i="8"/>
  <c r="AG71" i="8"/>
  <c r="AH71" i="8"/>
  <c r="AI71" i="8"/>
  <c r="AK71" i="8"/>
  <c r="AL71" i="8"/>
  <c r="AM71" i="8"/>
  <c r="AN71" i="8"/>
  <c r="AO71" i="8"/>
  <c r="AP71" i="8"/>
  <c r="AQ71" i="8"/>
  <c r="AR71" i="8"/>
  <c r="AS71" i="8"/>
  <c r="AT71" i="8"/>
  <c r="AU71" i="8"/>
  <c r="AV71" i="8"/>
  <c r="AW71" i="8"/>
  <c r="AY71" i="8"/>
  <c r="AZ71" i="8"/>
  <c r="BB71" i="8"/>
  <c r="BC71" i="8"/>
  <c r="BD71" i="8"/>
  <c r="BE71" i="8"/>
  <c r="BF71" i="8"/>
  <c r="BG71" i="8"/>
  <c r="BH71" i="8"/>
  <c r="BI71" i="8"/>
  <c r="BJ71" i="8"/>
  <c r="BK71" i="8"/>
  <c r="BM71" i="8"/>
  <c r="BN71" i="8"/>
  <c r="BO71" i="8"/>
  <c r="BP71" i="8"/>
  <c r="BQ71" i="8"/>
  <c r="BR71" i="8"/>
  <c r="BS71" i="8"/>
  <c r="BT71" i="8"/>
  <c r="BU71" i="8"/>
  <c r="BV71" i="8"/>
  <c r="BW71" i="8"/>
  <c r="BX71" i="8"/>
  <c r="G85" i="8"/>
  <c r="H85" i="8"/>
  <c r="I85" i="8"/>
  <c r="J85" i="8"/>
  <c r="K85" i="8"/>
  <c r="L85" i="8"/>
  <c r="M85" i="8"/>
  <c r="N85" i="8"/>
  <c r="O85" i="8"/>
  <c r="P85" i="8"/>
  <c r="Q85" i="8"/>
  <c r="R85" i="8"/>
  <c r="S85" i="8"/>
  <c r="T85" i="8"/>
  <c r="U85" i="8"/>
  <c r="W57" i="8"/>
  <c r="X57" i="8"/>
  <c r="Y57" i="8"/>
  <c r="Z57" i="8"/>
  <c r="AA57" i="8"/>
  <c r="AB57" i="8"/>
  <c r="AC57" i="8"/>
  <c r="AD57" i="8"/>
  <c r="AE57" i="8"/>
  <c r="AF57" i="8"/>
  <c r="AG57" i="8"/>
  <c r="AH57" i="8"/>
  <c r="AI57" i="8"/>
  <c r="AK57" i="8"/>
  <c r="AL57" i="8"/>
  <c r="AM57" i="8"/>
  <c r="AN57" i="8"/>
  <c r="AO57" i="8"/>
  <c r="AP57" i="8"/>
  <c r="AQ57" i="8"/>
  <c r="AR57" i="8"/>
  <c r="AS57" i="8"/>
  <c r="AT57" i="8"/>
  <c r="AU57" i="8"/>
  <c r="AV57" i="8"/>
  <c r="AW57" i="8"/>
  <c r="AY57" i="8"/>
  <c r="AZ57" i="8"/>
  <c r="BA57" i="8"/>
  <c r="BB57" i="8"/>
  <c r="BC57" i="8"/>
  <c r="BD57" i="8"/>
  <c r="BE57" i="8"/>
  <c r="BF57" i="8"/>
  <c r="BG57" i="8"/>
  <c r="BH57" i="8"/>
  <c r="BI57" i="8"/>
  <c r="BJ57" i="8"/>
  <c r="BK57" i="8"/>
  <c r="BM57" i="8"/>
  <c r="BN57" i="8"/>
  <c r="BO57" i="8"/>
  <c r="BP57" i="8"/>
  <c r="BQ57" i="8"/>
  <c r="BR57" i="8"/>
  <c r="BS57" i="8"/>
  <c r="BT57" i="8"/>
  <c r="BU57" i="8"/>
  <c r="BV57" i="8"/>
  <c r="BW57" i="8"/>
  <c r="BX57" i="8"/>
  <c r="F57" i="8"/>
  <c r="G57" i="8"/>
  <c r="H57" i="8"/>
  <c r="I57" i="8"/>
  <c r="J57" i="8"/>
  <c r="K57" i="8"/>
  <c r="L57" i="8"/>
  <c r="M57" i="8"/>
  <c r="N57" i="8"/>
  <c r="O57" i="8"/>
  <c r="P57" i="8"/>
  <c r="Q57" i="8"/>
  <c r="R57" i="8"/>
  <c r="S57" i="8"/>
  <c r="T57" i="8"/>
  <c r="U57" i="8"/>
  <c r="V57" i="8"/>
  <c r="BX85" i="8"/>
  <c r="J85" i="7" l="1"/>
  <c r="K85" i="7"/>
  <c r="M85" i="7"/>
  <c r="N85" i="7"/>
  <c r="R85" i="7"/>
  <c r="S85" i="7"/>
  <c r="T85" i="7"/>
  <c r="V85" i="7"/>
  <c r="W85" i="7"/>
  <c r="X85" i="7"/>
  <c r="Y85" i="7"/>
  <c r="AB85" i="7"/>
  <c r="AC85" i="7"/>
  <c r="AE85" i="7"/>
  <c r="AG85" i="7"/>
  <c r="AI85" i="7"/>
  <c r="I85" i="7"/>
  <c r="L51" i="7"/>
  <c r="N51" i="7"/>
  <c r="Q51" i="7"/>
  <c r="S51" i="7"/>
  <c r="V51" i="7"/>
  <c r="W51" i="7"/>
  <c r="X51" i="7"/>
  <c r="Y51" i="7"/>
  <c r="Z51" i="7"/>
  <c r="AA51" i="7"/>
  <c r="AF51" i="7"/>
  <c r="AG51" i="7"/>
  <c r="AH51" i="7"/>
  <c r="AI51" i="7"/>
  <c r="AJ51" i="7"/>
  <c r="AK51" i="7"/>
  <c r="AL51" i="7"/>
  <c r="AM51" i="7"/>
  <c r="AN51" i="7"/>
  <c r="AO51" i="7"/>
  <c r="I43" i="7"/>
  <c r="J43" i="7"/>
  <c r="K43" i="7"/>
  <c r="J37" i="7"/>
  <c r="K37" i="7"/>
  <c r="O37" i="7"/>
  <c r="P37" i="7"/>
  <c r="Q37" i="7"/>
  <c r="R37" i="7"/>
  <c r="S37" i="7"/>
  <c r="T37" i="7"/>
  <c r="U37" i="7"/>
  <c r="V37" i="7"/>
  <c r="W37" i="7"/>
  <c r="X37" i="7"/>
  <c r="Y37" i="7"/>
  <c r="Z37" i="7"/>
  <c r="AA37" i="7"/>
  <c r="AB37" i="7"/>
  <c r="AC37" i="7"/>
  <c r="AE37" i="7"/>
  <c r="AG37" i="7"/>
  <c r="AH37" i="7"/>
  <c r="AI37" i="7"/>
  <c r="AJ37" i="7"/>
  <c r="AK37" i="7"/>
  <c r="AL37" i="7"/>
  <c r="AM37" i="7"/>
  <c r="AO37" i="7"/>
  <c r="AO87" i="7"/>
  <c r="F87" i="8" s="1"/>
  <c r="AO88" i="7"/>
  <c r="F88" i="8" s="1"/>
  <c r="AO89" i="7"/>
  <c r="F89" i="8" s="1"/>
  <c r="AH89" i="7"/>
  <c r="O71" i="7"/>
  <c r="P71" i="7"/>
  <c r="Q71" i="7"/>
  <c r="R71" i="7"/>
  <c r="S71" i="7"/>
  <c r="T71" i="7"/>
  <c r="U71" i="7"/>
  <c r="V71" i="7"/>
  <c r="W71" i="7"/>
  <c r="X71" i="7"/>
  <c r="Y71" i="7"/>
  <c r="Z71" i="7"/>
  <c r="AA71" i="7"/>
  <c r="AB71" i="7"/>
  <c r="AC71" i="7"/>
  <c r="AE71" i="7"/>
  <c r="AG71" i="7"/>
  <c r="AI71" i="7"/>
  <c r="AJ71" i="7"/>
  <c r="AK71" i="7"/>
  <c r="AL71" i="7"/>
  <c r="AM71" i="7"/>
  <c r="AO71" i="7"/>
  <c r="AF83" i="7"/>
  <c r="V73" i="8"/>
  <c r="V74" i="8"/>
  <c r="AD77" i="7"/>
  <c r="AD78" i="7"/>
  <c r="AD79" i="7"/>
  <c r="AD81" i="7"/>
  <c r="AD83" i="7"/>
  <c r="V72" i="8"/>
  <c r="J57" i="7"/>
  <c r="K57" i="7"/>
  <c r="O57" i="7"/>
  <c r="P57" i="7"/>
  <c r="Q57" i="7"/>
  <c r="R57" i="7"/>
  <c r="S57" i="7"/>
  <c r="T57" i="7"/>
  <c r="U57" i="7"/>
  <c r="V57" i="7"/>
  <c r="W57" i="7"/>
  <c r="X57" i="7"/>
  <c r="Y57" i="7"/>
  <c r="Z57" i="7"/>
  <c r="AA57" i="7"/>
  <c r="AB57" i="7"/>
  <c r="AC57" i="7"/>
  <c r="AE57" i="7"/>
  <c r="AG57" i="7"/>
  <c r="AI57" i="7"/>
  <c r="AJ57" i="7"/>
  <c r="AK57" i="7"/>
  <c r="AL57" i="7"/>
  <c r="AM57" i="7"/>
  <c r="AO57" i="7"/>
  <c r="I57" i="7"/>
  <c r="AX58" i="8"/>
  <c r="AJ58" i="8"/>
  <c r="AD58" i="7"/>
  <c r="AH47" i="7"/>
  <c r="AX48" i="8" s="1"/>
  <c r="BL48" i="8" s="1"/>
  <c r="AN48" i="7"/>
  <c r="E49" i="8" s="1"/>
  <c r="AF44" i="7"/>
  <c r="V76" i="8"/>
  <c r="V75" i="8"/>
  <c r="L89" i="7"/>
  <c r="P88" i="7"/>
  <c r="L88" i="7" s="1"/>
  <c r="O87" i="7"/>
  <c r="L87" i="7" s="1"/>
  <c r="O86" i="7"/>
  <c r="N83" i="7"/>
  <c r="L83" i="7" s="1"/>
  <c r="N81" i="7"/>
  <c r="L81" i="7" s="1"/>
  <c r="M79" i="7"/>
  <c r="M78" i="7"/>
  <c r="N73" i="7"/>
  <c r="L73" i="7" s="1"/>
  <c r="N74" i="7"/>
  <c r="L74" i="7" s="1"/>
  <c r="N77" i="7"/>
  <c r="L77" i="7" s="1"/>
  <c r="N72" i="7"/>
  <c r="L72" i="7" s="1"/>
  <c r="I73" i="7"/>
  <c r="I74" i="7"/>
  <c r="I72" i="7"/>
  <c r="N57" i="7"/>
  <c r="M58" i="7"/>
  <c r="N48" i="7"/>
  <c r="L48" i="7" s="1"/>
  <c r="N45" i="7"/>
  <c r="L45" i="7" s="1"/>
  <c r="N46" i="7"/>
  <c r="L46" i="7" s="1"/>
  <c r="N47" i="7"/>
  <c r="N44" i="7"/>
  <c r="M76" i="7"/>
  <c r="I37" i="7"/>
  <c r="AJ45" i="8" l="1"/>
  <c r="AJ44" i="8" s="1"/>
  <c r="AF43" i="7"/>
  <c r="L44" i="7"/>
  <c r="N43" i="7"/>
  <c r="M57" i="7"/>
  <c r="L78" i="7"/>
  <c r="AJ76" i="8"/>
  <c r="AA68" i="11" s="1"/>
  <c r="N76" i="7"/>
  <c r="L76" i="7" s="1"/>
  <c r="AD37" i="7"/>
  <c r="O85" i="7"/>
  <c r="I71" i="7"/>
  <c r="AN58" i="7"/>
  <c r="AN57" i="7" s="1"/>
  <c r="AD71" i="7"/>
  <c r="AH80" i="10"/>
  <c r="BL58" i="8"/>
  <c r="BL57" i="8" s="1"/>
  <c r="M37" i="7"/>
  <c r="AX57" i="8"/>
  <c r="AH57" i="7"/>
  <c r="AD57" i="7"/>
  <c r="AN47" i="7"/>
  <c r="E48" i="8" s="1"/>
  <c r="AN75" i="7"/>
  <c r="AF37" i="7"/>
  <c r="AN76" i="7"/>
  <c r="E76" i="8" s="1"/>
  <c r="AH48" i="11"/>
  <c r="AA47" i="11"/>
  <c r="AA51" i="12"/>
  <c r="AH51" i="12" s="1"/>
  <c r="AF57" i="7"/>
  <c r="AJ57" i="8"/>
  <c r="M71" i="7"/>
  <c r="J71" i="7"/>
  <c r="L58" i="7"/>
  <c r="L57" i="7" s="1"/>
  <c r="L79" i="7"/>
  <c r="L47" i="7"/>
  <c r="BQ89" i="6"/>
  <c r="BQ37" i="6"/>
  <c r="BN48" i="6"/>
  <c r="BN49" i="6"/>
  <c r="BQ48" i="6"/>
  <c r="BQ49" i="6"/>
  <c r="AT88" i="6"/>
  <c r="AF88" i="7" s="1"/>
  <c r="AT89" i="6"/>
  <c r="Z43" i="6"/>
  <c r="AE43" i="6"/>
  <c r="AJ43" i="6"/>
  <c r="AO43" i="6"/>
  <c r="AT43" i="6"/>
  <c r="AY43" i="6"/>
  <c r="BD43" i="6"/>
  <c r="BL43" i="6"/>
  <c r="BI43" i="6" s="1"/>
  <c r="BO43" i="6"/>
  <c r="BP43" i="6"/>
  <c r="BQ43" i="6"/>
  <c r="BR43" i="6"/>
  <c r="BT43" i="6"/>
  <c r="BU43" i="6"/>
  <c r="BW43" i="6"/>
  <c r="L43" i="7" l="1"/>
  <c r="BN43" i="6"/>
  <c r="G44" i="21"/>
  <c r="G43" i="21"/>
  <c r="N71" i="7"/>
  <c r="BL76" i="8"/>
  <c r="BV43" i="6"/>
  <c r="N44" i="21"/>
  <c r="E58" i="8"/>
  <c r="E57" i="8" s="1"/>
  <c r="AH68" i="11"/>
  <c r="AH41" i="11" s="1"/>
  <c r="AA41" i="11"/>
  <c r="AF89" i="7"/>
  <c r="AH47" i="11"/>
  <c r="AH46" i="11" s="1"/>
  <c r="AA46" i="11"/>
  <c r="AN37" i="7"/>
  <c r="E75" i="8"/>
  <c r="BN89" i="6"/>
  <c r="Y43" i="6"/>
  <c r="V43" i="6" s="1"/>
  <c r="X43" i="6"/>
  <c r="BS43" i="6"/>
  <c r="W43" i="6"/>
  <c r="U43" i="6" s="1"/>
  <c r="N43" i="21" l="1"/>
  <c r="AJ89" i="8"/>
  <c r="BL89" i="8" s="1"/>
  <c r="L86" i="21" s="1"/>
  <c r="AN89" i="7"/>
  <c r="E89" i="8" s="1"/>
  <c r="BL75" i="8"/>
  <c r="BD83" i="6"/>
  <c r="AA79" i="10" l="1"/>
  <c r="AX83" i="8"/>
  <c r="AA77" i="12" s="1"/>
  <c r="BN83" i="6"/>
  <c r="AX69" i="5"/>
  <c r="AW69" i="5"/>
  <c r="G80" i="21" l="1"/>
  <c r="N80" i="21" s="1"/>
  <c r="AH79" i="10"/>
  <c r="BL83" i="8"/>
  <c r="AN83" i="7"/>
  <c r="E83" i="8" s="1"/>
  <c r="I37" i="6"/>
  <c r="M57" i="6"/>
  <c r="N57" i="6"/>
  <c r="O57" i="6"/>
  <c r="P57" i="6"/>
  <c r="Q57" i="6"/>
  <c r="R57" i="6"/>
  <c r="S57" i="6"/>
  <c r="T57" i="6"/>
  <c r="U57" i="6"/>
  <c r="V57" i="6"/>
  <c r="W57" i="6"/>
  <c r="X57" i="6"/>
  <c r="Y57" i="6"/>
  <c r="Z57" i="6"/>
  <c r="AA57" i="6"/>
  <c r="AB57" i="6"/>
  <c r="AC57" i="6"/>
  <c r="AD57" i="6"/>
  <c r="AE57" i="6"/>
  <c r="AF57" i="6"/>
  <c r="AG57" i="6"/>
  <c r="AH57" i="6"/>
  <c r="AI57" i="6"/>
  <c r="AK57" i="6"/>
  <c r="AL57" i="6"/>
  <c r="AM57" i="6"/>
  <c r="AN57" i="6"/>
  <c r="AO57" i="6"/>
  <c r="AP57" i="6"/>
  <c r="AQ57" i="6"/>
  <c r="AR57" i="6"/>
  <c r="AS57" i="6"/>
  <c r="AU57" i="6"/>
  <c r="AV57" i="6"/>
  <c r="AW57" i="6"/>
  <c r="AX57" i="6"/>
  <c r="AY57" i="6"/>
  <c r="AZ57" i="6"/>
  <c r="BA57" i="6"/>
  <c r="BB57" i="6"/>
  <c r="BC57" i="6"/>
  <c r="BE57" i="6"/>
  <c r="BF57" i="6"/>
  <c r="BG57" i="6"/>
  <c r="BH57" i="6"/>
  <c r="BI57" i="6"/>
  <c r="BJ57" i="6"/>
  <c r="BK57" i="6"/>
  <c r="BL57" i="6"/>
  <c r="BM57" i="6"/>
  <c r="BS57" i="6"/>
  <c r="BT57" i="6"/>
  <c r="BU57" i="6"/>
  <c r="BV57" i="6"/>
  <c r="BW57" i="6"/>
  <c r="L57" i="6"/>
  <c r="I24" i="6"/>
  <c r="J85" i="6"/>
  <c r="K85" i="6"/>
  <c r="L85" i="6"/>
  <c r="M85" i="6"/>
  <c r="N85" i="6"/>
  <c r="O85" i="6"/>
  <c r="P85" i="6"/>
  <c r="Q85" i="6"/>
  <c r="R85" i="6"/>
  <c r="S85" i="6"/>
  <c r="T85" i="6"/>
  <c r="I85" i="6"/>
  <c r="I26" i="6" s="1"/>
  <c r="I25" i="6"/>
  <c r="I29" i="6"/>
  <c r="I33" i="6"/>
  <c r="I42" i="6"/>
  <c r="I41" i="6" s="1"/>
  <c r="I52" i="6"/>
  <c r="I55" i="6"/>
  <c r="I65" i="6"/>
  <c r="I68" i="6"/>
  <c r="I23" i="6" s="1"/>
  <c r="BO87" i="6"/>
  <c r="BP87" i="6"/>
  <c r="BQ87" i="6"/>
  <c r="BO88" i="6"/>
  <c r="BP88" i="6"/>
  <c r="BQ88" i="6"/>
  <c r="BD87" i="6"/>
  <c r="AH87" i="7" s="1"/>
  <c r="AX87" i="8" s="1"/>
  <c r="AH88" i="7"/>
  <c r="AT87" i="6"/>
  <c r="AF87" i="7" s="1"/>
  <c r="AJ87" i="8" s="1"/>
  <c r="AA75" i="11" s="1"/>
  <c r="AH75" i="11" s="1"/>
  <c r="AJ87" i="6"/>
  <c r="AJ88" i="6"/>
  <c r="AJ86" i="6"/>
  <c r="AJ85" i="6" s="1"/>
  <c r="BO73" i="6"/>
  <c r="BP73" i="6"/>
  <c r="BR73" i="6"/>
  <c r="BO74" i="6"/>
  <c r="BP74" i="6"/>
  <c r="BR74" i="6"/>
  <c r="BO77" i="6"/>
  <c r="BP77" i="6"/>
  <c r="BR77" i="6"/>
  <c r="BO78" i="6"/>
  <c r="BP78" i="6"/>
  <c r="BR78" i="6"/>
  <c r="BO79" i="6"/>
  <c r="BP79" i="6"/>
  <c r="BR79" i="6"/>
  <c r="BO81" i="6"/>
  <c r="BP81" i="6"/>
  <c r="BR72" i="6"/>
  <c r="BQ72" i="6"/>
  <c r="BP72" i="6"/>
  <c r="BD73" i="6"/>
  <c r="AH73" i="7" s="1"/>
  <c r="BD74" i="6"/>
  <c r="AH74" i="7" s="1"/>
  <c r="BD77" i="6"/>
  <c r="AH77" i="7" s="1"/>
  <c r="BD78" i="6"/>
  <c r="AH78" i="7" s="1"/>
  <c r="BD79" i="6"/>
  <c r="AH79" i="7" s="1"/>
  <c r="AX79" i="8" s="1"/>
  <c r="BD81" i="6"/>
  <c r="AX81" i="8" s="1"/>
  <c r="BL81" i="8" s="1"/>
  <c r="BD72" i="6"/>
  <c r="AT72" i="6"/>
  <c r="AT74" i="6"/>
  <c r="AT77" i="6"/>
  <c r="AF77" i="7" s="1"/>
  <c r="AT78" i="6"/>
  <c r="AF78" i="7" s="1"/>
  <c r="AT79" i="6"/>
  <c r="AF79" i="7" s="1"/>
  <c r="AT81" i="6"/>
  <c r="AF81" i="7" s="1"/>
  <c r="AT73" i="6"/>
  <c r="AF73" i="7" s="1"/>
  <c r="AJ72" i="6"/>
  <c r="AJ74" i="6"/>
  <c r="AJ77" i="6"/>
  <c r="AJ78" i="6"/>
  <c r="AJ79" i="6"/>
  <c r="AJ81" i="6"/>
  <c r="AJ73" i="6"/>
  <c r="BR57" i="6"/>
  <c r="BQ57" i="6"/>
  <c r="BQ55" i="6" s="1"/>
  <c r="BP57" i="6"/>
  <c r="BO57" i="6"/>
  <c r="BD57" i="6"/>
  <c r="AT57" i="6"/>
  <c r="AJ58" i="6"/>
  <c r="BQ45" i="6"/>
  <c r="BQ46" i="6"/>
  <c r="BQ47" i="6"/>
  <c r="BD47" i="6"/>
  <c r="AH46" i="7" s="1"/>
  <c r="BD46" i="6"/>
  <c r="AH45" i="7" s="1"/>
  <c r="BD45" i="6"/>
  <c r="BD44" i="6" s="1"/>
  <c r="AT45" i="6"/>
  <c r="AT46" i="6"/>
  <c r="AT47" i="6"/>
  <c r="AJ45" i="6"/>
  <c r="AJ46" i="6"/>
  <c r="AD45" i="7" s="1"/>
  <c r="V46" i="8" s="1"/>
  <c r="AH49" i="10" s="1"/>
  <c r="AJ47" i="6"/>
  <c r="AD46" i="7" s="1"/>
  <c r="V47" i="8" s="1"/>
  <c r="AH50" i="10" s="1"/>
  <c r="BP71" i="6" l="1"/>
  <c r="AH43" i="7"/>
  <c r="AF74" i="7"/>
  <c r="AT71" i="6"/>
  <c r="AT44" i="6"/>
  <c r="BD71" i="6"/>
  <c r="BO71" i="6"/>
  <c r="BQ71" i="6"/>
  <c r="AJ71" i="6"/>
  <c r="AD44" i="7"/>
  <c r="AJ44" i="6"/>
  <c r="BQ44" i="6"/>
  <c r="BR71" i="6"/>
  <c r="AJ57" i="6"/>
  <c r="BN58" i="6"/>
  <c r="BN57" i="6" s="1"/>
  <c r="AH72" i="7"/>
  <c r="AH71" i="7" s="1"/>
  <c r="AF72" i="7"/>
  <c r="AN74" i="7"/>
  <c r="E74" i="8" s="1"/>
  <c r="BL74" i="8" s="1"/>
  <c r="AN81" i="7"/>
  <c r="E81" i="8" s="1"/>
  <c r="AA81" i="12"/>
  <c r="AX46" i="8"/>
  <c r="AN45" i="7"/>
  <c r="AN73" i="7"/>
  <c r="E73" i="8" s="1"/>
  <c r="BL73" i="8" s="1"/>
  <c r="AJ77" i="8"/>
  <c r="BL77" i="8" s="1"/>
  <c r="AN77" i="7"/>
  <c r="E77" i="8" s="1"/>
  <c r="AA75" i="12"/>
  <c r="V87" i="8"/>
  <c r="AN87" i="7"/>
  <c r="E87" i="8" s="1"/>
  <c r="AX47" i="8"/>
  <c r="BL47" i="8" s="1"/>
  <c r="AN46" i="7"/>
  <c r="E47" i="8" s="1"/>
  <c r="AH77" i="12"/>
  <c r="AJ78" i="8"/>
  <c r="BL78" i="8" s="1"/>
  <c r="AN78" i="7"/>
  <c r="E78" i="8" s="1"/>
  <c r="AX71" i="8"/>
  <c r="AH76" i="12"/>
  <c r="AJ79" i="8"/>
  <c r="AN79" i="7"/>
  <c r="E79" i="8" s="1"/>
  <c r="V88" i="8"/>
  <c r="BL88" i="8" s="1"/>
  <c r="L85" i="21" s="1"/>
  <c r="AN88" i="7"/>
  <c r="E88" i="8" s="1"/>
  <c r="I40" i="6"/>
  <c r="I22" i="6" s="1"/>
  <c r="I28" i="6"/>
  <c r="BN73" i="6"/>
  <c r="G70" i="21" s="1"/>
  <c r="N70" i="21" s="1"/>
  <c r="BN78" i="6"/>
  <c r="BN77" i="6"/>
  <c r="BN81" i="6"/>
  <c r="BN88" i="6"/>
  <c r="BN72" i="6"/>
  <c r="BN71" i="6" s="1"/>
  <c r="BN79" i="6"/>
  <c r="BN74" i="6"/>
  <c r="G71" i="21" s="1"/>
  <c r="N71" i="21" s="1"/>
  <c r="BN87" i="6"/>
  <c r="BN47" i="6"/>
  <c r="BN45" i="6"/>
  <c r="BN46" i="6"/>
  <c r="BL46" i="8" l="1"/>
  <c r="AX44" i="8"/>
  <c r="AF71" i="7"/>
  <c r="V45" i="8"/>
  <c r="V44" i="8" s="1"/>
  <c r="AD43" i="7"/>
  <c r="AN44" i="7"/>
  <c r="AN43" i="7" s="1"/>
  <c r="BN44" i="6"/>
  <c r="G42" i="21"/>
  <c r="N41" i="21"/>
  <c r="G76" i="21"/>
  <c r="N76" i="21" s="1"/>
  <c r="G75" i="21"/>
  <c r="N75" i="21" s="1"/>
  <c r="G77" i="21"/>
  <c r="N77" i="21" s="1"/>
  <c r="G74" i="21"/>
  <c r="N74" i="21" s="1"/>
  <c r="AA78" i="10"/>
  <c r="AH78" i="10" s="1"/>
  <c r="AN72" i="7"/>
  <c r="AN71" i="7" s="1"/>
  <c r="G40" i="21"/>
  <c r="I27" i="6"/>
  <c r="N42" i="21"/>
  <c r="BL79" i="8"/>
  <c r="AA85" i="10"/>
  <c r="AH85" i="10" s="1"/>
  <c r="BL87" i="8"/>
  <c r="L84" i="21" s="1"/>
  <c r="N37" i="7"/>
  <c r="E46" i="8"/>
  <c r="AJ71" i="8"/>
  <c r="AA49" i="12"/>
  <c r="AA87" i="10"/>
  <c r="AH87" i="10" s="1"/>
  <c r="V86" i="8"/>
  <c r="V85" i="8" s="1"/>
  <c r="AD85" i="7"/>
  <c r="AA50" i="12"/>
  <c r="AH50" i="12" s="1"/>
  <c r="AH75" i="12"/>
  <c r="AH74" i="12" s="1"/>
  <c r="AA74" i="12"/>
  <c r="AA77" i="10"/>
  <c r="AH77" i="10" s="1"/>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Y44" i="5"/>
  <c r="AZ44" i="5"/>
  <c r="E44"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E53"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Y69" i="5"/>
  <c r="AZ69" i="5"/>
  <c r="E69" i="5"/>
  <c r="BL45" i="8" l="1"/>
  <c r="E45" i="8"/>
  <c r="G41" i="21"/>
  <c r="G39" i="21" s="1"/>
  <c r="BL44" i="8"/>
  <c r="E44" i="8"/>
  <c r="E42" i="8" s="1"/>
  <c r="AH48" i="10"/>
  <c r="AH47" i="10" s="1"/>
  <c r="L37" i="7"/>
  <c r="L71" i="7"/>
  <c r="E72" i="8"/>
  <c r="BL72" i="8" s="1"/>
  <c r="L68" i="21" s="1"/>
  <c r="L19" i="21" s="1"/>
  <c r="N40" i="21"/>
  <c r="N39" i="21" s="1"/>
  <c r="G69" i="21"/>
  <c r="AA84" i="10"/>
  <c r="AH67" i="11"/>
  <c r="AA67" i="11"/>
  <c r="AH49" i="12"/>
  <c r="AH48" i="12" s="1"/>
  <c r="AA48" i="12"/>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E44"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Z52" i="4"/>
  <c r="E52" i="4"/>
  <c r="F66" i="4"/>
  <c r="G66" i="4"/>
  <c r="H66" i="4"/>
  <c r="I66" i="4"/>
  <c r="J66" i="4"/>
  <c r="K66" i="4"/>
  <c r="L66" i="4"/>
  <c r="M66" i="4"/>
  <c r="N66" i="4"/>
  <c r="O66" i="4"/>
  <c r="P66" i="4"/>
  <c r="Q66" i="4"/>
  <c r="R66" i="4"/>
  <c r="S66" i="4"/>
  <c r="T66" i="4"/>
  <c r="U66" i="4"/>
  <c r="V66" i="4"/>
  <c r="W66" i="4"/>
  <c r="X66" i="4"/>
  <c r="Y66" i="4"/>
  <c r="Z66" i="4"/>
  <c r="AA66" i="4"/>
  <c r="AB66" i="4"/>
  <c r="AC66" i="4"/>
  <c r="AD66" i="4"/>
  <c r="AE66" i="4"/>
  <c r="AF66" i="4"/>
  <c r="AG66" i="4"/>
  <c r="AH66" i="4"/>
  <c r="AI66" i="4"/>
  <c r="AJ66" i="4"/>
  <c r="AK66" i="4"/>
  <c r="AL66" i="4"/>
  <c r="AM66" i="4"/>
  <c r="AN66" i="4"/>
  <c r="AO66" i="4"/>
  <c r="AP66" i="4"/>
  <c r="AQ66" i="4"/>
  <c r="AR66" i="4"/>
  <c r="AS66" i="4"/>
  <c r="AT66" i="4"/>
  <c r="AU66" i="4"/>
  <c r="AV66" i="4"/>
  <c r="AW66" i="4"/>
  <c r="AX66" i="4"/>
  <c r="AY66" i="4"/>
  <c r="AZ66" i="4"/>
  <c r="E66" i="4"/>
  <c r="AZ73" i="4"/>
  <c r="AY73" i="4"/>
  <c r="I73" i="4"/>
  <c r="J73" i="4"/>
  <c r="K73" i="4"/>
  <c r="L73" i="4"/>
  <c r="M73" i="4"/>
  <c r="N73" i="4"/>
  <c r="O73" i="4"/>
  <c r="P73" i="4"/>
  <c r="Q73" i="4"/>
  <c r="R73" i="4"/>
  <c r="S73" i="4"/>
  <c r="T73" i="4"/>
  <c r="U73" i="4"/>
  <c r="V73" i="4"/>
  <c r="W73" i="4"/>
  <c r="X73" i="4"/>
  <c r="Y73" i="4"/>
  <c r="Z73" i="4"/>
  <c r="AA73" i="4"/>
  <c r="AB73" i="4"/>
  <c r="AC73" i="4"/>
  <c r="AD73" i="4"/>
  <c r="AE73" i="4"/>
  <c r="AF73" i="4"/>
  <c r="AG73" i="4"/>
  <c r="AH73" i="4"/>
  <c r="AI73" i="4"/>
  <c r="AJ73" i="4"/>
  <c r="AK73" i="4"/>
  <c r="AL73" i="4"/>
  <c r="AM73" i="4"/>
  <c r="AN73" i="4"/>
  <c r="AO73" i="4"/>
  <c r="AP73" i="4"/>
  <c r="AQ73" i="4"/>
  <c r="AR73" i="4"/>
  <c r="AS73" i="4"/>
  <c r="AT73" i="4"/>
  <c r="AU73" i="4"/>
  <c r="AV73" i="4"/>
  <c r="F73" i="4"/>
  <c r="G73" i="4"/>
  <c r="H73" i="4"/>
  <c r="E73" i="4"/>
  <c r="AX73" i="4"/>
  <c r="AA47" i="10" l="1"/>
  <c r="E71" i="8"/>
  <c r="N69" i="21"/>
  <c r="N68" i="21" s="1"/>
  <c r="N19" i="21" s="1"/>
  <c r="G68" i="21"/>
  <c r="AA75" i="10"/>
  <c r="AA74" i="10" s="1"/>
  <c r="V71" i="8"/>
  <c r="BL71" i="8"/>
  <c r="AH84" i="10"/>
  <c r="AA82" i="10"/>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X76" i="3"/>
  <c r="AY76" i="3"/>
  <c r="AZ76" i="3"/>
  <c r="E76"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Q54" i="3"/>
  <c r="AR54" i="3"/>
  <c r="AS54" i="3"/>
  <c r="AT54" i="3"/>
  <c r="AU54" i="3"/>
  <c r="AV54" i="3"/>
  <c r="AW54" i="3"/>
  <c r="AX54" i="3"/>
  <c r="AY54" i="3"/>
  <c r="AZ54" i="3"/>
  <c r="E54" i="3"/>
  <c r="AH75" i="10" l="1"/>
  <c r="AH74" i="10" s="1"/>
  <c r="N86" i="21" l="1"/>
  <c r="J21" i="21"/>
  <c r="G21" i="21"/>
  <c r="E21" i="21"/>
  <c r="N65" i="21"/>
  <c r="N18" i="21" s="1"/>
  <c r="L65" i="21"/>
  <c r="L18" i="21" s="1"/>
  <c r="K65" i="21"/>
  <c r="K18" i="21" s="1"/>
  <c r="J65" i="21"/>
  <c r="J18" i="21" s="1"/>
  <c r="I65" i="21"/>
  <c r="I18" i="21" s="1"/>
  <c r="H65" i="21"/>
  <c r="H18" i="21" s="1"/>
  <c r="G65" i="21"/>
  <c r="G18" i="21" s="1"/>
  <c r="E65" i="21"/>
  <c r="E18" i="21" s="1"/>
  <c r="K62" i="21"/>
  <c r="I62" i="21"/>
  <c r="H62" i="21"/>
  <c r="E62" i="21"/>
  <c r="T57" i="21"/>
  <c r="S57" i="21"/>
  <c r="R57" i="21"/>
  <c r="Q57" i="21"/>
  <c r="K57" i="21"/>
  <c r="K51" i="21" s="1"/>
  <c r="I57" i="21"/>
  <c r="I51" i="21" s="1"/>
  <c r="H57" i="21"/>
  <c r="H51" i="21" s="1"/>
  <c r="E57" i="21"/>
  <c r="E51" i="21" s="1"/>
  <c r="R22" i="21"/>
  <c r="L37" i="21"/>
  <c r="L36" i="21" s="1"/>
  <c r="T37" i="21"/>
  <c r="S37" i="21"/>
  <c r="R17" i="21"/>
  <c r="Q17" i="21"/>
  <c r="J37" i="21"/>
  <c r="J36" i="21" s="1"/>
  <c r="G37" i="21"/>
  <c r="G36" i="21" s="1"/>
  <c r="E37" i="21"/>
  <c r="E36" i="21" s="1"/>
  <c r="T32" i="21"/>
  <c r="S32" i="21"/>
  <c r="Q32" i="21"/>
  <c r="N28" i="21"/>
  <c r="L28" i="21"/>
  <c r="K28" i="21"/>
  <c r="J28" i="21"/>
  <c r="I28" i="21"/>
  <c r="H28" i="21"/>
  <c r="G28" i="21"/>
  <c r="E28" i="21"/>
  <c r="E23" i="21" s="1"/>
  <c r="E16" i="21" s="1"/>
  <c r="T24" i="21"/>
  <c r="S24" i="21"/>
  <c r="R24" i="21"/>
  <c r="R23" i="21" s="1"/>
  <c r="R16" i="21" s="1"/>
  <c r="Q24" i="21"/>
  <c r="N24" i="21"/>
  <c r="N23" i="21" s="1"/>
  <c r="L24" i="21"/>
  <c r="L23" i="21" s="1"/>
  <c r="L16" i="21" s="1"/>
  <c r="K24" i="21"/>
  <c r="K23" i="21" s="1"/>
  <c r="J24" i="21"/>
  <c r="J23" i="21" s="1"/>
  <c r="J16" i="21" s="1"/>
  <c r="I24" i="21"/>
  <c r="I23" i="21" s="1"/>
  <c r="H24" i="21"/>
  <c r="H23" i="21" s="1"/>
  <c r="G24" i="21"/>
  <c r="G23" i="21" s="1"/>
  <c r="K21" i="21"/>
  <c r="I21" i="21"/>
  <c r="H21" i="21"/>
  <c r="K20" i="21"/>
  <c r="J20" i="21"/>
  <c r="I20" i="21"/>
  <c r="H20" i="21"/>
  <c r="G20" i="21"/>
  <c r="E20" i="21"/>
  <c r="K19" i="21"/>
  <c r="J19" i="21"/>
  <c r="I19" i="21"/>
  <c r="H19" i="21"/>
  <c r="G19" i="21"/>
  <c r="E19" i="21"/>
  <c r="K17" i="21"/>
  <c r="I17" i="21"/>
  <c r="H17" i="21"/>
  <c r="S23" i="21" l="1"/>
  <c r="S16" i="21" s="1"/>
  <c r="S36" i="21"/>
  <c r="S35" i="21" s="1"/>
  <c r="T36" i="21"/>
  <c r="T35" i="21" s="1"/>
  <c r="Q23" i="21"/>
  <c r="Q16" i="21" s="1"/>
  <c r="T23" i="21"/>
  <c r="T16" i="21" s="1"/>
  <c r="N82" i="21"/>
  <c r="N21" i="21" s="1"/>
  <c r="H16" i="21"/>
  <c r="H15" i="21" s="1"/>
  <c r="H22" i="21"/>
  <c r="N37" i="21"/>
  <c r="N36" i="21" s="1"/>
  <c r="E35" i="21"/>
  <c r="E17" i="21" s="1"/>
  <c r="E15" i="21" s="1"/>
  <c r="I22" i="21"/>
  <c r="I16" i="21"/>
  <c r="I15" i="21" s="1"/>
  <c r="G16" i="21"/>
  <c r="K22" i="21"/>
  <c r="K16" i="21"/>
  <c r="K15" i="21" s="1"/>
  <c r="Q22" i="21"/>
  <c r="G57" i="21"/>
  <c r="G51" i="21" s="1"/>
  <c r="J57" i="21"/>
  <c r="J51" i="21" s="1"/>
  <c r="J35" i="21" s="1"/>
  <c r="N16" i="21"/>
  <c r="T17" i="21" l="1"/>
  <c r="T15" i="21" s="1"/>
  <c r="T22" i="21"/>
  <c r="S17" i="21"/>
  <c r="S15" i="21" s="1"/>
  <c r="S22" i="21"/>
  <c r="E22" i="21"/>
  <c r="G35" i="21"/>
  <c r="G17" i="21" s="1"/>
  <c r="G15" i="21" s="1"/>
  <c r="J17" i="21"/>
  <c r="J15" i="21" s="1"/>
  <c r="L57" i="21"/>
  <c r="N57" i="21"/>
  <c r="Q15" i="21"/>
  <c r="R15" i="21"/>
  <c r="N51" i="21" l="1"/>
  <c r="N35" i="21" s="1"/>
  <c r="L51" i="21"/>
  <c r="L35" i="21" s="1"/>
  <c r="L17" i="21" s="1"/>
  <c r="G22" i="21"/>
  <c r="J22" i="21"/>
  <c r="N22" i="21" l="1"/>
  <c r="N17" i="21"/>
  <c r="N15" i="21" s="1"/>
  <c r="W37" i="19"/>
  <c r="W36" i="19" s="1"/>
  <c r="W35" i="19" s="1"/>
  <c r="V37" i="19"/>
  <c r="V36" i="19" s="1"/>
  <c r="V35" i="19" s="1"/>
  <c r="W32" i="19"/>
  <c r="V32" i="19"/>
  <c r="V24" i="19"/>
  <c r="AC16" i="19"/>
  <c r="AB16" i="19"/>
  <c r="V23" i="19" l="1"/>
  <c r="V22" i="19" s="1"/>
  <c r="V17" i="19"/>
  <c r="V15" i="19" s="1"/>
  <c r="W23" i="19"/>
  <c r="W22" i="19" s="1"/>
  <c r="W17" i="19"/>
  <c r="W15" i="19" s="1"/>
  <c r="U33" i="18" l="1"/>
  <c r="U24" i="18" s="1"/>
  <c r="U23" i="18" s="1"/>
  <c r="U22" i="18" s="1"/>
  <c r="U21" i="18" s="1"/>
  <c r="H33" i="18"/>
  <c r="H24" i="18"/>
  <c r="H23" i="18" s="1"/>
  <c r="H22" i="18" s="1"/>
  <c r="H21" i="18" s="1"/>
  <c r="G24" i="18"/>
  <c r="G23" i="18" s="1"/>
  <c r="G22" i="18" s="1"/>
  <c r="G21" i="18" s="1"/>
  <c r="AC21" i="18"/>
  <c r="CJ91" i="14" l="1"/>
  <c r="CI91" i="14"/>
  <c r="CH91" i="14"/>
  <c r="CH87" i="14" s="1"/>
  <c r="CH25" i="14" s="1"/>
  <c r="CG91" i="14"/>
  <c r="CG87" i="14" s="1"/>
  <c r="CG25" i="14" s="1"/>
  <c r="CF91" i="14"/>
  <c r="CF87" i="14" s="1"/>
  <c r="CF25" i="14" s="1"/>
  <c r="CE91" i="14"/>
  <c r="CE87" i="14" s="1"/>
  <c r="CE25" i="14" s="1"/>
  <c r="CD91" i="14"/>
  <c r="CD87" i="14" s="1"/>
  <c r="CD25" i="14" s="1"/>
  <c r="CC91" i="14"/>
  <c r="CC87" i="14" s="1"/>
  <c r="CC25" i="14" s="1"/>
  <c r="CB91" i="14"/>
  <c r="CB87" i="14" s="1"/>
  <c r="CB25" i="14" s="1"/>
  <c r="CA91" i="14"/>
  <c r="CA87" i="14" s="1"/>
  <c r="CA25" i="14" s="1"/>
  <c r="BZ91" i="14"/>
  <c r="BZ87" i="14" s="1"/>
  <c r="BZ25" i="14" s="1"/>
  <c r="BY91" i="14"/>
  <c r="BY87" i="14" s="1"/>
  <c r="BY25" i="14" s="1"/>
  <c r="BX91" i="14"/>
  <c r="BW91" i="14"/>
  <c r="BW87" i="14" s="1"/>
  <c r="BW25" i="14" s="1"/>
  <c r="R91" i="14"/>
  <c r="R87" i="14" s="1"/>
  <c r="Q91" i="14"/>
  <c r="Q87" i="14" s="1"/>
  <c r="P91" i="14"/>
  <c r="P87" i="14" s="1"/>
  <c r="O91" i="14"/>
  <c r="O87" i="14" s="1"/>
  <c r="N91" i="14"/>
  <c r="N87" i="14" s="1"/>
  <c r="M91" i="14"/>
  <c r="M87" i="14" s="1"/>
  <c r="L91" i="14"/>
  <c r="L87" i="14" s="1"/>
  <c r="L25" i="14" s="1"/>
  <c r="K91" i="14"/>
  <c r="K87" i="14" s="1"/>
  <c r="J91" i="14"/>
  <c r="J87" i="14" s="1"/>
  <c r="I91" i="14"/>
  <c r="I87" i="14" s="1"/>
  <c r="H91" i="14"/>
  <c r="G91" i="14"/>
  <c r="G87" i="14" s="1"/>
  <c r="F91" i="14"/>
  <c r="F87" i="14" s="1"/>
  <c r="E91" i="14"/>
  <c r="E87" i="14" s="1"/>
  <c r="CJ87" i="14"/>
  <c r="CJ25" i="14" s="1"/>
  <c r="CI87" i="14"/>
  <c r="CI25" i="14" s="1"/>
  <c r="BX87" i="14"/>
  <c r="BV87" i="14"/>
  <c r="BV25" i="14" s="1"/>
  <c r="BU87" i="14"/>
  <c r="BU25" i="14" s="1"/>
  <c r="BT87" i="14"/>
  <c r="BT25" i="14" s="1"/>
  <c r="BS87" i="14"/>
  <c r="BR87" i="14"/>
  <c r="BR25" i="14" s="1"/>
  <c r="BQ87" i="14"/>
  <c r="BP87" i="14"/>
  <c r="BO87" i="14"/>
  <c r="BN87" i="14"/>
  <c r="BN25" i="14" s="1"/>
  <c r="BM87" i="14"/>
  <c r="BM25" i="14" s="1"/>
  <c r="BL87" i="14"/>
  <c r="BL25" i="14" s="1"/>
  <c r="BK87" i="14"/>
  <c r="BJ87" i="14"/>
  <c r="BJ25" i="14" s="1"/>
  <c r="BI87" i="14"/>
  <c r="BI25" i="14" s="1"/>
  <c r="BH87" i="14"/>
  <c r="BG87" i="14"/>
  <c r="BF87" i="14"/>
  <c r="BF25" i="14" s="1"/>
  <c r="BE87" i="14"/>
  <c r="BE25" i="14" s="1"/>
  <c r="BD87" i="14"/>
  <c r="BD25" i="14" s="1"/>
  <c r="BC87" i="14"/>
  <c r="BC25" i="14" s="1"/>
  <c r="BB87" i="14"/>
  <c r="BB25" i="14" s="1"/>
  <c r="BA87" i="14"/>
  <c r="BA25" i="14" s="1"/>
  <c r="AZ87" i="14"/>
  <c r="AY87" i="14"/>
  <c r="AX87" i="14"/>
  <c r="AX25" i="14" s="1"/>
  <c r="AW87" i="14"/>
  <c r="AW25" i="14" s="1"/>
  <c r="AV87" i="14"/>
  <c r="AV25" i="14" s="1"/>
  <c r="AU87" i="14"/>
  <c r="AU25" i="14" s="1"/>
  <c r="AT87" i="14"/>
  <c r="AT25" i="14" s="1"/>
  <c r="AS87" i="14"/>
  <c r="AS25" i="14" s="1"/>
  <c r="AR87" i="14"/>
  <c r="AR25" i="14" s="1"/>
  <c r="AQ87" i="14"/>
  <c r="AQ25" i="14" s="1"/>
  <c r="AP87" i="14"/>
  <c r="AP25" i="14" s="1"/>
  <c r="AO87" i="14"/>
  <c r="AO25" i="14" s="1"/>
  <c r="AN87" i="14"/>
  <c r="AN25" i="14" s="1"/>
  <c r="AM87" i="14"/>
  <c r="AM25" i="14" s="1"/>
  <c r="AL87" i="14"/>
  <c r="AL25" i="14" s="1"/>
  <c r="AK87" i="14"/>
  <c r="AK25" i="14" s="1"/>
  <c r="AJ87" i="14"/>
  <c r="AI87" i="14"/>
  <c r="AI25" i="14" s="1"/>
  <c r="AH87" i="14"/>
  <c r="AH25" i="14" s="1"/>
  <c r="AG87" i="14"/>
  <c r="AG25" i="14" s="1"/>
  <c r="AF87" i="14"/>
  <c r="AE87" i="14"/>
  <c r="AE25" i="14" s="1"/>
  <c r="AD87" i="14"/>
  <c r="AD25" i="14" s="1"/>
  <c r="AC87" i="14"/>
  <c r="AC25" i="14" s="1"/>
  <c r="AB87" i="14"/>
  <c r="AB25" i="14" s="1"/>
  <c r="AA87" i="14"/>
  <c r="Z87" i="14"/>
  <c r="Z25" i="14" s="1"/>
  <c r="Y87" i="14"/>
  <c r="Y25" i="14" s="1"/>
  <c r="X87" i="14"/>
  <c r="X25" i="14" s="1"/>
  <c r="W87" i="14"/>
  <c r="W25" i="14" s="1"/>
  <c r="V87" i="14"/>
  <c r="V25" i="14" s="1"/>
  <c r="U87" i="14"/>
  <c r="U25" i="14" s="1"/>
  <c r="T87" i="14"/>
  <c r="T25" i="14" s="1"/>
  <c r="S87" i="14"/>
  <c r="H87" i="14"/>
  <c r="CJ70" i="14"/>
  <c r="CJ22" i="14" s="1"/>
  <c r="CI70" i="14"/>
  <c r="CI22" i="14" s="1"/>
  <c r="CH70" i="14"/>
  <c r="CH22" i="14" s="1"/>
  <c r="CG70" i="14"/>
  <c r="CG22" i="14" s="1"/>
  <c r="CF70" i="14"/>
  <c r="CF22" i="14" s="1"/>
  <c r="CE70" i="14"/>
  <c r="CD70" i="14"/>
  <c r="CD22" i="14" s="1"/>
  <c r="CC70" i="14"/>
  <c r="CB70" i="14"/>
  <c r="CA70" i="14"/>
  <c r="BZ70" i="14"/>
  <c r="BZ22" i="14" s="1"/>
  <c r="BY70" i="14"/>
  <c r="BY22" i="14" s="1"/>
  <c r="BX70" i="14"/>
  <c r="BW70" i="14"/>
  <c r="BW22" i="14" s="1"/>
  <c r="BV70" i="14"/>
  <c r="BU70" i="14"/>
  <c r="BU22" i="14" s="1"/>
  <c r="BT70" i="14"/>
  <c r="BS70" i="14"/>
  <c r="BR70" i="14"/>
  <c r="BQ70" i="14"/>
  <c r="BQ22" i="14" s="1"/>
  <c r="BP70" i="14"/>
  <c r="BO70" i="14"/>
  <c r="BN70" i="14"/>
  <c r="BM70" i="14"/>
  <c r="BM22" i="14" s="1"/>
  <c r="BL70" i="14"/>
  <c r="BK70" i="14"/>
  <c r="BK22" i="14" s="1"/>
  <c r="BJ70" i="14"/>
  <c r="BJ22" i="14" s="1"/>
  <c r="BI70" i="14"/>
  <c r="BI22" i="14" s="1"/>
  <c r="BH70" i="14"/>
  <c r="BG70" i="14"/>
  <c r="BF70" i="14"/>
  <c r="BE70" i="14"/>
  <c r="BE22" i="14" s="1"/>
  <c r="BD70" i="14"/>
  <c r="BD22" i="14" s="1"/>
  <c r="BC70" i="14"/>
  <c r="BB70" i="14"/>
  <c r="BB22" i="14" s="1"/>
  <c r="BA70" i="14"/>
  <c r="BA22" i="14" s="1"/>
  <c r="AZ70" i="14"/>
  <c r="AY70" i="14"/>
  <c r="AY22" i="14" s="1"/>
  <c r="AX70" i="14"/>
  <c r="AX22" i="14" s="1"/>
  <c r="AW70" i="14"/>
  <c r="AW22" i="14" s="1"/>
  <c r="AV70" i="14"/>
  <c r="AV22" i="14" s="1"/>
  <c r="AU70" i="14"/>
  <c r="AT70" i="14"/>
  <c r="AT22" i="14" s="1"/>
  <c r="AS70" i="14"/>
  <c r="AS22" i="14" s="1"/>
  <c r="AR70" i="14"/>
  <c r="AQ70" i="14"/>
  <c r="AP70" i="14"/>
  <c r="AO70" i="14"/>
  <c r="AO22" i="14" s="1"/>
  <c r="AN70" i="14"/>
  <c r="AM70" i="14"/>
  <c r="AM22" i="14" s="1"/>
  <c r="AL70" i="14"/>
  <c r="AL22" i="14" s="1"/>
  <c r="AK70" i="14"/>
  <c r="AK22" i="14" s="1"/>
  <c r="AJ70" i="14"/>
  <c r="AI70" i="14"/>
  <c r="AH70" i="14"/>
  <c r="AG70" i="14"/>
  <c r="AG22" i="14" s="1"/>
  <c r="AF70" i="14"/>
  <c r="AF22" i="14" s="1"/>
  <c r="AE70" i="14"/>
  <c r="AD70" i="14"/>
  <c r="AD22" i="14" s="1"/>
  <c r="AC70" i="14"/>
  <c r="AC22" i="14" s="1"/>
  <c r="AB70" i="14"/>
  <c r="AA70" i="14"/>
  <c r="AA22" i="14" s="1"/>
  <c r="Z70" i="14"/>
  <c r="Z22" i="14" s="1"/>
  <c r="Y70" i="14"/>
  <c r="Y22" i="14" s="1"/>
  <c r="X70" i="14"/>
  <c r="X22" i="14" s="1"/>
  <c r="W70" i="14"/>
  <c r="V70" i="14"/>
  <c r="V22" i="14" s="1"/>
  <c r="U70" i="14"/>
  <c r="U22" i="14" s="1"/>
  <c r="T70" i="14"/>
  <c r="S70" i="14"/>
  <c r="CJ67" i="14"/>
  <c r="CI67" i="14"/>
  <c r="CH67" i="14"/>
  <c r="CG67" i="14"/>
  <c r="CF67" i="14"/>
  <c r="CE67" i="14"/>
  <c r="CD67" i="14"/>
  <c r="CC67" i="14"/>
  <c r="CB67" i="14"/>
  <c r="CA67" i="14"/>
  <c r="BZ67" i="14"/>
  <c r="BY67" i="14"/>
  <c r="BX67" i="14"/>
  <c r="BW67" i="14"/>
  <c r="BV67" i="14"/>
  <c r="BU67" i="14"/>
  <c r="BT67" i="14"/>
  <c r="BS67" i="14"/>
  <c r="BR67" i="14"/>
  <c r="BQ67" i="14"/>
  <c r="BP67" i="14"/>
  <c r="BO67" i="14"/>
  <c r="BN67" i="14"/>
  <c r="BM67" i="14"/>
  <c r="BL67" i="14"/>
  <c r="BK67" i="14"/>
  <c r="BJ67" i="14"/>
  <c r="BI67" i="14"/>
  <c r="BH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L63" i="14"/>
  <c r="DK63" i="14"/>
  <c r="DJ63" i="14"/>
  <c r="DI63" i="14"/>
  <c r="DH63" i="14"/>
  <c r="DG63" i="14"/>
  <c r="DF63" i="14"/>
  <c r="DE63" i="14"/>
  <c r="DD63" i="14"/>
  <c r="DC63" i="14"/>
  <c r="R63" i="14"/>
  <c r="Q63" i="14"/>
  <c r="P63" i="14"/>
  <c r="O63" i="14"/>
  <c r="N63" i="14"/>
  <c r="M63" i="14"/>
  <c r="L63" i="14"/>
  <c r="K63" i="14"/>
  <c r="J63" i="14"/>
  <c r="I63" i="14"/>
  <c r="H63" i="14"/>
  <c r="G63" i="14"/>
  <c r="F63" i="14"/>
  <c r="E63" i="14"/>
  <c r="DL62" i="14"/>
  <c r="DK62" i="14"/>
  <c r="DJ62" i="14"/>
  <c r="DI62" i="14"/>
  <c r="DH62" i="14"/>
  <c r="DG62" i="14"/>
  <c r="DF62" i="14"/>
  <c r="DE62" i="14"/>
  <c r="DD62" i="14"/>
  <c r="DC62" i="14"/>
  <c r="DB62" i="14"/>
  <c r="DA62" i="14"/>
  <c r="CZ62" i="14"/>
  <c r="CY62" i="14"/>
  <c r="CX62" i="14"/>
  <c r="CW62" i="14"/>
  <c r="CV62" i="14"/>
  <c r="CU62" i="14"/>
  <c r="CT62" i="14"/>
  <c r="CS62" i="14"/>
  <c r="CR62" i="14"/>
  <c r="CQ62" i="14"/>
  <c r="CP62" i="14"/>
  <c r="CO62" i="14"/>
  <c r="CN62" i="14"/>
  <c r="CM62" i="14"/>
  <c r="CL62" i="14"/>
  <c r="CK62" i="14"/>
  <c r="CK19" i="14" s="1"/>
  <c r="CJ62" i="14"/>
  <c r="CJ56" i="14" s="1"/>
  <c r="CI62" i="14"/>
  <c r="CH62" i="14"/>
  <c r="CG62" i="14"/>
  <c r="CF62" i="14"/>
  <c r="CF56" i="14" s="1"/>
  <c r="CE62" i="14"/>
  <c r="CE56" i="14" s="1"/>
  <c r="CD62" i="14"/>
  <c r="CD56" i="14" s="1"/>
  <c r="CC62" i="14"/>
  <c r="CB62" i="14"/>
  <c r="CB56" i="14" s="1"/>
  <c r="CA62" i="14"/>
  <c r="CA56" i="14" s="1"/>
  <c r="BZ62" i="14"/>
  <c r="BZ56" i="14" s="1"/>
  <c r="BY62" i="14"/>
  <c r="BY56" i="14" s="1"/>
  <c r="BX62" i="14"/>
  <c r="BX56" i="14" s="1"/>
  <c r="BW62" i="14"/>
  <c r="BW56" i="14" s="1"/>
  <c r="BV62" i="14"/>
  <c r="BV56" i="14" s="1"/>
  <c r="BU62" i="14"/>
  <c r="BT62" i="14"/>
  <c r="BT56" i="14" s="1"/>
  <c r="BS62" i="14"/>
  <c r="BS56" i="14" s="1"/>
  <c r="BR62" i="14"/>
  <c r="BR56" i="14" s="1"/>
  <c r="BQ62" i="14"/>
  <c r="BP62" i="14"/>
  <c r="BP56" i="14" s="1"/>
  <c r="BO62" i="14"/>
  <c r="BO56" i="14" s="1"/>
  <c r="BN62" i="14"/>
  <c r="BN56" i="14" s="1"/>
  <c r="BM62" i="14"/>
  <c r="BL62" i="14"/>
  <c r="BL56" i="14" s="1"/>
  <c r="BK62" i="14"/>
  <c r="BK56" i="14" s="1"/>
  <c r="BJ62" i="14"/>
  <c r="BJ56" i="14" s="1"/>
  <c r="BI62" i="14"/>
  <c r="BH62" i="14"/>
  <c r="BH56" i="14" s="1"/>
  <c r="BG62" i="14"/>
  <c r="BG56" i="14" s="1"/>
  <c r="BA62" i="14"/>
  <c r="BA56" i="14" s="1"/>
  <c r="AZ62" i="14"/>
  <c r="AY62" i="14"/>
  <c r="AY56" i="14" s="1"/>
  <c r="AX62" i="14"/>
  <c r="AX56" i="14" s="1"/>
  <c r="AW62" i="14"/>
  <c r="AW56" i="14" s="1"/>
  <c r="AV62" i="14"/>
  <c r="AV56" i="14" s="1"/>
  <c r="AU62" i="14"/>
  <c r="AU56" i="14" s="1"/>
  <c r="AT62" i="14"/>
  <c r="AT56" i="14" s="1"/>
  <c r="AS62" i="14"/>
  <c r="AR62" i="14"/>
  <c r="AQ62" i="14"/>
  <c r="AQ56" i="14" s="1"/>
  <c r="AP62" i="14"/>
  <c r="AP56" i="14" s="1"/>
  <c r="AO62" i="14"/>
  <c r="AO56" i="14" s="1"/>
  <c r="AN62" i="14"/>
  <c r="AM62" i="14"/>
  <c r="AM56" i="14" s="1"/>
  <c r="AL62" i="14"/>
  <c r="AL56" i="14" s="1"/>
  <c r="AK62" i="14"/>
  <c r="AK56" i="14" s="1"/>
  <c r="AJ62" i="14"/>
  <c r="AI62" i="14"/>
  <c r="AI56" i="14" s="1"/>
  <c r="AH62" i="14"/>
  <c r="AH56" i="14" s="1"/>
  <c r="AG62" i="14"/>
  <c r="AG56" i="14" s="1"/>
  <c r="AF62" i="14"/>
  <c r="AE62" i="14"/>
  <c r="AE56" i="14" s="1"/>
  <c r="AD62" i="14"/>
  <c r="AD56" i="14" s="1"/>
  <c r="AC62" i="14"/>
  <c r="AC56" i="14" s="1"/>
  <c r="AB62" i="14"/>
  <c r="AB56" i="14" s="1"/>
  <c r="AA62" i="14"/>
  <c r="AA56" i="14" s="1"/>
  <c r="Z62" i="14"/>
  <c r="Z56" i="14" s="1"/>
  <c r="Y62" i="14"/>
  <c r="Y56" i="14" s="1"/>
  <c r="X62" i="14"/>
  <c r="X56" i="14" s="1"/>
  <c r="W62" i="14"/>
  <c r="W56" i="14" s="1"/>
  <c r="V62" i="14"/>
  <c r="V56" i="14" s="1"/>
  <c r="U62" i="14"/>
  <c r="U56" i="14" s="1"/>
  <c r="T62" i="14"/>
  <c r="S62" i="14"/>
  <c r="S56" i="14" s="1"/>
  <c r="CI56" i="14"/>
  <c r="CH56" i="14"/>
  <c r="CG56" i="14"/>
  <c r="CC56" i="14"/>
  <c r="BU56" i="14"/>
  <c r="BQ56" i="14"/>
  <c r="BM56" i="14"/>
  <c r="BI56" i="14"/>
  <c r="BF56" i="14"/>
  <c r="BE56" i="14"/>
  <c r="BD56" i="14"/>
  <c r="BC56" i="14"/>
  <c r="BB56" i="14"/>
  <c r="AZ56" i="14"/>
  <c r="AS56" i="14"/>
  <c r="AR56" i="14"/>
  <c r="AN56" i="14"/>
  <c r="AJ56" i="14"/>
  <c r="AF56" i="14"/>
  <c r="T56" i="14"/>
  <c r="R56" i="14"/>
  <c r="Q56" i="14"/>
  <c r="P56" i="14"/>
  <c r="O56" i="14"/>
  <c r="N56" i="14"/>
  <c r="M56" i="14"/>
  <c r="L56" i="14"/>
  <c r="K56" i="14"/>
  <c r="J56" i="14"/>
  <c r="I56" i="14"/>
  <c r="H56" i="14"/>
  <c r="G56" i="14"/>
  <c r="F56" i="14"/>
  <c r="E56" i="14"/>
  <c r="CJ54" i="14"/>
  <c r="CJ53" i="14" s="1"/>
  <c r="CJ52" i="14" s="1"/>
  <c r="CI54" i="14"/>
  <c r="CI53" i="14" s="1"/>
  <c r="CI52" i="14" s="1"/>
  <c r="CG54" i="14"/>
  <c r="CG53" i="14" s="1"/>
  <c r="CG52" i="14" s="1"/>
  <c r="CF54" i="14"/>
  <c r="CE54" i="14"/>
  <c r="CE53" i="14" s="1"/>
  <c r="CE52" i="14" s="1"/>
  <c r="CD54" i="14"/>
  <c r="CD53" i="14" s="1"/>
  <c r="CD52" i="14" s="1"/>
  <c r="CC54" i="14"/>
  <c r="CC53" i="14" s="1"/>
  <c r="CC52" i="14" s="1"/>
  <c r="CB54" i="14"/>
  <c r="CB53" i="14" s="1"/>
  <c r="CB52" i="14" s="1"/>
  <c r="CA54" i="14"/>
  <c r="CA53" i="14" s="1"/>
  <c r="CA52" i="14" s="1"/>
  <c r="BZ54" i="14"/>
  <c r="BY54" i="14"/>
  <c r="BY53" i="14" s="1"/>
  <c r="BY52" i="14" s="1"/>
  <c r="BX54" i="14"/>
  <c r="BX53" i="14" s="1"/>
  <c r="BX52" i="14" s="1"/>
  <c r="BW54" i="14"/>
  <c r="BW53" i="14" s="1"/>
  <c r="BW52" i="14" s="1"/>
  <c r="BT54" i="14"/>
  <c r="P54" i="14" s="1"/>
  <c r="P53" i="14" s="1"/>
  <c r="P52" i="14" s="1"/>
  <c r="R54" i="14"/>
  <c r="R53" i="14" s="1"/>
  <c r="R52" i="14" s="1"/>
  <c r="Q54" i="14"/>
  <c r="O54" i="14"/>
  <c r="O53" i="14" s="1"/>
  <c r="O52" i="14" s="1"/>
  <c r="N54" i="14"/>
  <c r="N53" i="14" s="1"/>
  <c r="N52" i="14" s="1"/>
  <c r="N39" i="14" s="1"/>
  <c r="M54" i="14"/>
  <c r="M53" i="14" s="1"/>
  <c r="M52" i="14" s="1"/>
  <c r="L54" i="14"/>
  <c r="L53" i="14" s="1"/>
  <c r="L52" i="14" s="1"/>
  <c r="K54" i="14"/>
  <c r="K53" i="14" s="1"/>
  <c r="K52" i="14" s="1"/>
  <c r="J54" i="14"/>
  <c r="J53" i="14" s="1"/>
  <c r="J52" i="14" s="1"/>
  <c r="I54" i="14"/>
  <c r="I53" i="14" s="1"/>
  <c r="I52" i="14" s="1"/>
  <c r="H54" i="14"/>
  <c r="H53" i="14" s="1"/>
  <c r="H52" i="14" s="1"/>
  <c r="G54" i="14"/>
  <c r="G53" i="14" s="1"/>
  <c r="G52" i="14" s="1"/>
  <c r="F54" i="14"/>
  <c r="F53" i="14" s="1"/>
  <c r="F52" i="14" s="1"/>
  <c r="E54" i="14"/>
  <c r="E53" i="14" s="1"/>
  <c r="E52" i="14" s="1"/>
  <c r="CF53" i="14"/>
  <c r="CF52" i="14" s="1"/>
  <c r="BZ53" i="14"/>
  <c r="BZ52" i="14" s="1"/>
  <c r="BV53" i="14"/>
  <c r="BV52" i="14" s="1"/>
  <c r="BU53" i="14"/>
  <c r="BS53" i="14"/>
  <c r="BS52" i="14" s="1"/>
  <c r="BR53" i="14"/>
  <c r="BR52" i="14" s="1"/>
  <c r="BQ53" i="14"/>
  <c r="BQ52" i="14" s="1"/>
  <c r="BP53" i="14"/>
  <c r="BP52" i="14" s="1"/>
  <c r="BO53" i="14"/>
  <c r="BO52" i="14" s="1"/>
  <c r="BN53" i="14"/>
  <c r="BN52" i="14" s="1"/>
  <c r="BM53" i="14"/>
  <c r="BM52" i="14" s="1"/>
  <c r="BL53" i="14"/>
  <c r="BK53" i="14"/>
  <c r="BK52" i="14" s="1"/>
  <c r="BJ53" i="14"/>
  <c r="BJ52" i="14" s="1"/>
  <c r="BI53" i="14"/>
  <c r="BI52" i="14" s="1"/>
  <c r="BH53" i="14"/>
  <c r="BG53" i="14"/>
  <c r="BF53" i="14"/>
  <c r="BF52" i="14" s="1"/>
  <c r="BE53" i="14"/>
  <c r="BE52" i="14" s="1"/>
  <c r="BD53" i="14"/>
  <c r="BD52" i="14" s="1"/>
  <c r="BC53" i="14"/>
  <c r="BC52" i="14" s="1"/>
  <c r="BB53" i="14"/>
  <c r="BB52" i="14" s="1"/>
  <c r="BA53" i="14"/>
  <c r="BA52" i="14" s="1"/>
  <c r="AZ53" i="14"/>
  <c r="AY53" i="14"/>
  <c r="AY52" i="14" s="1"/>
  <c r="AX53" i="14"/>
  <c r="AX52" i="14" s="1"/>
  <c r="AW53" i="14"/>
  <c r="AW52" i="14" s="1"/>
  <c r="AV53" i="14"/>
  <c r="AU53" i="14"/>
  <c r="AU52" i="14" s="1"/>
  <c r="AT53" i="14"/>
  <c r="AT52" i="14" s="1"/>
  <c r="AS53" i="14"/>
  <c r="AS52" i="14" s="1"/>
  <c r="AR53" i="14"/>
  <c r="AQ53" i="14"/>
  <c r="AQ52" i="14" s="1"/>
  <c r="AP53" i="14"/>
  <c r="AP52" i="14" s="1"/>
  <c r="AO53" i="14"/>
  <c r="AO52" i="14" s="1"/>
  <c r="AN53" i="14"/>
  <c r="AM53" i="14"/>
  <c r="AM52" i="14" s="1"/>
  <c r="AL53" i="14"/>
  <c r="AL52" i="14" s="1"/>
  <c r="AK53" i="14"/>
  <c r="AK52" i="14" s="1"/>
  <c r="AJ53" i="14"/>
  <c r="AI53" i="14"/>
  <c r="AI52" i="14" s="1"/>
  <c r="AH53" i="14"/>
  <c r="AH52" i="14" s="1"/>
  <c r="AG53" i="14"/>
  <c r="AG52" i="14" s="1"/>
  <c r="AF53" i="14"/>
  <c r="AF52" i="14" s="1"/>
  <c r="AE53" i="14"/>
  <c r="AE52" i="14" s="1"/>
  <c r="AD53" i="14"/>
  <c r="AD52" i="14" s="1"/>
  <c r="AC53" i="14"/>
  <c r="AC52" i="14" s="1"/>
  <c r="AB53" i="14"/>
  <c r="AA53" i="14"/>
  <c r="AA52" i="14" s="1"/>
  <c r="Z53" i="14"/>
  <c r="Z52" i="14" s="1"/>
  <c r="Y53" i="14"/>
  <c r="Y52" i="14" s="1"/>
  <c r="X53" i="14"/>
  <c r="W53" i="14"/>
  <c r="W52" i="14" s="1"/>
  <c r="V53" i="14"/>
  <c r="V52" i="14" s="1"/>
  <c r="U53" i="14"/>
  <c r="U52" i="14" s="1"/>
  <c r="T53" i="14"/>
  <c r="S53" i="14"/>
  <c r="S52" i="14" s="1"/>
  <c r="Q53" i="14"/>
  <c r="Q52" i="14" s="1"/>
  <c r="BU52" i="14"/>
  <c r="BL52" i="14"/>
  <c r="BH52" i="14"/>
  <c r="BG52" i="14"/>
  <c r="AZ52" i="14"/>
  <c r="AV52" i="14"/>
  <c r="AR52" i="14"/>
  <c r="AN52" i="14"/>
  <c r="AJ52" i="14"/>
  <c r="AB52" i="14"/>
  <c r="X52" i="14"/>
  <c r="T52" i="14"/>
  <c r="CJ43" i="14"/>
  <c r="CI43" i="14"/>
  <c r="CH43" i="14"/>
  <c r="CG43" i="14"/>
  <c r="CF43" i="14"/>
  <c r="CE43" i="14"/>
  <c r="CC43" i="14"/>
  <c r="CB43" i="14"/>
  <c r="CA43" i="14"/>
  <c r="BZ43" i="14"/>
  <c r="BY43" i="14"/>
  <c r="BX43" i="14"/>
  <c r="BW43" i="14"/>
  <c r="BP43" i="14"/>
  <c r="BP41" i="14" s="1"/>
  <c r="BP40" i="14" s="1"/>
  <c r="BB43" i="14"/>
  <c r="BB41" i="14" s="1"/>
  <c r="BB40" i="14" s="1"/>
  <c r="R43" i="14"/>
  <c r="Q43" i="14"/>
  <c r="P43" i="14"/>
  <c r="O43" i="14"/>
  <c r="N43" i="14"/>
  <c r="M43" i="14"/>
  <c r="K43" i="14"/>
  <c r="J43" i="14"/>
  <c r="I43" i="14"/>
  <c r="H43" i="14"/>
  <c r="G43" i="14"/>
  <c r="F43" i="14"/>
  <c r="E43" i="14"/>
  <c r="CJ42" i="14"/>
  <c r="CI42" i="14"/>
  <c r="CI41" i="14" s="1"/>
  <c r="CI40" i="14" s="1"/>
  <c r="CH42" i="14"/>
  <c r="CG42" i="14"/>
  <c r="CF42" i="14"/>
  <c r="CE42" i="14"/>
  <c r="CD42" i="14"/>
  <c r="CC42" i="14"/>
  <c r="CB42" i="14"/>
  <c r="CA42" i="14"/>
  <c r="BZ42" i="14"/>
  <c r="BY42" i="14"/>
  <c r="BX42" i="14"/>
  <c r="BW42" i="14"/>
  <c r="R42" i="14"/>
  <c r="Q42" i="14"/>
  <c r="P42" i="14"/>
  <c r="O42" i="14"/>
  <c r="N42" i="14"/>
  <c r="M42" i="14"/>
  <c r="L42" i="14"/>
  <c r="K42" i="14"/>
  <c r="K41" i="14" s="1"/>
  <c r="J42" i="14"/>
  <c r="I42" i="14"/>
  <c r="H42" i="14"/>
  <c r="G42" i="14"/>
  <c r="G41" i="14" s="1"/>
  <c r="F42" i="14"/>
  <c r="E42" i="14"/>
  <c r="E41" i="14" s="1"/>
  <c r="E40" i="14" s="1"/>
  <c r="BV41" i="14"/>
  <c r="BV40" i="14" s="1"/>
  <c r="BU41" i="14"/>
  <c r="BU40" i="14" s="1"/>
  <c r="BT41" i="14"/>
  <c r="BT40" i="14" s="1"/>
  <c r="BS41" i="14"/>
  <c r="BS40" i="14" s="1"/>
  <c r="BR41" i="14"/>
  <c r="BR40" i="14" s="1"/>
  <c r="BQ41" i="14"/>
  <c r="BQ40" i="14" s="1"/>
  <c r="BO41" i="14"/>
  <c r="BO40" i="14" s="1"/>
  <c r="BN41" i="14"/>
  <c r="BN40" i="14" s="1"/>
  <c r="BM41" i="14"/>
  <c r="BM40" i="14" s="1"/>
  <c r="BL41" i="14"/>
  <c r="BL40" i="14" s="1"/>
  <c r="BK41" i="14"/>
  <c r="BK40" i="14" s="1"/>
  <c r="BJ41" i="14"/>
  <c r="BJ40" i="14" s="1"/>
  <c r="BI41" i="14"/>
  <c r="BI40" i="14" s="1"/>
  <c r="BH41" i="14"/>
  <c r="BH40" i="14" s="1"/>
  <c r="BG41" i="14"/>
  <c r="BF41" i="14"/>
  <c r="BF40" i="14" s="1"/>
  <c r="BE41" i="14"/>
  <c r="BE40" i="14" s="1"/>
  <c r="BD41" i="14"/>
  <c r="BD40" i="14" s="1"/>
  <c r="BC41" i="14"/>
  <c r="BA41" i="14"/>
  <c r="BA40" i="14" s="1"/>
  <c r="AZ41" i="14"/>
  <c r="AZ40" i="14" s="1"/>
  <c r="AY41" i="14"/>
  <c r="AY40" i="14" s="1"/>
  <c r="AX41" i="14"/>
  <c r="AX40" i="14" s="1"/>
  <c r="AW41" i="14"/>
  <c r="AW40" i="14" s="1"/>
  <c r="AV41" i="14"/>
  <c r="AV40" i="14" s="1"/>
  <c r="AU41" i="14"/>
  <c r="AU40" i="14" s="1"/>
  <c r="AT41" i="14"/>
  <c r="AS41" i="14"/>
  <c r="AS40" i="14" s="1"/>
  <c r="AR41" i="14"/>
  <c r="AR40" i="14" s="1"/>
  <c r="AQ41" i="14"/>
  <c r="AQ40" i="14" s="1"/>
  <c r="AP41" i="14"/>
  <c r="AO41" i="14"/>
  <c r="AO40" i="14" s="1"/>
  <c r="AN41" i="14"/>
  <c r="AN40" i="14" s="1"/>
  <c r="AM41" i="14"/>
  <c r="AM40" i="14" s="1"/>
  <c r="AL41" i="14"/>
  <c r="AL40" i="14" s="1"/>
  <c r="AK41" i="14"/>
  <c r="AK40" i="14" s="1"/>
  <c r="AJ41" i="14"/>
  <c r="AJ40" i="14" s="1"/>
  <c r="AI41" i="14"/>
  <c r="AI40" i="14" s="1"/>
  <c r="AH41" i="14"/>
  <c r="AH40" i="14" s="1"/>
  <c r="AG41" i="14"/>
  <c r="AG40" i="14" s="1"/>
  <c r="AF41" i="14"/>
  <c r="AF40" i="14" s="1"/>
  <c r="AE41" i="14"/>
  <c r="AE40" i="14" s="1"/>
  <c r="AD41" i="14"/>
  <c r="AC41" i="14"/>
  <c r="AC40" i="14" s="1"/>
  <c r="AB41" i="14"/>
  <c r="AB40" i="14" s="1"/>
  <c r="AA41" i="14"/>
  <c r="AA40" i="14" s="1"/>
  <c r="Z41" i="14"/>
  <c r="Z40" i="14" s="1"/>
  <c r="Y41" i="14"/>
  <c r="Y40" i="14" s="1"/>
  <c r="X41" i="14"/>
  <c r="X40" i="14" s="1"/>
  <c r="W41" i="14"/>
  <c r="W40" i="14" s="1"/>
  <c r="V41" i="14"/>
  <c r="U41" i="14"/>
  <c r="U40" i="14" s="1"/>
  <c r="T41" i="14"/>
  <c r="T40" i="14" s="1"/>
  <c r="S41" i="14"/>
  <c r="S40" i="14" s="1"/>
  <c r="BG40" i="14"/>
  <c r="BC40" i="14"/>
  <c r="AT40" i="14"/>
  <c r="AP40" i="14"/>
  <c r="AD40" i="14"/>
  <c r="V40" i="14"/>
  <c r="CJ36" i="14"/>
  <c r="CI36" i="14"/>
  <c r="CH36" i="14"/>
  <c r="CG36" i="14"/>
  <c r="CF36" i="14"/>
  <c r="CE36" i="14"/>
  <c r="CD36" i="14"/>
  <c r="CC36" i="14"/>
  <c r="CB36" i="14"/>
  <c r="CA36" i="14"/>
  <c r="BZ36" i="14"/>
  <c r="BY36" i="14"/>
  <c r="BX36" i="14"/>
  <c r="BW36" i="14"/>
  <c r="BV36" i="14"/>
  <c r="BU36" i="14"/>
  <c r="BT36" i="14"/>
  <c r="BS36" i="14"/>
  <c r="BR36" i="14"/>
  <c r="BQ36" i="14"/>
  <c r="BP36" i="14"/>
  <c r="BO36" i="14"/>
  <c r="BN36" i="14"/>
  <c r="BM36" i="14"/>
  <c r="BL36" i="14"/>
  <c r="BK36" i="14"/>
  <c r="BJ36" i="14"/>
  <c r="BI36" i="14"/>
  <c r="BH36" i="14"/>
  <c r="BG36" i="14"/>
  <c r="BF36" i="14"/>
  <c r="BE36" i="14"/>
  <c r="BD36" i="14"/>
  <c r="BC36" i="14"/>
  <c r="BB36" i="14"/>
  <c r="BA36" i="14"/>
  <c r="AZ36" i="14"/>
  <c r="AY36" i="14"/>
  <c r="AX36" i="14"/>
  <c r="AW36" i="14"/>
  <c r="AV36" i="14"/>
  <c r="AU36" i="14"/>
  <c r="AT36" i="14"/>
  <c r="AS36" i="14"/>
  <c r="AR36" i="14"/>
  <c r="AQ36" i="14"/>
  <c r="AP36" i="14"/>
  <c r="AO36" i="14"/>
  <c r="AN36" i="14"/>
  <c r="AM36" i="14"/>
  <c r="AL36" i="14"/>
  <c r="AK36" i="14"/>
  <c r="AJ36" i="14"/>
  <c r="AI36" i="14"/>
  <c r="AH36" i="14"/>
  <c r="AG36" i="14"/>
  <c r="AF36" i="14"/>
  <c r="AE36" i="14"/>
  <c r="AD36" i="14"/>
  <c r="AC36" i="14"/>
  <c r="AB36" i="14"/>
  <c r="AA36" i="14"/>
  <c r="Z36" i="14"/>
  <c r="Y36" i="14"/>
  <c r="X36" i="14"/>
  <c r="W36" i="14"/>
  <c r="V36" i="14"/>
  <c r="U36" i="14"/>
  <c r="T36" i="14"/>
  <c r="S36" i="14"/>
  <c r="R36" i="14"/>
  <c r="Q36" i="14"/>
  <c r="P36" i="14"/>
  <c r="O36" i="14"/>
  <c r="N36" i="14"/>
  <c r="M36" i="14"/>
  <c r="L36" i="14"/>
  <c r="K36" i="14"/>
  <c r="J36" i="14"/>
  <c r="I36" i="14"/>
  <c r="H36" i="14"/>
  <c r="G36" i="14"/>
  <c r="F36" i="14"/>
  <c r="E36" i="14"/>
  <c r="CJ32" i="14"/>
  <c r="CI32" i="14"/>
  <c r="CH32" i="14"/>
  <c r="CG32" i="14"/>
  <c r="CF32" i="14"/>
  <c r="CE32" i="14"/>
  <c r="CD32" i="14"/>
  <c r="CC32" i="14"/>
  <c r="CB32" i="14"/>
  <c r="CA32" i="14"/>
  <c r="BZ32" i="14"/>
  <c r="BY32" i="14"/>
  <c r="BX32" i="14"/>
  <c r="BW32" i="14"/>
  <c r="BV32" i="14"/>
  <c r="BU32" i="14"/>
  <c r="BT32" i="14"/>
  <c r="BS32" i="14"/>
  <c r="BR32" i="14"/>
  <c r="BQ32" i="14"/>
  <c r="BP32" i="14"/>
  <c r="BO32" i="14"/>
  <c r="BN32" i="14"/>
  <c r="BM32" i="14"/>
  <c r="BL32" i="14"/>
  <c r="BK32" i="14"/>
  <c r="BJ32" i="14"/>
  <c r="BI32" i="14"/>
  <c r="BH32" i="14"/>
  <c r="BG32" i="14"/>
  <c r="BF32" i="14"/>
  <c r="BE32" i="14"/>
  <c r="BD32" i="14"/>
  <c r="BC32" i="14"/>
  <c r="BB32" i="14"/>
  <c r="BA32" i="14"/>
  <c r="AZ32" i="14"/>
  <c r="AY32" i="14"/>
  <c r="AX32"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Z32" i="14"/>
  <c r="Y32" i="14"/>
  <c r="X32" i="14"/>
  <c r="W32" i="14"/>
  <c r="V32" i="14"/>
  <c r="U32" i="14"/>
  <c r="T32" i="14"/>
  <c r="S32" i="14"/>
  <c r="R32" i="14"/>
  <c r="Q32" i="14"/>
  <c r="P32" i="14"/>
  <c r="O32" i="14"/>
  <c r="N32" i="14"/>
  <c r="M32" i="14"/>
  <c r="L32" i="14"/>
  <c r="K32" i="14"/>
  <c r="J32" i="14"/>
  <c r="I32" i="14"/>
  <c r="H32" i="14"/>
  <c r="G32" i="14"/>
  <c r="F32" i="14"/>
  <c r="E32" i="14"/>
  <c r="CJ28" i="14"/>
  <c r="CI28" i="14"/>
  <c r="CH28" i="14"/>
  <c r="CG28" i="14"/>
  <c r="CF28" i="14"/>
  <c r="CE28" i="14"/>
  <c r="CD28" i="14"/>
  <c r="CC28" i="14"/>
  <c r="CB28" i="14"/>
  <c r="CA28" i="14"/>
  <c r="BZ28" i="14"/>
  <c r="BY28" i="14"/>
  <c r="BX28" i="14"/>
  <c r="BW28" i="14"/>
  <c r="BV28" i="14"/>
  <c r="BU28" i="14"/>
  <c r="BT28" i="14"/>
  <c r="BS28" i="14"/>
  <c r="BR28" i="14"/>
  <c r="BQ28" i="14"/>
  <c r="BP28" i="14"/>
  <c r="BO28" i="14"/>
  <c r="BN28" i="14"/>
  <c r="BM28" i="14"/>
  <c r="BL28" i="14"/>
  <c r="BK28" i="14"/>
  <c r="BJ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E27" i="14" s="1"/>
  <c r="AD28" i="14"/>
  <c r="AC28" i="14"/>
  <c r="AB28" i="14"/>
  <c r="AA28" i="14"/>
  <c r="Z28" i="14"/>
  <c r="Y28" i="14"/>
  <c r="X28" i="14"/>
  <c r="W28" i="14"/>
  <c r="W27" i="14" s="1"/>
  <c r="V28" i="14"/>
  <c r="U28" i="14"/>
  <c r="T28" i="14"/>
  <c r="S28" i="14"/>
  <c r="R28" i="14"/>
  <c r="Q28" i="14"/>
  <c r="P28" i="14"/>
  <c r="O28" i="14"/>
  <c r="O27" i="14" s="1"/>
  <c r="N28" i="14"/>
  <c r="M28" i="14"/>
  <c r="L28" i="14"/>
  <c r="K28" i="14"/>
  <c r="J28" i="14"/>
  <c r="I28" i="14"/>
  <c r="H28" i="14"/>
  <c r="G28" i="14"/>
  <c r="G27" i="14" s="1"/>
  <c r="F28" i="14"/>
  <c r="E28" i="14"/>
  <c r="CJ27" i="14"/>
  <c r="CJ20" i="14" s="1"/>
  <c r="CI27" i="14"/>
  <c r="CI20" i="14" s="1"/>
  <c r="CH27" i="14"/>
  <c r="CH20" i="14" s="1"/>
  <c r="CG27" i="14"/>
  <c r="CG20" i="14" s="1"/>
  <c r="CF27" i="14"/>
  <c r="CF20" i="14" s="1"/>
  <c r="CE27" i="14"/>
  <c r="CE20" i="14" s="1"/>
  <c r="CD27" i="14"/>
  <c r="CD20" i="14" s="1"/>
  <c r="CC27" i="14"/>
  <c r="CC20" i="14" s="1"/>
  <c r="CB27" i="14"/>
  <c r="CB20" i="14" s="1"/>
  <c r="CA27" i="14"/>
  <c r="CA20" i="14" s="1"/>
  <c r="BZ27" i="14"/>
  <c r="BZ20" i="14" s="1"/>
  <c r="BY27" i="14"/>
  <c r="BY20" i="14" s="1"/>
  <c r="BX27" i="14"/>
  <c r="BX20" i="14" s="1"/>
  <c r="BW27" i="14"/>
  <c r="BW20" i="14" s="1"/>
  <c r="BV27" i="14"/>
  <c r="BV20" i="14" s="1"/>
  <c r="BU27" i="14"/>
  <c r="BT27" i="14"/>
  <c r="BT20" i="14" s="1"/>
  <c r="BS27" i="14"/>
  <c r="BS20" i="14" s="1"/>
  <c r="BR27" i="14"/>
  <c r="BR20" i="14" s="1"/>
  <c r="BQ27" i="14"/>
  <c r="BP27" i="14"/>
  <c r="BO27" i="14"/>
  <c r="BO20" i="14" s="1"/>
  <c r="BN27" i="14"/>
  <c r="BN20" i="14" s="1"/>
  <c r="BM27" i="14"/>
  <c r="BM26" i="14" s="1"/>
  <c r="BL27" i="14"/>
  <c r="BL20" i="14" s="1"/>
  <c r="BK27" i="14"/>
  <c r="BK20" i="14" s="1"/>
  <c r="BJ27" i="14"/>
  <c r="BJ20" i="14" s="1"/>
  <c r="BI27" i="14"/>
  <c r="BH27" i="14"/>
  <c r="BG27" i="14"/>
  <c r="BG20" i="14" s="1"/>
  <c r="BF27" i="14"/>
  <c r="BF20" i="14" s="1"/>
  <c r="BE27" i="14"/>
  <c r="BD27" i="14"/>
  <c r="BD20" i="14" s="1"/>
  <c r="BC27" i="14"/>
  <c r="BB27" i="14"/>
  <c r="BB20" i="14" s="1"/>
  <c r="BA27" i="14"/>
  <c r="BA26" i="14" s="1"/>
  <c r="AZ27" i="14"/>
  <c r="AY27" i="14"/>
  <c r="AY20" i="14" s="1"/>
  <c r="AX27" i="14"/>
  <c r="AX20" i="14" s="1"/>
  <c r="AW27" i="14"/>
  <c r="AW20" i="14" s="1"/>
  <c r="AV27" i="14"/>
  <c r="AV20" i="14" s="1"/>
  <c r="AU27" i="14"/>
  <c r="AU20" i="14" s="1"/>
  <c r="AT27" i="14"/>
  <c r="AT20" i="14" s="1"/>
  <c r="AS27" i="14"/>
  <c r="AR27" i="14"/>
  <c r="AQ27" i="14"/>
  <c r="AP27" i="14"/>
  <c r="AP20" i="14" s="1"/>
  <c r="AO27" i="14"/>
  <c r="AO26" i="14" s="1"/>
  <c r="AN27" i="14"/>
  <c r="AM27" i="14"/>
  <c r="AL27" i="14"/>
  <c r="AL20" i="14" s="1"/>
  <c r="AK27" i="14"/>
  <c r="AJ27" i="14"/>
  <c r="AJ20" i="14" s="1"/>
  <c r="AI27" i="14"/>
  <c r="AI20" i="14" s="1"/>
  <c r="AF27" i="14"/>
  <c r="AA27" i="14"/>
  <c r="AA20" i="14" s="1"/>
  <c r="T27" i="14"/>
  <c r="T20" i="14" s="1"/>
  <c r="S27" i="14"/>
  <c r="S20" i="14" s="1"/>
  <c r="P27" i="14"/>
  <c r="K27" i="14"/>
  <c r="BX25" i="14"/>
  <c r="BQ25" i="14"/>
  <c r="BH25" i="14"/>
  <c r="BG25" i="14"/>
  <c r="AF25" i="14"/>
  <c r="AA25" i="14"/>
  <c r="CJ24" i="14"/>
  <c r="CI24" i="14"/>
  <c r="CH24" i="14"/>
  <c r="CG24" i="14"/>
  <c r="CF24" i="14"/>
  <c r="CE24"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G24" i="14"/>
  <c r="BF24"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L24" i="14"/>
  <c r="E24" i="14"/>
  <c r="CJ23" i="14"/>
  <c r="CI23" i="14"/>
  <c r="CH23" i="14"/>
  <c r="CG23" i="14"/>
  <c r="CF23" i="14"/>
  <c r="CE23" i="14"/>
  <c r="CD23" i="14"/>
  <c r="CC23" i="14"/>
  <c r="CB23" i="14"/>
  <c r="CA23" i="14"/>
  <c r="BZ23" i="14"/>
  <c r="BY23" i="14"/>
  <c r="BX23" i="14"/>
  <c r="BW23" i="14"/>
  <c r="BV23" i="14"/>
  <c r="BU23" i="14"/>
  <c r="BT23" i="14"/>
  <c r="BS23" i="14"/>
  <c r="BR23" i="14"/>
  <c r="BQ23" i="14"/>
  <c r="BP23" i="14"/>
  <c r="BO23" i="14"/>
  <c r="BN23" i="14"/>
  <c r="BM23" i="14"/>
  <c r="BL23" i="14"/>
  <c r="BK23" i="14"/>
  <c r="BJ23" i="14"/>
  <c r="BI23" i="14"/>
  <c r="BH23" i="14"/>
  <c r="BG23" i="14"/>
  <c r="BF23" i="14"/>
  <c r="BE23" i="14"/>
  <c r="BD23" i="14"/>
  <c r="BC23" i="14"/>
  <c r="BB23" i="14"/>
  <c r="BA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L23" i="14"/>
  <c r="E23" i="14"/>
  <c r="CE22" i="14"/>
  <c r="CC22" i="14"/>
  <c r="CB22" i="14"/>
  <c r="CA22" i="14"/>
  <c r="BX22" i="14"/>
  <c r="BT22" i="14"/>
  <c r="BS22" i="14"/>
  <c r="BP22" i="14"/>
  <c r="BO22" i="14"/>
  <c r="BN22" i="14"/>
  <c r="BH22" i="14"/>
  <c r="BG22" i="14"/>
  <c r="BF22" i="14"/>
  <c r="BC22" i="14"/>
  <c r="AZ22" i="14"/>
  <c r="AU22" i="14"/>
  <c r="AR22" i="14"/>
  <c r="AQ22" i="14"/>
  <c r="AP22" i="14"/>
  <c r="AJ22" i="14"/>
  <c r="AI22" i="14"/>
  <c r="AH22" i="14"/>
  <c r="AE22" i="14"/>
  <c r="AB22" i="14"/>
  <c r="W22" i="14"/>
  <c r="T22" i="14"/>
  <c r="S22" i="14"/>
  <c r="L22" i="14"/>
  <c r="E22" i="14"/>
  <c r="BP20" i="14"/>
  <c r="BH20" i="14"/>
  <c r="AZ20" i="14"/>
  <c r="AR20" i="14"/>
  <c r="AQ20" i="14"/>
  <c r="AN20" i="14"/>
  <c r="AV26" i="14" l="1"/>
  <c r="AB27" i="14"/>
  <c r="X27" i="14"/>
  <c r="X20" i="14" s="1"/>
  <c r="X19" i="14" s="1"/>
  <c r="AK26" i="14"/>
  <c r="BC26" i="14"/>
  <c r="BI26" i="14"/>
  <c r="BU26" i="14"/>
  <c r="H41" i="14"/>
  <c r="BH19" i="14"/>
  <c r="BG19" i="14"/>
  <c r="AX19" i="14"/>
  <c r="H27" i="14"/>
  <c r="I41" i="14"/>
  <c r="CE41" i="14"/>
  <c r="CE40" i="14" s="1"/>
  <c r="CE39" i="14" s="1"/>
  <c r="CE21" i="14" s="1"/>
  <c r="CE19" i="14" s="1"/>
  <c r="R39" i="14"/>
  <c r="L27" i="14"/>
  <c r="AM26" i="14"/>
  <c r="AS26" i="14"/>
  <c r="BE26" i="14"/>
  <c r="BQ26" i="14"/>
  <c r="J41" i="14"/>
  <c r="CF41" i="14"/>
  <c r="CF40" i="14" s="1"/>
  <c r="F39" i="14"/>
  <c r="F21" i="14" s="1"/>
  <c r="F19" i="14" s="1"/>
  <c r="CF19" i="14"/>
  <c r="BT19" i="14"/>
  <c r="AN19" i="14"/>
  <c r="CG41" i="14"/>
  <c r="CG40" i="14" s="1"/>
  <c r="G39" i="14"/>
  <c r="G21" i="14" s="1"/>
  <c r="G19" i="14" s="1"/>
  <c r="K39" i="14"/>
  <c r="K21" i="14" s="1"/>
  <c r="K19" i="14" s="1"/>
  <c r="O39" i="14"/>
  <c r="AN26" i="14"/>
  <c r="BL26" i="14"/>
  <c r="W20" i="14"/>
  <c r="W26" i="14"/>
  <c r="AE26" i="14"/>
  <c r="AE20" i="14"/>
  <c r="AE19" i="14" s="1"/>
  <c r="E27" i="14"/>
  <c r="E20" i="14" s="1"/>
  <c r="E19" i="14" s="1"/>
  <c r="I27" i="14"/>
  <c r="M27" i="14"/>
  <c r="Q27" i="14"/>
  <c r="U27" i="14"/>
  <c r="U20" i="14" s="1"/>
  <c r="Y27" i="14"/>
  <c r="Y20" i="14" s="1"/>
  <c r="Y19" i="14" s="1"/>
  <c r="AC27" i="14"/>
  <c r="AC26" i="14" s="1"/>
  <c r="AG27" i="14"/>
  <c r="AG26" i="14" s="1"/>
  <c r="BP39" i="14"/>
  <c r="BP21" i="14" s="1"/>
  <c r="AN22" i="14"/>
  <c r="AF26" i="14"/>
  <c r="F27" i="14"/>
  <c r="F26" i="14" s="1"/>
  <c r="J27" i="14"/>
  <c r="J26" i="14" s="1"/>
  <c r="N27" i="14"/>
  <c r="N26" i="14" s="1"/>
  <c r="R27" i="14"/>
  <c r="V27" i="14"/>
  <c r="V20" i="14" s="1"/>
  <c r="Z27" i="14"/>
  <c r="Z20" i="14" s="1"/>
  <c r="AD27" i="14"/>
  <c r="AD20" i="14" s="1"/>
  <c r="AD19" i="14" s="1"/>
  <c r="AH27" i="14"/>
  <c r="AH20" i="14" s="1"/>
  <c r="AH19" i="14" s="1"/>
  <c r="T39" i="14"/>
  <c r="T21" i="14" s="1"/>
  <c r="T19" i="14" s="1"/>
  <c r="AB39" i="14"/>
  <c r="AB21" i="14" s="1"/>
  <c r="AF39" i="14"/>
  <c r="AF21" i="14" s="1"/>
  <c r="AJ39" i="14"/>
  <c r="AJ21" i="14" s="1"/>
  <c r="AJ19" i="14" s="1"/>
  <c r="AR39" i="14"/>
  <c r="AR21" i="14" s="1"/>
  <c r="AR19" i="14" s="1"/>
  <c r="AV39" i="14"/>
  <c r="AV21" i="14" s="1"/>
  <c r="AV19" i="14" s="1"/>
  <c r="BA20" i="14"/>
  <c r="BL22" i="14"/>
  <c r="L26" i="14"/>
  <c r="AB26" i="14"/>
  <c r="AR26" i="14"/>
  <c r="BD26" i="14"/>
  <c r="BT26" i="14"/>
  <c r="J39" i="14"/>
  <c r="J21" i="14" s="1"/>
  <c r="J19" i="14" s="1"/>
  <c r="BU20" i="14"/>
  <c r="AO20" i="14"/>
  <c r="AO19" i="14" s="1"/>
  <c r="BM20" i="14"/>
  <c r="BM19" i="14" s="1"/>
  <c r="AW26" i="14"/>
  <c r="BE20" i="14"/>
  <c r="BQ20" i="14"/>
  <c r="G26" i="14"/>
  <c r="BI20" i="14"/>
  <c r="BI19" i="14" s="1"/>
  <c r="AS20" i="14"/>
  <c r="AS19" i="14" s="1"/>
  <c r="H26" i="14"/>
  <c r="P26" i="14"/>
  <c r="BD39" i="14"/>
  <c r="BD21" i="14" s="1"/>
  <c r="BD19" i="14" s="1"/>
  <c r="AZ26" i="14"/>
  <c r="BH26" i="14"/>
  <c r="BP26" i="14"/>
  <c r="L20" i="14"/>
  <c r="AF20" i="14"/>
  <c r="AF19" i="14" s="1"/>
  <c r="AB20" i="14"/>
  <c r="AB19" i="14" s="1"/>
  <c r="X26" i="14"/>
  <c r="AK20" i="14"/>
  <c r="AJ26" i="14"/>
  <c r="BF39" i="14"/>
  <c r="BF21" i="14" s="1"/>
  <c r="BF19" i="14" s="1"/>
  <c r="BW41" i="14"/>
  <c r="BW40" i="14" s="1"/>
  <c r="BW39" i="14" s="1"/>
  <c r="BW21" i="14" s="1"/>
  <c r="BW19" i="14" s="1"/>
  <c r="BC39" i="14"/>
  <c r="BC21" i="14" s="1"/>
  <c r="BG39" i="14"/>
  <c r="BG21" i="14" s="1"/>
  <c r="BK39" i="14"/>
  <c r="BK21" i="14" s="1"/>
  <c r="BK19" i="14" s="1"/>
  <c r="BH39" i="14"/>
  <c r="BH21" i="14" s="1"/>
  <c r="BL39" i="14"/>
  <c r="BL21" i="14" s="1"/>
  <c r="BL19" i="14" s="1"/>
  <c r="AW39" i="14"/>
  <c r="AW21" i="14" s="1"/>
  <c r="AW19" i="14" s="1"/>
  <c r="BS39" i="14"/>
  <c r="BS21" i="14" s="1"/>
  <c r="BS19" i="14" s="1"/>
  <c r="V39" i="14"/>
  <c r="V21" i="14" s="1"/>
  <c r="Z39" i="14"/>
  <c r="Z21" i="14" s="1"/>
  <c r="AD39" i="14"/>
  <c r="AD21" i="14" s="1"/>
  <c r="AH39" i="14"/>
  <c r="AH21" i="14" s="1"/>
  <c r="AL39" i="14"/>
  <c r="AL21" i="14" s="1"/>
  <c r="AL19" i="14" s="1"/>
  <c r="AP39" i="14"/>
  <c r="AP21" i="14" s="1"/>
  <c r="AP19" i="14" s="1"/>
  <c r="AT39" i="14"/>
  <c r="AT21" i="14" s="1"/>
  <c r="AT19" i="14" s="1"/>
  <c r="AX39" i="14"/>
  <c r="AX21" i="14" s="1"/>
  <c r="BJ39" i="14"/>
  <c r="BJ21" i="14" s="1"/>
  <c r="BJ19" i="14" s="1"/>
  <c r="BN39" i="14"/>
  <c r="BN21" i="14" s="1"/>
  <c r="BN19" i="14" s="1"/>
  <c r="BR39" i="14"/>
  <c r="BR21" i="14" s="1"/>
  <c r="BR19" i="14" s="1"/>
  <c r="X39" i="14"/>
  <c r="X21" i="14" s="1"/>
  <c r="AN39" i="14"/>
  <c r="AN21" i="14" s="1"/>
  <c r="AZ39" i="14"/>
  <c r="AZ21" i="14" s="1"/>
  <c r="AZ19" i="14" s="1"/>
  <c r="BO39" i="14"/>
  <c r="BO21" i="14" s="1"/>
  <c r="BO19" i="14" s="1"/>
  <c r="O26" i="14"/>
  <c r="AM20" i="14"/>
  <c r="AM19" i="14" s="1"/>
  <c r="BC20" i="14"/>
  <c r="K26" i="14"/>
  <c r="S26" i="14"/>
  <c r="AA26" i="14"/>
  <c r="AQ26" i="14"/>
  <c r="AY26" i="14"/>
  <c r="BG26" i="14"/>
  <c r="BK26" i="14"/>
  <c r="BO26" i="14"/>
  <c r="BS26" i="14"/>
  <c r="BY41" i="14"/>
  <c r="BY40" i="14" s="1"/>
  <c r="BY39" i="14" s="1"/>
  <c r="CC41" i="14"/>
  <c r="CC40" i="14" s="1"/>
  <c r="CC39" i="14" s="1"/>
  <c r="P41" i="14"/>
  <c r="E25" i="14"/>
  <c r="S25" i="14"/>
  <c r="AY25" i="14"/>
  <c r="BO25" i="14"/>
  <c r="T26" i="14"/>
  <c r="AI26" i="14"/>
  <c r="I26" i="14"/>
  <c r="M26" i="14"/>
  <c r="Q26" i="14"/>
  <c r="BS25" i="14"/>
  <c r="AJ25" i="14"/>
  <c r="AZ25" i="14"/>
  <c r="BK25" i="14"/>
  <c r="BP25" i="14"/>
  <c r="BP19" i="14" s="1"/>
  <c r="N41" i="14"/>
  <c r="M41" i="14"/>
  <c r="Q41" i="14"/>
  <c r="F41" i="14"/>
  <c r="R41" i="14"/>
  <c r="O41" i="14"/>
  <c r="BX41" i="14"/>
  <c r="BX40" i="14" s="1"/>
  <c r="BX39" i="14" s="1"/>
  <c r="BX26" i="14" s="1"/>
  <c r="CB41" i="14"/>
  <c r="CB40" i="14" s="1"/>
  <c r="CB39" i="14" s="1"/>
  <c r="CI39" i="14"/>
  <c r="CI21" i="14" s="1"/>
  <c r="CI19" i="14" s="1"/>
  <c r="CH41" i="14"/>
  <c r="CH40" i="14" s="1"/>
  <c r="CJ41" i="14"/>
  <c r="CJ40" i="14" s="1"/>
  <c r="CJ39" i="14" s="1"/>
  <c r="CJ21" i="14" s="1"/>
  <c r="CJ19" i="14" s="1"/>
  <c r="CA41" i="14"/>
  <c r="CA40" i="14" s="1"/>
  <c r="CA39" i="14" s="1"/>
  <c r="BZ41" i="14"/>
  <c r="BZ40" i="14" s="1"/>
  <c r="BZ39" i="14" s="1"/>
  <c r="BB39" i="14"/>
  <c r="BB21" i="14" s="1"/>
  <c r="BB19" i="14" s="1"/>
  <c r="CG39" i="14"/>
  <c r="AC39" i="14"/>
  <c r="AC21" i="14" s="1"/>
  <c r="AS39" i="14"/>
  <c r="AS21" i="14" s="1"/>
  <c r="BM39" i="14"/>
  <c r="BM21" i="14" s="1"/>
  <c r="L43" i="14"/>
  <c r="L41" i="14" s="1"/>
  <c r="L40" i="14" s="1"/>
  <c r="L39" i="14" s="1"/>
  <c r="L21" i="14" s="1"/>
  <c r="CD43" i="14"/>
  <c r="CD41" i="14" s="1"/>
  <c r="CD40" i="14" s="1"/>
  <c r="CD39" i="14" s="1"/>
  <c r="CD26" i="14" s="1"/>
  <c r="BV39" i="14"/>
  <c r="BV21" i="14" s="1"/>
  <c r="BV19" i="14" s="1"/>
  <c r="Y39" i="14"/>
  <c r="Y21" i="14" s="1"/>
  <c r="AO39" i="14"/>
  <c r="AO21" i="14" s="1"/>
  <c r="BI39" i="14"/>
  <c r="BI21" i="14" s="1"/>
  <c r="U39" i="14"/>
  <c r="U21" i="14" s="1"/>
  <c r="AK39" i="14"/>
  <c r="AK21" i="14" s="1"/>
  <c r="BA39" i="14"/>
  <c r="BA21" i="14" s="1"/>
  <c r="BE39" i="14"/>
  <c r="BE21" i="14" s="1"/>
  <c r="BU39" i="14"/>
  <c r="BU21" i="14" s="1"/>
  <c r="S39" i="14"/>
  <c r="S21" i="14" s="1"/>
  <c r="S19" i="14" s="1"/>
  <c r="W39" i="14"/>
  <c r="W21" i="14" s="1"/>
  <c r="AA39" i="14"/>
  <c r="AA21" i="14" s="1"/>
  <c r="AA19" i="14" s="1"/>
  <c r="AE39" i="14"/>
  <c r="AE21" i="14" s="1"/>
  <c r="AI39" i="14"/>
  <c r="AI21" i="14" s="1"/>
  <c r="AI19" i="14" s="1"/>
  <c r="AM39" i="14"/>
  <c r="AM21" i="14" s="1"/>
  <c r="AQ39" i="14"/>
  <c r="AQ21" i="14" s="1"/>
  <c r="AQ19" i="14" s="1"/>
  <c r="AU39" i="14"/>
  <c r="AU26" i="14" s="1"/>
  <c r="AY39" i="14"/>
  <c r="AY21" i="14" s="1"/>
  <c r="AY19" i="14" s="1"/>
  <c r="CF39" i="14"/>
  <c r="CF21" i="14" s="1"/>
  <c r="H39" i="14"/>
  <c r="H21" i="14" s="1"/>
  <c r="H19" i="14" s="1"/>
  <c r="P39" i="14"/>
  <c r="P21" i="14" s="1"/>
  <c r="P19" i="14" s="1"/>
  <c r="Z26" i="14"/>
  <c r="AL26" i="14"/>
  <c r="AP26" i="14"/>
  <c r="AT26" i="14"/>
  <c r="AX26" i="14"/>
  <c r="BB26" i="14"/>
  <c r="BF26" i="14"/>
  <c r="BJ26" i="14"/>
  <c r="BN26" i="14"/>
  <c r="R26" i="14"/>
  <c r="E39" i="14"/>
  <c r="E21" i="14" s="1"/>
  <c r="I39" i="14"/>
  <c r="I21" i="14" s="1"/>
  <c r="I19" i="14" s="1"/>
  <c r="M39" i="14"/>
  <c r="Q39" i="14"/>
  <c r="AG39" i="14"/>
  <c r="AG21" i="14" s="1"/>
  <c r="BQ39" i="14"/>
  <c r="BQ21" i="14" s="1"/>
  <c r="BV26" i="14"/>
  <c r="BV22" i="14"/>
  <c r="BR26" i="14"/>
  <c r="BR22" i="14"/>
  <c r="CH54" i="14"/>
  <c r="CH53" i="14" s="1"/>
  <c r="CH52" i="14" s="1"/>
  <c r="BT53" i="14"/>
  <c r="BT52" i="14" s="1"/>
  <c r="BT39" i="14" s="1"/>
  <c r="BT21" i="14" s="1"/>
  <c r="AH26" i="14" l="1"/>
  <c r="BC19" i="14"/>
  <c r="AC20" i="14"/>
  <c r="AC19" i="14" s="1"/>
  <c r="L19" i="14"/>
  <c r="BA19" i="14"/>
  <c r="BU19" i="14"/>
  <c r="Z19" i="14"/>
  <c r="U19" i="14"/>
  <c r="AG20" i="14"/>
  <c r="AG19" i="14" s="1"/>
  <c r="BQ19" i="14"/>
  <c r="Y26" i="14"/>
  <c r="V19" i="14"/>
  <c r="E26" i="14"/>
  <c r="AK19" i="14"/>
  <c r="U26" i="14"/>
  <c r="BE19" i="14"/>
  <c r="W19" i="14"/>
  <c r="V26" i="14"/>
  <c r="CE26" i="14"/>
  <c r="AD26" i="14"/>
  <c r="BW26" i="14"/>
  <c r="AU21" i="14"/>
  <c r="AU19" i="14" s="1"/>
  <c r="BX21" i="14"/>
  <c r="BX19" i="14" s="1"/>
  <c r="CB26" i="14"/>
  <c r="CB21" i="14"/>
  <c r="CB19" i="14" s="1"/>
  <c r="CJ26" i="14"/>
  <c r="CD21" i="14"/>
  <c r="CD19" i="14" s="1"/>
  <c r="CH39" i="14"/>
  <c r="CH26" i="14" s="1"/>
  <c r="CA21" i="14"/>
  <c r="CA19" i="14" s="1"/>
  <c r="CA26" i="14"/>
  <c r="CF26" i="14"/>
  <c r="CI26" i="14"/>
  <c r="CG26" i="14"/>
  <c r="CG21" i="14"/>
  <c r="CG19" i="14" s="1"/>
  <c r="CC26" i="14"/>
  <c r="CC21" i="14"/>
  <c r="CC19" i="14" s="1"/>
  <c r="BY26" i="14"/>
  <c r="BY21" i="14"/>
  <c r="BY19" i="14" s="1"/>
  <c r="BZ26" i="14"/>
  <c r="BZ21" i="14"/>
  <c r="BZ19" i="14" s="1"/>
  <c r="CH21" i="14" l="1"/>
  <c r="CH19" i="14" s="1"/>
  <c r="AZ26" i="13"/>
  <c r="AY26" i="13"/>
  <c r="AX26" i="13"/>
  <c r="AW26" i="13"/>
  <c r="AV26" i="13"/>
  <c r="AT26" i="13"/>
  <c r="AS26" i="13"/>
  <c r="AR26" i="13"/>
  <c r="AQ26" i="13"/>
  <c r="AP26" i="13"/>
  <c r="AN26" i="13"/>
  <c r="AM26" i="13"/>
  <c r="AL26" i="13"/>
  <c r="AK26" i="13"/>
  <c r="AJ26" i="13"/>
  <c r="AH26" i="13"/>
  <c r="AG26" i="13"/>
  <c r="AF26" i="13"/>
  <c r="AE26" i="13"/>
  <c r="AD26" i="13"/>
  <c r="AB26" i="13"/>
  <c r="AA26" i="13"/>
  <c r="Z26" i="13"/>
  <c r="Y26" i="13"/>
  <c r="X26" i="13"/>
  <c r="V26" i="13"/>
  <c r="U26" i="13"/>
  <c r="T26" i="13"/>
  <c r="S26" i="13"/>
  <c r="R26" i="13"/>
  <c r="P26" i="13"/>
  <c r="O26" i="13"/>
  <c r="N26" i="13"/>
  <c r="M26" i="13"/>
  <c r="L26" i="13"/>
  <c r="J26" i="13"/>
  <c r="I26" i="13"/>
  <c r="H26" i="13"/>
  <c r="G26" i="13"/>
  <c r="F26" i="13"/>
  <c r="AZ23" i="13"/>
  <c r="AY23" i="13"/>
  <c r="AX23" i="13"/>
  <c r="AW23" i="13"/>
  <c r="AV23" i="13"/>
  <c r="AT23" i="13"/>
  <c r="AS23" i="13"/>
  <c r="AR23" i="13"/>
  <c r="AQ23" i="13"/>
  <c r="AP23" i="13"/>
  <c r="AN23" i="13"/>
  <c r="AM23" i="13"/>
  <c r="AL23" i="13"/>
  <c r="AK23" i="13"/>
  <c r="AJ23" i="13"/>
  <c r="AH23" i="13"/>
  <c r="AG23" i="13"/>
  <c r="AF23" i="13"/>
  <c r="AE23" i="13"/>
  <c r="AD23" i="13"/>
  <c r="AB23" i="13"/>
  <c r="AA23" i="13"/>
  <c r="Z23" i="13"/>
  <c r="Y23" i="13"/>
  <c r="X23" i="13"/>
  <c r="V23" i="13"/>
  <c r="U23" i="13"/>
  <c r="T23" i="13"/>
  <c r="S23" i="13"/>
  <c r="R23" i="13"/>
  <c r="P23" i="13"/>
  <c r="O23" i="13"/>
  <c r="N23" i="13"/>
  <c r="M23" i="13"/>
  <c r="L23" i="13"/>
  <c r="J23" i="13"/>
  <c r="I23" i="13"/>
  <c r="H23" i="13"/>
  <c r="G23" i="13"/>
  <c r="F23" i="13"/>
  <c r="BX60" i="13"/>
  <c r="BW60" i="13"/>
  <c r="BV60" i="13"/>
  <c r="BU60" i="13"/>
  <c r="BT60" i="13"/>
  <c r="BR60" i="13"/>
  <c r="BQ60" i="13"/>
  <c r="BP60" i="13"/>
  <c r="BO60" i="13"/>
  <c r="BN60" i="13"/>
  <c r="BL60" i="13"/>
  <c r="BK60" i="13"/>
  <c r="BJ60" i="13"/>
  <c r="BI60" i="13"/>
  <c r="BH60" i="13"/>
  <c r="BF60" i="13"/>
  <c r="BE60" i="13"/>
  <c r="BD60" i="13"/>
  <c r="BC60" i="13"/>
  <c r="BB60" i="13"/>
  <c r="E27" i="13"/>
  <c r="E20" i="13" s="1"/>
  <c r="AX51" i="13"/>
  <c r="AX40" i="13" s="1"/>
  <c r="AI51" i="13"/>
  <c r="K41" i="13" l="1"/>
  <c r="K40" i="13" s="1"/>
  <c r="K22" i="13" s="1"/>
  <c r="AU51" i="13"/>
  <c r="AU40" i="13" s="1"/>
  <c r="AU22" i="13" s="1"/>
  <c r="AU20" i="13" s="1"/>
  <c r="AI41" i="13"/>
  <c r="AI40" i="13" s="1"/>
  <c r="AI22" i="13" s="1"/>
  <c r="AI20" i="13" s="1"/>
  <c r="G22" i="13"/>
  <c r="G27" i="13"/>
  <c r="AB22" i="13"/>
  <c r="AB20" i="13" s="1"/>
  <c r="AB27" i="13"/>
  <c r="L22" i="13"/>
  <c r="L27" i="13"/>
  <c r="I22" i="13"/>
  <c r="I27" i="13"/>
  <c r="U22" i="13"/>
  <c r="U20" i="13" s="1"/>
  <c r="U27" i="13"/>
  <c r="AR22" i="13"/>
  <c r="AR20" i="13" s="1"/>
  <c r="AR27" i="13"/>
  <c r="S22" i="13"/>
  <c r="S20" i="13" s="1"/>
  <c r="S27" i="13"/>
  <c r="AV22" i="13"/>
  <c r="AV20" i="13" s="1"/>
  <c r="AV27" i="13"/>
  <c r="AZ22" i="13"/>
  <c r="AZ20" i="13" s="1"/>
  <c r="AZ27" i="13"/>
  <c r="AX22" i="13"/>
  <c r="AX20" i="13" s="1"/>
  <c r="AX27" i="13"/>
  <c r="AE22" i="13"/>
  <c r="AE20" i="13" s="1"/>
  <c r="AE27" i="13"/>
  <c r="AK22" i="13"/>
  <c r="AK20" i="13" s="1"/>
  <c r="AK27" i="13"/>
  <c r="AN22" i="13"/>
  <c r="AN20" i="13" s="1"/>
  <c r="AN27" i="13"/>
  <c r="AY22" i="13"/>
  <c r="AY20" i="13" s="1"/>
  <c r="AY27" i="13"/>
  <c r="AD22" i="13"/>
  <c r="AD20" i="13" s="1"/>
  <c r="AD27" i="13"/>
  <c r="J22" i="13"/>
  <c r="J27" i="13"/>
  <c r="AQ22" i="13"/>
  <c r="AQ20" i="13" s="1"/>
  <c r="AQ27" i="13"/>
  <c r="AS22" i="13"/>
  <c r="AS20" i="13" s="1"/>
  <c r="AS27" i="13"/>
  <c r="AA22" i="13"/>
  <c r="AA20" i="13" s="1"/>
  <c r="AA27" i="13"/>
  <c r="Y22" i="13"/>
  <c r="Y20" i="13" s="1"/>
  <c r="Y27" i="13"/>
  <c r="AL22" i="13"/>
  <c r="AL20" i="13" s="1"/>
  <c r="AL27" i="13"/>
  <c r="R22" i="13"/>
  <c r="R20" i="13" s="1"/>
  <c r="R27" i="13"/>
  <c r="Z22" i="13"/>
  <c r="Z20" i="13" s="1"/>
  <c r="Z27" i="13"/>
  <c r="V22" i="13"/>
  <c r="V20" i="13" s="1"/>
  <c r="V27" i="13"/>
  <c r="M22" i="13"/>
  <c r="M27" i="13"/>
  <c r="F22" i="13"/>
  <c r="F27" i="13"/>
  <c r="AM22" i="13"/>
  <c r="AM20" i="13" s="1"/>
  <c r="AM27" i="13"/>
  <c r="T22" i="13"/>
  <c r="T20" i="13" s="1"/>
  <c r="T27" i="13"/>
  <c r="X22" i="13"/>
  <c r="X20" i="13" s="1"/>
  <c r="X27" i="13"/>
  <c r="AF22" i="13"/>
  <c r="AF20" i="13" s="1"/>
  <c r="AF27" i="13"/>
  <c r="AT22" i="13"/>
  <c r="AT20" i="13" s="1"/>
  <c r="AT27" i="13"/>
  <c r="AW22" i="13"/>
  <c r="AW20" i="13" s="1"/>
  <c r="AW27" i="13"/>
  <c r="AG22" i="13"/>
  <c r="AG20" i="13" s="1"/>
  <c r="AG27" i="13"/>
  <c r="N22" i="13"/>
  <c r="N27" i="13"/>
  <c r="P22" i="13"/>
  <c r="P27" i="13"/>
  <c r="AJ22" i="13"/>
  <c r="AJ20" i="13" s="1"/>
  <c r="AJ27" i="13"/>
  <c r="AP22" i="13"/>
  <c r="AP20" i="13" s="1"/>
  <c r="AP27" i="13"/>
  <c r="H22" i="13"/>
  <c r="H27" i="13"/>
  <c r="AH22" i="13"/>
  <c r="AH20" i="13" s="1"/>
  <c r="AH27" i="13"/>
  <c r="O22" i="13"/>
  <c r="O27" i="13"/>
  <c r="AK29" i="12"/>
  <c r="AH81" i="12"/>
  <c r="AG81" i="12"/>
  <c r="AJ29" i="12"/>
  <c r="AF29" i="12"/>
  <c r="AD29" i="12"/>
  <c r="AC29" i="12"/>
  <c r="AB29" i="12"/>
  <c r="Y29" i="12"/>
  <c r="X29" i="12"/>
  <c r="T29" i="12"/>
  <c r="R29" i="12"/>
  <c r="Q29" i="12"/>
  <c r="P29" i="12"/>
  <c r="N29" i="12"/>
  <c r="M29" i="12"/>
  <c r="L29" i="12"/>
  <c r="I29" i="12"/>
  <c r="H29" i="12"/>
  <c r="AM71" i="12"/>
  <c r="AM26" i="12" s="1"/>
  <c r="AL71" i="12"/>
  <c r="AL26" i="12" s="1"/>
  <c r="AK71" i="12"/>
  <c r="AJ71" i="12"/>
  <c r="AI71" i="12"/>
  <c r="AI26" i="12" s="1"/>
  <c r="AH71" i="12"/>
  <c r="AH26" i="12" s="1"/>
  <c r="AG71" i="12"/>
  <c r="AF71" i="12"/>
  <c r="AE71" i="12"/>
  <c r="AE26" i="12" s="1"/>
  <c r="AD71" i="12"/>
  <c r="AD26" i="12" s="1"/>
  <c r="AC71" i="12"/>
  <c r="AC26" i="12" s="1"/>
  <c r="AB71" i="12"/>
  <c r="AA71" i="12"/>
  <c r="AA26" i="12" s="1"/>
  <c r="Z71" i="12"/>
  <c r="Z26" i="12" s="1"/>
  <c r="Y71" i="12"/>
  <c r="X71" i="12"/>
  <c r="W71" i="12"/>
  <c r="W26" i="12" s="1"/>
  <c r="V71" i="12"/>
  <c r="V26" i="12" s="1"/>
  <c r="U71" i="12"/>
  <c r="T71" i="12"/>
  <c r="S71" i="12"/>
  <c r="S26" i="12" s="1"/>
  <c r="R71" i="12"/>
  <c r="R26" i="12" s="1"/>
  <c r="Q71" i="12"/>
  <c r="Q26" i="12" s="1"/>
  <c r="P71" i="12"/>
  <c r="O71" i="12"/>
  <c r="O26" i="12" s="1"/>
  <c r="N71" i="12"/>
  <c r="N26" i="12" s="1"/>
  <c r="M71" i="12"/>
  <c r="L71" i="12"/>
  <c r="K71" i="12"/>
  <c r="K26" i="12" s="1"/>
  <c r="J71" i="12"/>
  <c r="J26" i="12" s="1"/>
  <c r="I71" i="12"/>
  <c r="H71" i="12"/>
  <c r="G71" i="12"/>
  <c r="G26" i="12" s="1"/>
  <c r="F71" i="12"/>
  <c r="F26" i="12" s="1"/>
  <c r="E71" i="12"/>
  <c r="E26" i="12" s="1"/>
  <c r="AM68" i="12"/>
  <c r="AL68" i="12"/>
  <c r="AK68"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E68" i="12"/>
  <c r="AH64" i="12"/>
  <c r="AH63" i="12" s="1"/>
  <c r="AH58" i="12" s="1"/>
  <c r="AM63" i="12"/>
  <c r="AM58" i="12" s="1"/>
  <c r="AL63" i="12"/>
  <c r="AL58" i="12" s="1"/>
  <c r="AK63" i="12"/>
  <c r="AJ63" i="12"/>
  <c r="AJ58" i="12" s="1"/>
  <c r="AI63" i="12"/>
  <c r="AI58" i="12" s="1"/>
  <c r="AG63" i="12"/>
  <c r="AG58" i="12" s="1"/>
  <c r="AF63" i="12"/>
  <c r="AF58" i="12" s="1"/>
  <c r="AE63" i="12"/>
  <c r="AE58" i="12" s="1"/>
  <c r="AD63" i="12"/>
  <c r="AD58" i="12" s="1"/>
  <c r="AC63" i="12"/>
  <c r="AC58" i="12" s="1"/>
  <c r="AB63" i="12"/>
  <c r="AB58" i="12" s="1"/>
  <c r="AA63" i="12"/>
  <c r="AA58" i="12" s="1"/>
  <c r="Z63" i="12"/>
  <c r="Z58" i="12" s="1"/>
  <c r="Y63" i="12"/>
  <c r="Y58" i="12" s="1"/>
  <c r="X63" i="12"/>
  <c r="X58" i="12" s="1"/>
  <c r="W63" i="12"/>
  <c r="W58" i="12" s="1"/>
  <c r="V63" i="12"/>
  <c r="U63" i="12"/>
  <c r="U58" i="12" s="1"/>
  <c r="T63" i="12"/>
  <c r="T58" i="12" s="1"/>
  <c r="S63" i="12"/>
  <c r="S58" i="12" s="1"/>
  <c r="R63" i="12"/>
  <c r="R58" i="12" s="1"/>
  <c r="Q63" i="12"/>
  <c r="Q58" i="12" s="1"/>
  <c r="P63" i="12"/>
  <c r="P58" i="12" s="1"/>
  <c r="O63" i="12"/>
  <c r="O58" i="12" s="1"/>
  <c r="N63" i="12"/>
  <c r="N58" i="12" s="1"/>
  <c r="M63" i="12"/>
  <c r="M58" i="12" s="1"/>
  <c r="L63" i="12"/>
  <c r="L58" i="12" s="1"/>
  <c r="K63" i="12"/>
  <c r="K58" i="12" s="1"/>
  <c r="J63" i="12"/>
  <c r="J58" i="12" s="1"/>
  <c r="I63" i="12"/>
  <c r="I58" i="12" s="1"/>
  <c r="H63" i="12"/>
  <c r="H58" i="12" s="1"/>
  <c r="G63" i="12"/>
  <c r="G58" i="12" s="1"/>
  <c r="F63" i="12"/>
  <c r="E63" i="12"/>
  <c r="E58" i="12" s="1"/>
  <c r="AK58" i="12"/>
  <c r="V58" i="12"/>
  <c r="F58" i="12"/>
  <c r="AM56" i="12"/>
  <c r="AL56" i="12"/>
  <c r="AK56" i="12"/>
  <c r="AK55" i="12" s="1"/>
  <c r="AK54" i="12" s="1"/>
  <c r="AJ56" i="12"/>
  <c r="AJ55" i="12" s="1"/>
  <c r="AJ54" i="12" s="1"/>
  <c r="AI56" i="12"/>
  <c r="AI55" i="12" s="1"/>
  <c r="AI54" i="12" s="1"/>
  <c r="AH56" i="12"/>
  <c r="AH55" i="12" s="1"/>
  <c r="AH54" i="12" s="1"/>
  <c r="AG56" i="12"/>
  <c r="AG55" i="12" s="1"/>
  <c r="AG54" i="12" s="1"/>
  <c r="AA55" i="12"/>
  <c r="AA54" i="12" s="1"/>
  <c r="AM55" i="12"/>
  <c r="AM54" i="12" s="1"/>
  <c r="AL55" i="12"/>
  <c r="AL54" i="12" s="1"/>
  <c r="AF55" i="12"/>
  <c r="AF54" i="12" s="1"/>
  <c r="AE55" i="12"/>
  <c r="AD55" i="12"/>
  <c r="AD54" i="12" s="1"/>
  <c r="AC55" i="12"/>
  <c r="AC54" i="12" s="1"/>
  <c r="AB55" i="12"/>
  <c r="AB54" i="12" s="1"/>
  <c r="Z55" i="12"/>
  <c r="Z54" i="12" s="1"/>
  <c r="Y55" i="12"/>
  <c r="Y54" i="12" s="1"/>
  <c r="X55" i="12"/>
  <c r="X54" i="12" s="1"/>
  <c r="W55" i="12"/>
  <c r="W54" i="12" s="1"/>
  <c r="V55" i="12"/>
  <c r="V54" i="12" s="1"/>
  <c r="U55" i="12"/>
  <c r="U54" i="12" s="1"/>
  <c r="T55" i="12"/>
  <c r="T54" i="12" s="1"/>
  <c r="S55" i="12"/>
  <c r="S54" i="12" s="1"/>
  <c r="R55" i="12"/>
  <c r="R54" i="12" s="1"/>
  <c r="Q55" i="12"/>
  <c r="Q54" i="12" s="1"/>
  <c r="P55" i="12"/>
  <c r="P54" i="12" s="1"/>
  <c r="O55" i="12"/>
  <c r="O54" i="12" s="1"/>
  <c r="N55" i="12"/>
  <c r="N54" i="12" s="1"/>
  <c r="M55" i="12"/>
  <c r="M54" i="12" s="1"/>
  <c r="L55" i="12"/>
  <c r="L54" i="12" s="1"/>
  <c r="K55" i="12"/>
  <c r="K54" i="12" s="1"/>
  <c r="J55" i="12"/>
  <c r="J54" i="12" s="1"/>
  <c r="I55" i="12"/>
  <c r="I54" i="12" s="1"/>
  <c r="H55" i="12"/>
  <c r="H54" i="12" s="1"/>
  <c r="G55" i="12"/>
  <c r="G54" i="12" s="1"/>
  <c r="F55" i="12"/>
  <c r="F54" i="12" s="1"/>
  <c r="E55" i="12"/>
  <c r="E54" i="12" s="1"/>
  <c r="AE54" i="12"/>
  <c r="AM47" i="12"/>
  <c r="AL47" i="12"/>
  <c r="AK47" i="12"/>
  <c r="AJ47" i="12"/>
  <c r="AI47" i="12"/>
  <c r="AH47" i="12"/>
  <c r="AG47" i="12"/>
  <c r="AM46" i="12"/>
  <c r="AL46" i="12"/>
  <c r="AK46" i="12"/>
  <c r="AJ46" i="12"/>
  <c r="AI46" i="12"/>
  <c r="AH46" i="12"/>
  <c r="AG46" i="12"/>
  <c r="AF45" i="12"/>
  <c r="AE45" i="12"/>
  <c r="AE44" i="12" s="1"/>
  <c r="AD45" i="12"/>
  <c r="AD44" i="12" s="1"/>
  <c r="AC45" i="12"/>
  <c r="AC44" i="12" s="1"/>
  <c r="AB45" i="12"/>
  <c r="AA45" i="12"/>
  <c r="AA44" i="12" s="1"/>
  <c r="Z45" i="12"/>
  <c r="Y45" i="12"/>
  <c r="Y44" i="12" s="1"/>
  <c r="X45" i="12"/>
  <c r="W45" i="12"/>
  <c r="W44" i="12" s="1"/>
  <c r="V45" i="12"/>
  <c r="V44" i="12" s="1"/>
  <c r="U45" i="12"/>
  <c r="U44" i="12" s="1"/>
  <c r="T45" i="12"/>
  <c r="T44" i="12" s="1"/>
  <c r="S45" i="12"/>
  <c r="R45" i="12"/>
  <c r="Q45" i="12"/>
  <c r="P45" i="12"/>
  <c r="O45" i="12"/>
  <c r="N45" i="12"/>
  <c r="M45" i="12"/>
  <c r="L45" i="12"/>
  <c r="L44" i="12" s="1"/>
  <c r="K45" i="12"/>
  <c r="J45" i="12"/>
  <c r="I45" i="12"/>
  <c r="I44" i="12" s="1"/>
  <c r="H45" i="12"/>
  <c r="G45" i="12"/>
  <c r="F45" i="12"/>
  <c r="F44" i="12" s="1"/>
  <c r="E45" i="12"/>
  <c r="E44" i="12" s="1"/>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AM38" i="12"/>
  <c r="AL38" i="12"/>
  <c r="AK38" i="12"/>
  <c r="AJ38" i="12"/>
  <c r="AI38" i="12"/>
  <c r="AH38" i="12"/>
  <c r="AG38" i="12"/>
  <c r="AM37" i="12"/>
  <c r="AL37" i="12"/>
  <c r="AK37" i="12"/>
  <c r="AJ37" i="12"/>
  <c r="AI37" i="12"/>
  <c r="AH37" i="12"/>
  <c r="AG37"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P31" i="12"/>
  <c r="P24" i="12" s="1"/>
  <c r="AM29" i="12"/>
  <c r="AL29" i="12"/>
  <c r="AI29" i="12"/>
  <c r="AE29" i="12"/>
  <c r="Z29" i="12"/>
  <c r="W29" i="12"/>
  <c r="V29" i="12"/>
  <c r="U29" i="12"/>
  <c r="S29" i="12"/>
  <c r="O29" i="12"/>
  <c r="K29" i="12"/>
  <c r="J29" i="12"/>
  <c r="G29" i="12"/>
  <c r="F29" i="12"/>
  <c r="E29"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AM27" i="12"/>
  <c r="AL27" i="12"/>
  <c r="AK27" i="12"/>
  <c r="AJ27" i="12"/>
  <c r="AI27"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AK26" i="12"/>
  <c r="AJ26" i="12"/>
  <c r="AG26" i="12"/>
  <c r="AF26" i="12"/>
  <c r="AB26" i="12"/>
  <c r="Y26" i="12"/>
  <c r="X26" i="12"/>
  <c r="U26" i="12"/>
  <c r="T26" i="12"/>
  <c r="P26" i="12"/>
  <c r="M26" i="12"/>
  <c r="L26" i="12"/>
  <c r="I26" i="12"/>
  <c r="H26" i="12"/>
  <c r="G31" i="12" l="1"/>
  <c r="G24" i="12" s="1"/>
  <c r="O31" i="12"/>
  <c r="O24" i="12" s="1"/>
  <c r="W31" i="12"/>
  <c r="W24" i="12" s="1"/>
  <c r="AE31" i="12"/>
  <c r="AE24" i="12" s="1"/>
  <c r="AF31" i="12"/>
  <c r="AF24" i="12" s="1"/>
  <c r="K31" i="12"/>
  <c r="K24" i="12" s="1"/>
  <c r="S31" i="12"/>
  <c r="S24" i="12" s="1"/>
  <c r="AA31" i="12"/>
  <c r="AA24" i="12" s="1"/>
  <c r="F43" i="12"/>
  <c r="F25" i="12" s="1"/>
  <c r="H31" i="12"/>
  <c r="H24" i="12" s="1"/>
  <c r="L31" i="12"/>
  <c r="L24" i="12" s="1"/>
  <c r="T31" i="12"/>
  <c r="T24" i="12" s="1"/>
  <c r="X31" i="12"/>
  <c r="X24" i="12" s="1"/>
  <c r="AB31" i="12"/>
  <c r="AB24" i="12" s="1"/>
  <c r="AJ45" i="12"/>
  <c r="AJ44" i="12" s="1"/>
  <c r="AJ43" i="12" s="1"/>
  <c r="AJ25" i="12" s="1"/>
  <c r="AG45" i="12"/>
  <c r="AG44" i="12" s="1"/>
  <c r="AG43" i="12" s="1"/>
  <c r="AG25" i="12" s="1"/>
  <c r="AK45" i="12"/>
  <c r="AK44" i="12" s="1"/>
  <c r="AK43" i="12" s="1"/>
  <c r="AK25" i="12" s="1"/>
  <c r="AG36" i="12"/>
  <c r="AG31" i="12" s="1"/>
  <c r="AG24" i="12" s="1"/>
  <c r="L43" i="12"/>
  <c r="L25" i="12" s="1"/>
  <c r="T43" i="12"/>
  <c r="T25" i="12" s="1"/>
  <c r="AU27" i="13"/>
  <c r="E31" i="12"/>
  <c r="E24" i="12" s="1"/>
  <c r="I31" i="12"/>
  <c r="I24" i="12" s="1"/>
  <c r="M31" i="12"/>
  <c r="M24" i="12" s="1"/>
  <c r="Q31" i="12"/>
  <c r="Q24" i="12" s="1"/>
  <c r="U31" i="12"/>
  <c r="Y31" i="12"/>
  <c r="AC31" i="12"/>
  <c r="AC24" i="12" s="1"/>
  <c r="J44" i="12"/>
  <c r="J43" i="12" s="1"/>
  <c r="J25" i="12" s="1"/>
  <c r="N44" i="12"/>
  <c r="N43" i="12" s="1"/>
  <c r="N25" i="12" s="1"/>
  <c r="R44" i="12"/>
  <c r="R43" i="12" s="1"/>
  <c r="R25" i="12" s="1"/>
  <c r="Z44" i="12"/>
  <c r="Z43" i="12" s="1"/>
  <c r="Z25" i="12" s="1"/>
  <c r="AG79" i="12"/>
  <c r="AG29" i="12" s="1"/>
  <c r="AI27" i="13"/>
  <c r="K27" i="13"/>
  <c r="K20" i="13" s="1"/>
  <c r="G20" i="13"/>
  <c r="H20" i="13"/>
  <c r="F20" i="13"/>
  <c r="I20" i="13"/>
  <c r="N20" i="13"/>
  <c r="O20" i="13"/>
  <c r="J20" i="13"/>
  <c r="P20" i="13"/>
  <c r="M20" i="13"/>
  <c r="L20" i="13"/>
  <c r="K44" i="12"/>
  <c r="K43" i="12" s="1"/>
  <c r="K25" i="12" s="1"/>
  <c r="K23" i="12" s="1"/>
  <c r="S44" i="12"/>
  <c r="S43" i="12" s="1"/>
  <c r="S30" i="12" s="1"/>
  <c r="V43" i="12"/>
  <c r="V25" i="12" s="1"/>
  <c r="AI45" i="12"/>
  <c r="AI44" i="12" s="1"/>
  <c r="AI43" i="12" s="1"/>
  <c r="AI25" i="12" s="1"/>
  <c r="AM45" i="12"/>
  <c r="AM44" i="12" s="1"/>
  <c r="AM43" i="12" s="1"/>
  <c r="AM25" i="12" s="1"/>
  <c r="G44" i="12"/>
  <c r="G43" i="12" s="1"/>
  <c r="G25" i="12" s="1"/>
  <c r="G23" i="12" s="1"/>
  <c r="O44" i="12"/>
  <c r="O43" i="12" s="1"/>
  <c r="O25" i="12" s="1"/>
  <c r="O23" i="12" s="1"/>
  <c r="AD43" i="12"/>
  <c r="AD25" i="12" s="1"/>
  <c r="E43" i="12"/>
  <c r="E25" i="12" s="1"/>
  <c r="U43" i="12"/>
  <c r="U25" i="12" s="1"/>
  <c r="I43" i="12"/>
  <c r="I25" i="12" s="1"/>
  <c r="Y43" i="12"/>
  <c r="Y25" i="12" s="1"/>
  <c r="AC43" i="12"/>
  <c r="AC25" i="12" s="1"/>
  <c r="W43" i="12"/>
  <c r="W25" i="12" s="1"/>
  <c r="W23" i="12" s="1"/>
  <c r="P44" i="12"/>
  <c r="P43" i="12" s="1"/>
  <c r="X44" i="12"/>
  <c r="X43" i="12" s="1"/>
  <c r="T30" i="12"/>
  <c r="AL36" i="12"/>
  <c r="AL31" i="12" s="1"/>
  <c r="AH36" i="12"/>
  <c r="AH31" i="12" s="1"/>
  <c r="AH24" i="12" s="1"/>
  <c r="AI36" i="12"/>
  <c r="AI31" i="12" s="1"/>
  <c r="AI24" i="12" s="1"/>
  <c r="AK36" i="12"/>
  <c r="AK31" i="12" s="1"/>
  <c r="AM36" i="12"/>
  <c r="AM31" i="12" s="1"/>
  <c r="AM24" i="12" s="1"/>
  <c r="AJ36" i="12"/>
  <c r="AJ31" i="12" s="1"/>
  <c r="AJ24" i="12" s="1"/>
  <c r="AH45" i="12"/>
  <c r="AH44" i="12" s="1"/>
  <c r="AH43" i="12" s="1"/>
  <c r="AH25" i="12" s="1"/>
  <c r="AL45" i="12"/>
  <c r="AL44" i="12" s="1"/>
  <c r="AL43" i="12" s="1"/>
  <c r="AL25" i="12" s="1"/>
  <c r="Y24" i="12"/>
  <c r="AE43" i="12"/>
  <c r="AE25" i="12" s="1"/>
  <c r="F31" i="12"/>
  <c r="J31" i="12"/>
  <c r="N31" i="12"/>
  <c r="R31" i="12"/>
  <c r="V31" i="12"/>
  <c r="Z31" i="12"/>
  <c r="AD31" i="12"/>
  <c r="AA43" i="12"/>
  <c r="H44" i="12"/>
  <c r="H43" i="12" s="1"/>
  <c r="AB44" i="12"/>
  <c r="AB43" i="12" s="1"/>
  <c r="AF44" i="12"/>
  <c r="AF43" i="12" s="1"/>
  <c r="U24" i="12"/>
  <c r="U23" i="12" s="1"/>
  <c r="M44" i="12"/>
  <c r="M43" i="12" s="1"/>
  <c r="M25" i="12" s="1"/>
  <c r="Q44" i="12"/>
  <c r="Q43" i="12" s="1"/>
  <c r="Q25" i="12" s="1"/>
  <c r="Q23" i="12" s="1"/>
  <c r="T23" i="12" l="1"/>
  <c r="AE23" i="12"/>
  <c r="Y23" i="12"/>
  <c r="I23" i="12"/>
  <c r="K30" i="12"/>
  <c r="U30" i="12"/>
  <c r="M23" i="12"/>
  <c r="L30" i="12"/>
  <c r="L23" i="12"/>
  <c r="AM23" i="12"/>
  <c r="Y30" i="12"/>
  <c r="AG23" i="12"/>
  <c r="E23" i="12"/>
  <c r="G30" i="12"/>
  <c r="S25" i="12"/>
  <c r="S23" i="12" s="1"/>
  <c r="I30" i="12"/>
  <c r="AG30" i="12"/>
  <c r="E30" i="12"/>
  <c r="AC23" i="12"/>
  <c r="W30" i="12"/>
  <c r="AC30" i="12"/>
  <c r="O30" i="12"/>
  <c r="X25" i="12"/>
  <c r="X23" i="12" s="1"/>
  <c r="X30" i="12"/>
  <c r="P25" i="12"/>
  <c r="P23" i="12" s="1"/>
  <c r="P30" i="12"/>
  <c r="AE30" i="12"/>
  <c r="AI23" i="12"/>
  <c r="AK24" i="12"/>
  <c r="AK23" i="12" s="1"/>
  <c r="AK30" i="12"/>
  <c r="AM30" i="12"/>
  <c r="AI30" i="12"/>
  <c r="AJ30" i="12"/>
  <c r="H25" i="12"/>
  <c r="H23" i="12" s="1"/>
  <c r="H30" i="12"/>
  <c r="AD30" i="12"/>
  <c r="AD24" i="12"/>
  <c r="AD23" i="12" s="1"/>
  <c r="N30" i="12"/>
  <c r="N24" i="12"/>
  <c r="N23" i="12" s="1"/>
  <c r="M30" i="12"/>
  <c r="AA25" i="12"/>
  <c r="Z30" i="12"/>
  <c r="Z24" i="12"/>
  <c r="Z23" i="12" s="1"/>
  <c r="J30" i="12"/>
  <c r="J24" i="12"/>
  <c r="J23" i="12" s="1"/>
  <c r="Q30" i="12"/>
  <c r="AF25" i="12"/>
  <c r="AF23" i="12" s="1"/>
  <c r="AF30" i="12"/>
  <c r="AL30" i="12"/>
  <c r="AL24" i="12"/>
  <c r="AL23" i="12" s="1"/>
  <c r="V30" i="12"/>
  <c r="V24" i="12"/>
  <c r="V23" i="12" s="1"/>
  <c r="F30" i="12"/>
  <c r="F24" i="12"/>
  <c r="F23" i="12" s="1"/>
  <c r="AB25" i="12"/>
  <c r="AB23" i="12" s="1"/>
  <c r="AB30" i="12"/>
  <c r="R30" i="12"/>
  <c r="R24" i="12"/>
  <c r="R23" i="12" s="1"/>
  <c r="AJ23" i="12"/>
  <c r="AM73" i="11" l="1"/>
  <c r="AL73" i="11"/>
  <c r="AL29" i="11" s="1"/>
  <c r="AK73" i="11"/>
  <c r="AK29" i="11" s="1"/>
  <c r="AJ73" i="11"/>
  <c r="AJ29" i="11" s="1"/>
  <c r="AI73" i="11"/>
  <c r="AI29" i="11" s="1"/>
  <c r="AG73" i="11"/>
  <c r="AG29" i="11" s="1"/>
  <c r="AM64" i="11"/>
  <c r="AM26" i="11" s="1"/>
  <c r="AL64" i="11"/>
  <c r="AL26" i="11" s="1"/>
  <c r="AK64" i="11"/>
  <c r="AK26" i="11" s="1"/>
  <c r="AJ64" i="11"/>
  <c r="AJ26" i="11" s="1"/>
  <c r="AI64" i="11"/>
  <c r="AI26" i="11" s="1"/>
  <c r="AH64" i="11"/>
  <c r="AG64" i="11"/>
  <c r="AF64" i="11"/>
  <c r="AF26" i="11" s="1"/>
  <c r="AE64" i="11"/>
  <c r="AE26" i="11" s="1"/>
  <c r="AD64" i="11"/>
  <c r="AD26" i="11" s="1"/>
  <c r="AC64" i="11"/>
  <c r="AC26" i="11" s="1"/>
  <c r="AB64" i="11"/>
  <c r="AB26" i="11" s="1"/>
  <c r="AA64" i="11"/>
  <c r="AA26" i="11" s="1"/>
  <c r="Z64" i="11"/>
  <c r="Z26" i="11" s="1"/>
  <c r="Y64" i="11"/>
  <c r="Y26" i="11" s="1"/>
  <c r="X64" i="11"/>
  <c r="X26" i="11" s="1"/>
  <c r="W64" i="11"/>
  <c r="W26" i="11" s="1"/>
  <c r="V64" i="11"/>
  <c r="U64" i="11"/>
  <c r="U26" i="11" s="1"/>
  <c r="T64" i="11"/>
  <c r="T26" i="11" s="1"/>
  <c r="S64" i="11"/>
  <c r="S26" i="11" s="1"/>
  <c r="R64" i="11"/>
  <c r="R26" i="11" s="1"/>
  <c r="Q64" i="11"/>
  <c r="Q26" i="11" s="1"/>
  <c r="P64" i="11"/>
  <c r="P26" i="11" s="1"/>
  <c r="O64" i="11"/>
  <c r="O26" i="11" s="1"/>
  <c r="N64" i="11"/>
  <c r="N26" i="11" s="1"/>
  <c r="M64" i="11"/>
  <c r="M26" i="11" s="1"/>
  <c r="L64" i="11"/>
  <c r="L26" i="11" s="1"/>
  <c r="K64" i="11"/>
  <c r="K26" i="11" s="1"/>
  <c r="J64" i="11"/>
  <c r="I64" i="11"/>
  <c r="I26" i="11" s="1"/>
  <c r="H64" i="11"/>
  <c r="H26" i="11" s="1"/>
  <c r="G64" i="11"/>
  <c r="G26" i="11" s="1"/>
  <c r="F64" i="11"/>
  <c r="F26" i="11" s="1"/>
  <c r="E64" i="11"/>
  <c r="E26" i="11" s="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H61" i="11"/>
  <c r="G61" i="11"/>
  <c r="F61" i="11"/>
  <c r="E61" i="11"/>
  <c r="AH52" i="11"/>
  <c r="AM52" i="11"/>
  <c r="AL52" i="11"/>
  <c r="AJ52" i="11"/>
  <c r="AI52" i="11"/>
  <c r="AG52" i="11"/>
  <c r="AF52" i="11"/>
  <c r="AE52" i="11"/>
  <c r="AD52" i="11"/>
  <c r="AC52" i="11"/>
  <c r="AB52" i="11"/>
  <c r="Z52" i="11"/>
  <c r="Y52" i="11"/>
  <c r="X52" i="11"/>
  <c r="V52" i="11"/>
  <c r="U52" i="11"/>
  <c r="T52" i="11"/>
  <c r="R52" i="11"/>
  <c r="Q52" i="11"/>
  <c r="P52" i="11"/>
  <c r="O52" i="11"/>
  <c r="N52" i="11"/>
  <c r="M52" i="11"/>
  <c r="L52" i="11"/>
  <c r="K52" i="11"/>
  <c r="J52" i="11"/>
  <c r="I52" i="11"/>
  <c r="H52" i="11"/>
  <c r="F52" i="11"/>
  <c r="E52" i="11"/>
  <c r="AK52" i="11"/>
  <c r="W52" i="11"/>
  <c r="S52" i="11"/>
  <c r="G52" i="11"/>
  <c r="AM49" i="11"/>
  <c r="AL49" i="11"/>
  <c r="AK49" i="11"/>
  <c r="AH49" i="11"/>
  <c r="AG49" i="11"/>
  <c r="AJ49" i="11"/>
  <c r="AI49" i="11"/>
  <c r="AE49" i="11"/>
  <c r="AD49" i="11"/>
  <c r="AC49" i="11"/>
  <c r="AB49" i="11"/>
  <c r="AA49" i="11"/>
  <c r="Z49" i="11"/>
  <c r="Y49" i="11"/>
  <c r="X49" i="11"/>
  <c r="W49" i="11"/>
  <c r="V49" i="11"/>
  <c r="U49" i="11"/>
  <c r="S49" i="11"/>
  <c r="R49" i="11"/>
  <c r="Q49" i="11"/>
  <c r="P49" i="11"/>
  <c r="O49" i="11"/>
  <c r="N49" i="11"/>
  <c r="M49" i="11"/>
  <c r="L49" i="11"/>
  <c r="K49" i="11"/>
  <c r="J49" i="11"/>
  <c r="I49" i="11"/>
  <c r="H49" i="11"/>
  <c r="F49" i="11"/>
  <c r="E49" i="11"/>
  <c r="AF49" i="11"/>
  <c r="T49" i="11"/>
  <c r="G49" i="11"/>
  <c r="AE44" i="11"/>
  <c r="AD44" i="11"/>
  <c r="AB44" i="11"/>
  <c r="AA44" i="11"/>
  <c r="W44" i="11"/>
  <c r="V44" i="11"/>
  <c r="T44" i="11"/>
  <c r="S44" i="11"/>
  <c r="O44" i="11"/>
  <c r="L44" i="11"/>
  <c r="K44" i="11"/>
  <c r="I44" i="11"/>
  <c r="H44" i="11"/>
  <c r="G44" i="11"/>
  <c r="F44" i="11"/>
  <c r="Z44" i="11"/>
  <c r="AM40" i="11"/>
  <c r="AL40" i="11"/>
  <c r="AK40" i="11"/>
  <c r="AJ40" i="11"/>
  <c r="AI40" i="11"/>
  <c r="AH40" i="11"/>
  <c r="AG40" i="11"/>
  <c r="AF40" i="11"/>
  <c r="AE40" i="11"/>
  <c r="AD40" i="11"/>
  <c r="AC40" i="11"/>
  <c r="AB40" i="11"/>
  <c r="AA40" i="11"/>
  <c r="Z40" i="11"/>
  <c r="Y40" i="11"/>
  <c r="X40" i="11"/>
  <c r="W40" i="11"/>
  <c r="V40" i="11"/>
  <c r="U40" i="11"/>
  <c r="T40" i="11"/>
  <c r="S40" i="11"/>
  <c r="R40" i="11"/>
  <c r="Q40" i="11"/>
  <c r="P40" i="11"/>
  <c r="O40" i="11"/>
  <c r="N40" i="11"/>
  <c r="M40" i="11"/>
  <c r="L40" i="11"/>
  <c r="K40" i="11"/>
  <c r="J40" i="11"/>
  <c r="I40" i="11"/>
  <c r="H40" i="11"/>
  <c r="G40" i="11"/>
  <c r="F40" i="11"/>
  <c r="E40" i="11"/>
  <c r="AM38" i="11"/>
  <c r="AL38" i="11"/>
  <c r="AK38" i="11"/>
  <c r="AJ38" i="11"/>
  <c r="AI38" i="11"/>
  <c r="AH38" i="11"/>
  <c r="AG38" i="11"/>
  <c r="AM37" i="11"/>
  <c r="AL37" i="11"/>
  <c r="AK37" i="11"/>
  <c r="AJ37" i="11"/>
  <c r="AI37" i="11"/>
  <c r="AH37" i="11"/>
  <c r="AG37"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F36" i="11"/>
  <c r="E36"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AM29" i="11"/>
  <c r="AF29" i="11"/>
  <c r="AE29" i="11"/>
  <c r="AD29" i="11"/>
  <c r="AC29" i="11"/>
  <c r="AB29" i="11"/>
  <c r="Z29" i="11"/>
  <c r="Y29" i="11"/>
  <c r="X29" i="11"/>
  <c r="W29" i="11"/>
  <c r="V29" i="11"/>
  <c r="U29" i="11"/>
  <c r="T29" i="11"/>
  <c r="S29" i="11"/>
  <c r="R29" i="11"/>
  <c r="Q29" i="11"/>
  <c r="P29" i="11"/>
  <c r="O29" i="11"/>
  <c r="N29" i="11"/>
  <c r="M29" i="11"/>
  <c r="L29" i="11"/>
  <c r="K29" i="11"/>
  <c r="J29" i="11"/>
  <c r="I29" i="11"/>
  <c r="H29" i="11"/>
  <c r="G29" i="11"/>
  <c r="F29" i="11"/>
  <c r="E29"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AH26" i="11"/>
  <c r="AG26" i="11"/>
  <c r="V26" i="11"/>
  <c r="J26" i="11"/>
  <c r="F31" i="11" l="1"/>
  <c r="F24" i="11" s="1"/>
  <c r="V31" i="11"/>
  <c r="V24" i="11" s="1"/>
  <c r="Z31" i="11"/>
  <c r="Z24" i="11" s="1"/>
  <c r="AG36" i="11"/>
  <c r="AG31" i="11" s="1"/>
  <c r="AG24" i="11" s="1"/>
  <c r="N31" i="11"/>
  <c r="N24" i="11" s="1"/>
  <c r="AD31" i="11"/>
  <c r="AD24" i="11" s="1"/>
  <c r="J31" i="11"/>
  <c r="J24" i="11" s="1"/>
  <c r="R31" i="11"/>
  <c r="R24" i="11" s="1"/>
  <c r="M31" i="11"/>
  <c r="M24" i="11" s="1"/>
  <c r="G31" i="11"/>
  <c r="G24" i="11" s="1"/>
  <c r="O31" i="11"/>
  <c r="O24" i="11" s="1"/>
  <c r="S31" i="11"/>
  <c r="S24" i="11" s="1"/>
  <c r="W31" i="11"/>
  <c r="W24" i="11" s="1"/>
  <c r="AJ36" i="11"/>
  <c r="AJ31" i="11" s="1"/>
  <c r="AJ24" i="11" s="1"/>
  <c r="I31" i="11"/>
  <c r="I24" i="11" s="1"/>
  <c r="Q31" i="11"/>
  <c r="Q24" i="11" s="1"/>
  <c r="AB31" i="11"/>
  <c r="AB24" i="11" s="1"/>
  <c r="AA31" i="11"/>
  <c r="AA24" i="11" s="1"/>
  <c r="N44" i="11"/>
  <c r="N43" i="11" s="1"/>
  <c r="N25" i="11" s="1"/>
  <c r="U31" i="11"/>
  <c r="U24" i="11" s="1"/>
  <c r="Y31" i="11"/>
  <c r="Y24" i="11" s="1"/>
  <c r="AC31" i="11"/>
  <c r="AC24" i="11" s="1"/>
  <c r="K31" i="11"/>
  <c r="K24" i="11" s="1"/>
  <c r="AE31" i="11"/>
  <c r="AE24" i="11" s="1"/>
  <c r="AI44" i="11"/>
  <c r="AI43" i="11" s="1"/>
  <c r="AI25" i="11" s="1"/>
  <c r="L31" i="11"/>
  <c r="L24" i="11" s="1"/>
  <c r="F43" i="11"/>
  <c r="F25" i="11" s="1"/>
  <c r="V43" i="11"/>
  <c r="V25" i="11" s="1"/>
  <c r="W43" i="11"/>
  <c r="W25" i="11" s="1"/>
  <c r="AB43" i="11"/>
  <c r="AB25" i="11" s="1"/>
  <c r="AE43" i="11"/>
  <c r="AE25" i="11" s="1"/>
  <c r="G43" i="11"/>
  <c r="G25" i="11" s="1"/>
  <c r="K43" i="11"/>
  <c r="K25" i="11" s="1"/>
  <c r="Z43" i="11"/>
  <c r="AD43" i="11"/>
  <c r="AD25" i="11" s="1"/>
  <c r="O43" i="11"/>
  <c r="O25" i="11" s="1"/>
  <c r="S43" i="11"/>
  <c r="S25" i="11" s="1"/>
  <c r="R44" i="11"/>
  <c r="R43" i="11" s="1"/>
  <c r="R25" i="11" s="1"/>
  <c r="AH44" i="11"/>
  <c r="AH43" i="11" s="1"/>
  <c r="AH25" i="11" s="1"/>
  <c r="J44" i="11"/>
  <c r="J43" i="11" s="1"/>
  <c r="J25" i="11" s="1"/>
  <c r="E44" i="11"/>
  <c r="E43" i="11" s="1"/>
  <c r="E25" i="11" s="1"/>
  <c r="I43" i="11"/>
  <c r="I25" i="11" s="1"/>
  <c r="M44" i="11"/>
  <c r="M43" i="11" s="1"/>
  <c r="Q44" i="11"/>
  <c r="Q43" i="11" s="1"/>
  <c r="U44" i="11"/>
  <c r="U43" i="11" s="1"/>
  <c r="U25" i="11" s="1"/>
  <c r="Y44" i="11"/>
  <c r="Y43" i="11" s="1"/>
  <c r="Y25" i="11" s="1"/>
  <c r="AC44" i="11"/>
  <c r="AC43" i="11" s="1"/>
  <c r="H31" i="11"/>
  <c r="H24" i="11" s="1"/>
  <c r="P31" i="11"/>
  <c r="P24" i="11" s="1"/>
  <c r="T31" i="11"/>
  <c r="T24" i="11" s="1"/>
  <c r="X31" i="11"/>
  <c r="X24" i="11" s="1"/>
  <c r="AF31" i="11"/>
  <c r="AF24" i="11" s="1"/>
  <c r="AM44" i="11"/>
  <c r="AM43" i="11" s="1"/>
  <c r="AM25" i="11" s="1"/>
  <c r="AL44" i="11"/>
  <c r="AL43" i="11" s="1"/>
  <c r="AJ44" i="11"/>
  <c r="AJ43" i="11" s="1"/>
  <c r="AJ25" i="11" s="1"/>
  <c r="AK36" i="11"/>
  <c r="AK31" i="11" s="1"/>
  <c r="AL36" i="11"/>
  <c r="AL31" i="11" s="1"/>
  <c r="AL24" i="11" s="1"/>
  <c r="AG44" i="11"/>
  <c r="AG43" i="11" s="1"/>
  <c r="AK44" i="11"/>
  <c r="AK43" i="11" s="1"/>
  <c r="AK25" i="11" s="1"/>
  <c r="AH36" i="11"/>
  <c r="AH31" i="11" s="1"/>
  <c r="AH24" i="11" s="1"/>
  <c r="AI36" i="11"/>
  <c r="AI31" i="11" s="1"/>
  <c r="AM36" i="11"/>
  <c r="AM31" i="11" s="1"/>
  <c r="AM24" i="11" s="1"/>
  <c r="E31" i="11"/>
  <c r="H43" i="11"/>
  <c r="H25" i="11" s="1"/>
  <c r="L43" i="11"/>
  <c r="L25" i="11" s="1"/>
  <c r="P44" i="11"/>
  <c r="P43" i="11" s="1"/>
  <c r="P25" i="11" s="1"/>
  <c r="T43" i="11"/>
  <c r="T25" i="11" s="1"/>
  <c r="X44" i="11"/>
  <c r="X43" i="11" s="1"/>
  <c r="X25" i="11" s="1"/>
  <c r="AF44" i="11"/>
  <c r="AF43" i="11" s="1"/>
  <c r="AF25" i="11" s="1"/>
  <c r="AA52" i="11"/>
  <c r="AA43" i="11" s="1"/>
  <c r="Z30" i="11" l="1"/>
  <c r="F23" i="11"/>
  <c r="R23" i="11"/>
  <c r="J23" i="11"/>
  <c r="V23" i="11"/>
  <c r="Y23" i="11"/>
  <c r="N23" i="11"/>
  <c r="AD23" i="11"/>
  <c r="W23" i="11"/>
  <c r="L23" i="11"/>
  <c r="U23" i="11"/>
  <c r="F30" i="11"/>
  <c r="O23" i="11"/>
  <c r="K23" i="11"/>
  <c r="K30" i="11"/>
  <c r="AE23" i="11"/>
  <c r="S23" i="11"/>
  <c r="AM23" i="11"/>
  <c r="W30" i="11"/>
  <c r="V30" i="11"/>
  <c r="N30" i="11"/>
  <c r="AB23" i="11"/>
  <c r="AE30" i="11"/>
  <c r="Z25" i="11"/>
  <c r="Z23" i="11" s="1"/>
  <c r="AD30" i="11"/>
  <c r="AB30" i="11"/>
  <c r="G30" i="11"/>
  <c r="G23" i="11"/>
  <c r="O30" i="11"/>
  <c r="S30" i="11"/>
  <c r="I23" i="11"/>
  <c r="L30" i="11"/>
  <c r="R30" i="11"/>
  <c r="P30" i="11"/>
  <c r="I30" i="11"/>
  <c r="U30" i="11"/>
  <c r="J30" i="11"/>
  <c r="Q25" i="11"/>
  <c r="Q23" i="11" s="1"/>
  <c r="Q30" i="11"/>
  <c r="P23" i="11"/>
  <c r="AC30" i="11"/>
  <c r="AC25" i="11"/>
  <c r="AC23" i="11" s="1"/>
  <c r="M30" i="11"/>
  <c r="M25" i="11"/>
  <c r="M23" i="11" s="1"/>
  <c r="Y30" i="11"/>
  <c r="AJ23" i="11"/>
  <c r="AI30" i="11"/>
  <c r="AM30" i="11"/>
  <c r="AI24" i="11"/>
  <c r="AI23" i="11" s="1"/>
  <c r="AK30" i="11"/>
  <c r="AK24" i="11"/>
  <c r="AK23" i="11" s="1"/>
  <c r="AA25" i="11"/>
  <c r="AL30" i="11"/>
  <c r="AL25" i="11"/>
  <c r="AL23" i="11" s="1"/>
  <c r="AJ30" i="11"/>
  <c r="X30" i="11"/>
  <c r="E30" i="11"/>
  <c r="E24" i="11"/>
  <c r="E23" i="11" s="1"/>
  <c r="AG30" i="11"/>
  <c r="AG25" i="11"/>
  <c r="AG23" i="11" s="1"/>
  <c r="AF23" i="11"/>
  <c r="T23" i="11"/>
  <c r="H23" i="11"/>
  <c r="X23" i="11"/>
  <c r="AF30" i="11"/>
  <c r="T30" i="11"/>
  <c r="H30" i="11"/>
  <c r="AM83" i="10" l="1"/>
  <c r="AM82" i="10" s="1"/>
  <c r="AL83" i="10"/>
  <c r="AL82" i="10" s="1"/>
  <c r="AL29" i="10" s="1"/>
  <c r="AK83" i="10"/>
  <c r="AK82" i="10" s="1"/>
  <c r="AK29" i="10" s="1"/>
  <c r="AJ83" i="10"/>
  <c r="AJ82" i="10" s="1"/>
  <c r="AJ29" i="10" s="1"/>
  <c r="AI83" i="10"/>
  <c r="AI82" i="10" s="1"/>
  <c r="AI29" i="10" s="1"/>
  <c r="AH83" i="10"/>
  <c r="AH82" i="10" s="1"/>
  <c r="AH29" i="10" s="1"/>
  <c r="AG83" i="10"/>
  <c r="AF29" i="10"/>
  <c r="AB29" i="10"/>
  <c r="X29" i="10"/>
  <c r="T29" i="10"/>
  <c r="P29" i="10"/>
  <c r="L29" i="10"/>
  <c r="H29" i="10"/>
  <c r="AM71" i="10"/>
  <c r="AM26" i="10" s="1"/>
  <c r="AL71" i="10"/>
  <c r="AK71" i="10"/>
  <c r="AK26" i="10" s="1"/>
  <c r="AJ71" i="10"/>
  <c r="AJ26" i="10" s="1"/>
  <c r="AI71" i="10"/>
  <c r="AI26" i="10" s="1"/>
  <c r="AH71" i="10"/>
  <c r="AH26" i="10" s="1"/>
  <c r="AG71" i="10"/>
  <c r="AG26" i="10" s="1"/>
  <c r="AF71" i="10"/>
  <c r="AF26" i="10" s="1"/>
  <c r="AE71" i="10"/>
  <c r="AE26" i="10" s="1"/>
  <c r="AD71" i="10"/>
  <c r="AD26" i="10" s="1"/>
  <c r="AC71" i="10"/>
  <c r="AB71" i="10"/>
  <c r="AB26" i="10" s="1"/>
  <c r="AA71" i="10"/>
  <c r="AA26" i="10" s="1"/>
  <c r="Z71" i="10"/>
  <c r="Z26" i="10" s="1"/>
  <c r="Y71" i="10"/>
  <c r="Y26" i="10" s="1"/>
  <c r="X71" i="10"/>
  <c r="X26" i="10" s="1"/>
  <c r="W71" i="10"/>
  <c r="W26" i="10" s="1"/>
  <c r="V71" i="10"/>
  <c r="V26" i="10" s="1"/>
  <c r="U71" i="10"/>
  <c r="T71" i="10"/>
  <c r="T26" i="10" s="1"/>
  <c r="S71" i="10"/>
  <c r="S26" i="10" s="1"/>
  <c r="R71" i="10"/>
  <c r="Q71" i="10"/>
  <c r="Q26" i="10" s="1"/>
  <c r="P71" i="10"/>
  <c r="P26" i="10" s="1"/>
  <c r="O71" i="10"/>
  <c r="O26" i="10" s="1"/>
  <c r="N71" i="10"/>
  <c r="N26" i="10" s="1"/>
  <c r="M71" i="10"/>
  <c r="M26" i="10" s="1"/>
  <c r="L71" i="10"/>
  <c r="L26" i="10" s="1"/>
  <c r="K71" i="10"/>
  <c r="K26" i="10" s="1"/>
  <c r="J71" i="10"/>
  <c r="J26" i="10" s="1"/>
  <c r="I71" i="10"/>
  <c r="I26" i="10" s="1"/>
  <c r="H71" i="10"/>
  <c r="H26" i="10" s="1"/>
  <c r="G71" i="10"/>
  <c r="G26" i="10" s="1"/>
  <c r="F71" i="10"/>
  <c r="E71" i="10"/>
  <c r="AM68" i="10"/>
  <c r="AL68" i="10"/>
  <c r="AK68" i="10"/>
  <c r="AJ68" i="10"/>
  <c r="AI68" i="10"/>
  <c r="AH68" i="10"/>
  <c r="AG68" i="10"/>
  <c r="AF68" i="10"/>
  <c r="AE68" i="10"/>
  <c r="AD68" i="10"/>
  <c r="AC68" i="10"/>
  <c r="AB68" i="10"/>
  <c r="AA68" i="10"/>
  <c r="Z68" i="10"/>
  <c r="Y68" i="10"/>
  <c r="X68" i="10"/>
  <c r="W68" i="10"/>
  <c r="V68" i="10"/>
  <c r="U68" i="10"/>
  <c r="T68" i="10"/>
  <c r="S68" i="10"/>
  <c r="R68" i="10"/>
  <c r="Q68" i="10"/>
  <c r="P68" i="10"/>
  <c r="O68" i="10"/>
  <c r="N68" i="10"/>
  <c r="M68" i="10"/>
  <c r="L68" i="10"/>
  <c r="K68" i="10"/>
  <c r="J68" i="10"/>
  <c r="I68" i="10"/>
  <c r="H68" i="10"/>
  <c r="G68" i="10"/>
  <c r="F68" i="10"/>
  <c r="E68" i="10"/>
  <c r="AH64" i="10"/>
  <c r="AH63" i="10" s="1"/>
  <c r="AH57" i="10" s="1"/>
  <c r="AM63" i="10"/>
  <c r="AM57" i="10" s="1"/>
  <c r="AL63" i="10"/>
  <c r="AL57" i="10" s="1"/>
  <c r="AK63" i="10"/>
  <c r="AK57" i="10" s="1"/>
  <c r="AJ63" i="10"/>
  <c r="AJ57" i="10" s="1"/>
  <c r="AI63" i="10"/>
  <c r="AI57" i="10" s="1"/>
  <c r="AG63" i="10"/>
  <c r="AG57" i="10" s="1"/>
  <c r="AF63" i="10"/>
  <c r="AE63" i="10"/>
  <c r="AE57" i="10" s="1"/>
  <c r="AD63" i="10"/>
  <c r="AD57" i="10" s="1"/>
  <c r="AC63" i="10"/>
  <c r="AC57" i="10" s="1"/>
  <c r="AB63" i="10"/>
  <c r="AB57" i="10" s="1"/>
  <c r="AA63" i="10"/>
  <c r="AA57" i="10" s="1"/>
  <c r="Z63" i="10"/>
  <c r="Z57" i="10" s="1"/>
  <c r="Y63" i="10"/>
  <c r="Y57" i="10" s="1"/>
  <c r="X63" i="10"/>
  <c r="X57" i="10" s="1"/>
  <c r="W63" i="10"/>
  <c r="W57" i="10" s="1"/>
  <c r="V63" i="10"/>
  <c r="V57" i="10" s="1"/>
  <c r="U63" i="10"/>
  <c r="U57" i="10" s="1"/>
  <c r="T63" i="10"/>
  <c r="T57" i="10" s="1"/>
  <c r="S63" i="10"/>
  <c r="S57" i="10" s="1"/>
  <c r="R63" i="10"/>
  <c r="R57" i="10" s="1"/>
  <c r="Q63" i="10"/>
  <c r="Q57" i="10" s="1"/>
  <c r="P63" i="10"/>
  <c r="P57" i="10" s="1"/>
  <c r="O63" i="10"/>
  <c r="O57" i="10" s="1"/>
  <c r="N63" i="10"/>
  <c r="N57" i="10" s="1"/>
  <c r="M63" i="10"/>
  <c r="M57" i="10" s="1"/>
  <c r="L63" i="10"/>
  <c r="L57" i="10" s="1"/>
  <c r="K63" i="10"/>
  <c r="K57" i="10" s="1"/>
  <c r="J63" i="10"/>
  <c r="J57" i="10" s="1"/>
  <c r="I63" i="10"/>
  <c r="I57" i="10" s="1"/>
  <c r="H63" i="10"/>
  <c r="H57" i="10" s="1"/>
  <c r="G63" i="10"/>
  <c r="G57" i="10" s="1"/>
  <c r="F63" i="10"/>
  <c r="F57" i="10" s="1"/>
  <c r="E63" i="10"/>
  <c r="E57" i="10" s="1"/>
  <c r="AF57" i="10"/>
  <c r="AM54" i="10"/>
  <c r="AM53" i="10" s="1"/>
  <c r="AL54" i="10"/>
  <c r="AL53" i="10" s="1"/>
  <c r="AK54" i="10"/>
  <c r="AK53" i="10" s="1"/>
  <c r="AI54" i="10"/>
  <c r="AI53" i="10" s="1"/>
  <c r="AH54" i="10"/>
  <c r="AH53" i="10" s="1"/>
  <c r="AG54" i="10"/>
  <c r="AG53" i="10" s="1"/>
  <c r="AJ54" i="10"/>
  <c r="AJ53" i="10" s="1"/>
  <c r="AF54" i="10"/>
  <c r="AF53" i="10" s="1"/>
  <c r="AE54" i="10"/>
  <c r="AE53" i="10" s="1"/>
  <c r="AD54" i="10"/>
  <c r="AD53" i="10" s="1"/>
  <c r="AC54" i="10"/>
  <c r="AC53" i="10" s="1"/>
  <c r="AB54" i="10"/>
  <c r="AB53" i="10" s="1"/>
  <c r="AA54" i="10"/>
  <c r="AA53" i="10" s="1"/>
  <c r="Z54" i="10"/>
  <c r="Z53" i="10" s="1"/>
  <c r="Y54" i="10"/>
  <c r="Y53" i="10" s="1"/>
  <c r="X54" i="10"/>
  <c r="X53" i="10" s="1"/>
  <c r="W54" i="10"/>
  <c r="W53" i="10" s="1"/>
  <c r="V54" i="10"/>
  <c r="V53" i="10" s="1"/>
  <c r="U54" i="10"/>
  <c r="U53" i="10" s="1"/>
  <c r="T54" i="10"/>
  <c r="T53" i="10" s="1"/>
  <c r="S54" i="10"/>
  <c r="S53" i="10" s="1"/>
  <c r="R54" i="10"/>
  <c r="R53" i="10" s="1"/>
  <c r="Q54" i="10"/>
  <c r="Q53" i="10" s="1"/>
  <c r="P54" i="10"/>
  <c r="P53" i="10" s="1"/>
  <c r="O54" i="10"/>
  <c r="O53" i="10" s="1"/>
  <c r="N54" i="10"/>
  <c r="N53" i="10" s="1"/>
  <c r="M54" i="10"/>
  <c r="M53" i="10" s="1"/>
  <c r="L54" i="10"/>
  <c r="L53" i="10" s="1"/>
  <c r="K54" i="10"/>
  <c r="K53" i="10" s="1"/>
  <c r="J54" i="10"/>
  <c r="J53" i="10" s="1"/>
  <c r="I54" i="10"/>
  <c r="I53" i="10" s="1"/>
  <c r="H54" i="10"/>
  <c r="H53" i="10" s="1"/>
  <c r="G54" i="10"/>
  <c r="G53" i="10" s="1"/>
  <c r="F54" i="10"/>
  <c r="F53" i="10" s="1"/>
  <c r="E54" i="10"/>
  <c r="E53" i="10" s="1"/>
  <c r="AJ45" i="10"/>
  <c r="AH45" i="10"/>
  <c r="AH44" i="10" s="1"/>
  <c r="AF45" i="10"/>
  <c r="AE45" i="10"/>
  <c r="AD45" i="10"/>
  <c r="AC45" i="10"/>
  <c r="AB45" i="10"/>
  <c r="AA45" i="10"/>
  <c r="AA44" i="10" s="1"/>
  <c r="Z45" i="10"/>
  <c r="Y45" i="10"/>
  <c r="X45" i="10"/>
  <c r="W45" i="10"/>
  <c r="V45" i="10"/>
  <c r="U45" i="10"/>
  <c r="T45" i="10"/>
  <c r="T44" i="10" s="1"/>
  <c r="S45" i="10"/>
  <c r="R45" i="10"/>
  <c r="Q45" i="10"/>
  <c r="P45" i="10"/>
  <c r="O45" i="10"/>
  <c r="N45" i="10"/>
  <c r="M45" i="10"/>
  <c r="L45" i="10"/>
  <c r="K45" i="10"/>
  <c r="J45" i="10"/>
  <c r="I45" i="10"/>
  <c r="H45" i="10"/>
  <c r="G45" i="10"/>
  <c r="F45" i="10"/>
  <c r="E45"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AM38" i="10"/>
  <c r="AL38" i="10"/>
  <c r="AK38" i="10"/>
  <c r="AJ38" i="10"/>
  <c r="AI38" i="10"/>
  <c r="AH38" i="10"/>
  <c r="AG38" i="10"/>
  <c r="AM37" i="10"/>
  <c r="AL37" i="10"/>
  <c r="AK37" i="10"/>
  <c r="AJ37" i="10"/>
  <c r="AI37" i="10"/>
  <c r="AH37" i="10"/>
  <c r="AG37"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G32" i="10"/>
  <c r="F32" i="10"/>
  <c r="E32" i="10"/>
  <c r="AM29" i="10"/>
  <c r="AE29" i="10"/>
  <c r="AD29" i="10"/>
  <c r="AC29" i="10"/>
  <c r="AA29" i="10"/>
  <c r="Z29" i="10"/>
  <c r="Y29" i="10"/>
  <c r="W29" i="10"/>
  <c r="V29" i="10"/>
  <c r="U29" i="10"/>
  <c r="S29" i="10"/>
  <c r="R29" i="10"/>
  <c r="Q29" i="10"/>
  <c r="O29" i="10"/>
  <c r="N29" i="10"/>
  <c r="M29" i="10"/>
  <c r="K29" i="10"/>
  <c r="J29" i="10"/>
  <c r="I29" i="10"/>
  <c r="G29" i="10"/>
  <c r="F29" i="10"/>
  <c r="E29"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AL26" i="10"/>
  <c r="AC26" i="10"/>
  <c r="U26" i="10"/>
  <c r="R26" i="10"/>
  <c r="F26" i="10"/>
  <c r="E26" i="10"/>
  <c r="R44" i="10" l="1"/>
  <c r="S31" i="10"/>
  <c r="S24" i="10" s="1"/>
  <c r="F44" i="10"/>
  <c r="F43" i="10" s="1"/>
  <c r="F25" i="10" s="1"/>
  <c r="N44" i="10"/>
  <c r="N43" i="10" s="1"/>
  <c r="N25" i="10" s="1"/>
  <c r="V44" i="10"/>
  <c r="V43" i="10" s="1"/>
  <c r="V25" i="10" s="1"/>
  <c r="J44" i="10"/>
  <c r="J43" i="10" s="1"/>
  <c r="J25" i="10" s="1"/>
  <c r="AD44" i="10"/>
  <c r="AD43" i="10" s="1"/>
  <c r="AD25" i="10" s="1"/>
  <c r="AE31" i="10"/>
  <c r="AE24" i="10" s="1"/>
  <c r="X44" i="10"/>
  <c r="X43" i="10" s="1"/>
  <c r="X25" i="10" s="1"/>
  <c r="H31" i="10"/>
  <c r="H24" i="10" s="1"/>
  <c r="L31" i="10"/>
  <c r="L24" i="10" s="1"/>
  <c r="P31" i="10"/>
  <c r="P24" i="10" s="1"/>
  <c r="T31" i="10"/>
  <c r="T24" i="10" s="1"/>
  <c r="X31" i="10"/>
  <c r="X24" i="10" s="1"/>
  <c r="AB31" i="10"/>
  <c r="AB24" i="10" s="1"/>
  <c r="AF31" i="10"/>
  <c r="AF24" i="10" s="1"/>
  <c r="O31" i="10"/>
  <c r="O24" i="10" s="1"/>
  <c r="E44" i="10"/>
  <c r="E43" i="10" s="1"/>
  <c r="E25" i="10" s="1"/>
  <c r="M44" i="10"/>
  <c r="M43" i="10" s="1"/>
  <c r="M25" i="10" s="1"/>
  <c r="U44" i="10"/>
  <c r="U43" i="10" s="1"/>
  <c r="U25" i="10" s="1"/>
  <c r="Z44" i="10"/>
  <c r="Z43" i="10" s="1"/>
  <c r="Z25" i="10" s="1"/>
  <c r="Q44" i="10"/>
  <c r="Q43" i="10" s="1"/>
  <c r="Q25" i="10" s="1"/>
  <c r="Y44" i="10"/>
  <c r="Y43" i="10" s="1"/>
  <c r="Y25" i="10" s="1"/>
  <c r="G31" i="10"/>
  <c r="G24" i="10" s="1"/>
  <c r="K31" i="10"/>
  <c r="K24" i="10" s="1"/>
  <c r="W31" i="10"/>
  <c r="W24" i="10" s="1"/>
  <c r="AA31" i="10"/>
  <c r="AA24" i="10" s="1"/>
  <c r="M31" i="10"/>
  <c r="AC31" i="10"/>
  <c r="AC24" i="10" s="1"/>
  <c r="K44" i="10"/>
  <c r="K43" i="10" s="1"/>
  <c r="K25" i="10" s="1"/>
  <c r="S44" i="10"/>
  <c r="S43" i="10" s="1"/>
  <c r="S25" i="10" s="1"/>
  <c r="I44" i="10"/>
  <c r="I43" i="10" s="1"/>
  <c r="I25" i="10" s="1"/>
  <c r="AG82" i="10"/>
  <c r="AG29" i="10" s="1"/>
  <c r="AG36" i="10"/>
  <c r="AG31" i="10" s="1"/>
  <c r="AG24" i="10" s="1"/>
  <c r="H44" i="10"/>
  <c r="H43" i="10" s="1"/>
  <c r="H25" i="10" s="1"/>
  <c r="L44" i="10"/>
  <c r="L43" i="10" s="1"/>
  <c r="P44" i="10"/>
  <c r="P43" i="10" s="1"/>
  <c r="P25" i="10" s="1"/>
  <c r="AF44" i="10"/>
  <c r="AF43" i="10" s="1"/>
  <c r="AF25" i="10" s="1"/>
  <c r="AB44" i="10"/>
  <c r="AB43" i="10" s="1"/>
  <c r="AB25" i="10" s="1"/>
  <c r="AA43" i="10"/>
  <c r="AA25" i="10" s="1"/>
  <c r="I31" i="10"/>
  <c r="Q31" i="10"/>
  <c r="Q24" i="10" s="1"/>
  <c r="U31" i="10"/>
  <c r="Y31" i="10"/>
  <c r="E31" i="10"/>
  <c r="E24" i="10" s="1"/>
  <c r="AH43" i="10"/>
  <c r="AH25" i="10" s="1"/>
  <c r="AG45" i="10"/>
  <c r="AG44" i="10" s="1"/>
  <c r="AG43" i="10" s="1"/>
  <c r="AG25" i="10" s="1"/>
  <c r="AK45" i="10"/>
  <c r="AK44" i="10" s="1"/>
  <c r="AK43" i="10" s="1"/>
  <c r="AK25" i="10" s="1"/>
  <c r="AI36" i="10"/>
  <c r="AI31" i="10" s="1"/>
  <c r="AI45" i="10"/>
  <c r="AI44" i="10" s="1"/>
  <c r="AI43" i="10" s="1"/>
  <c r="AI25" i="10" s="1"/>
  <c r="AM45" i="10"/>
  <c r="AM44" i="10" s="1"/>
  <c r="AM43" i="10" s="1"/>
  <c r="AM25" i="10" s="1"/>
  <c r="AH36" i="10"/>
  <c r="AH31" i="10" s="1"/>
  <c r="AL36" i="10"/>
  <c r="AL31" i="10" s="1"/>
  <c r="AJ44" i="10"/>
  <c r="AJ43" i="10" s="1"/>
  <c r="AJ25" i="10" s="1"/>
  <c r="AL45" i="10"/>
  <c r="AL44" i="10" s="1"/>
  <c r="AL43" i="10" s="1"/>
  <c r="AL25" i="10" s="1"/>
  <c r="AM36" i="10"/>
  <c r="AM31" i="10" s="1"/>
  <c r="AM24" i="10" s="1"/>
  <c r="AJ36" i="10"/>
  <c r="AJ31" i="10" s="1"/>
  <c r="AJ24" i="10" s="1"/>
  <c r="AK36" i="10"/>
  <c r="AK31" i="10" s="1"/>
  <c r="AK24" i="10" s="1"/>
  <c r="F31" i="10"/>
  <c r="J31" i="10"/>
  <c r="N31" i="10"/>
  <c r="R31" i="10"/>
  <c r="V31" i="10"/>
  <c r="Z31" i="10"/>
  <c r="AD31" i="10"/>
  <c r="AC44" i="10"/>
  <c r="AC43" i="10" s="1"/>
  <c r="AC25" i="10" s="1"/>
  <c r="R43" i="10"/>
  <c r="R25" i="10" s="1"/>
  <c r="M24" i="10"/>
  <c r="T43" i="10"/>
  <c r="T25" i="10" s="1"/>
  <c r="G44" i="10"/>
  <c r="G43" i="10" s="1"/>
  <c r="G25" i="10" s="1"/>
  <c r="O44" i="10"/>
  <c r="O43" i="10" s="1"/>
  <c r="O25" i="10" s="1"/>
  <c r="W44" i="10"/>
  <c r="W43" i="10" s="1"/>
  <c r="W25" i="10" s="1"/>
  <c r="AE44" i="10"/>
  <c r="AE43" i="10" s="1"/>
  <c r="AE25" i="10" s="1"/>
  <c r="U30" i="10" l="1"/>
  <c r="S23" i="10"/>
  <c r="AE23" i="10"/>
  <c r="Q30" i="10"/>
  <c r="X30" i="10"/>
  <c r="O23" i="10"/>
  <c r="X23" i="10"/>
  <c r="AA23" i="10"/>
  <c r="I30" i="10"/>
  <c r="AF30" i="10"/>
  <c r="I24" i="10"/>
  <c r="I23" i="10" s="1"/>
  <c r="Y30" i="10"/>
  <c r="L30" i="10"/>
  <c r="P30" i="10"/>
  <c r="M23" i="10"/>
  <c r="K30" i="10"/>
  <c r="Q23" i="10"/>
  <c r="M30" i="10"/>
  <c r="P23" i="10"/>
  <c r="S30" i="10"/>
  <c r="AB23" i="10"/>
  <c r="K23" i="10"/>
  <c r="H30" i="10"/>
  <c r="U24" i="10"/>
  <c r="U23" i="10" s="1"/>
  <c r="AC30" i="10"/>
  <c r="E23" i="10"/>
  <c r="H23" i="10"/>
  <c r="AF23" i="10"/>
  <c r="AA30" i="10"/>
  <c r="Y24" i="10"/>
  <c r="Y23" i="10" s="1"/>
  <c r="E30" i="10"/>
  <c r="L25" i="10"/>
  <c r="L23" i="10" s="1"/>
  <c r="AB30" i="10"/>
  <c r="W30" i="10"/>
  <c r="T30" i="10"/>
  <c r="G23" i="10"/>
  <c r="AI30" i="10"/>
  <c r="AI24" i="10"/>
  <c r="AI23" i="10" s="1"/>
  <c r="AJ23" i="10"/>
  <c r="AM23" i="10"/>
  <c r="AM30" i="10"/>
  <c r="AK23" i="10"/>
  <c r="AJ30" i="10"/>
  <c r="AD30" i="10"/>
  <c r="AD24" i="10"/>
  <c r="AD23" i="10" s="1"/>
  <c r="N30" i="10"/>
  <c r="N24" i="10"/>
  <c r="N23" i="10" s="1"/>
  <c r="AG30" i="10"/>
  <c r="Z30" i="10"/>
  <c r="Z24" i="10"/>
  <c r="Z23" i="10" s="1"/>
  <c r="J30" i="10"/>
  <c r="J24" i="10"/>
  <c r="J23" i="10" s="1"/>
  <c r="AK30" i="10"/>
  <c r="G30" i="10"/>
  <c r="T23" i="10"/>
  <c r="AL30" i="10"/>
  <c r="AL24" i="10"/>
  <c r="AL23" i="10" s="1"/>
  <c r="V30" i="10"/>
  <c r="V24" i="10"/>
  <c r="V23" i="10" s="1"/>
  <c r="F30" i="10"/>
  <c r="F24" i="10"/>
  <c r="F23" i="10" s="1"/>
  <c r="AC23" i="10"/>
  <c r="AH24" i="10"/>
  <c r="AH23" i="10" s="1"/>
  <c r="AH30" i="10"/>
  <c r="R24" i="10"/>
  <c r="R23" i="10" s="1"/>
  <c r="R30" i="10"/>
  <c r="W23" i="10"/>
  <c r="AE30" i="10"/>
  <c r="AG23" i="10"/>
  <c r="O30" i="10"/>
  <c r="BJ27" i="8" l="1"/>
  <c r="BI27" i="8"/>
  <c r="BH27" i="8"/>
  <c r="BG27" i="8"/>
  <c r="BF27" i="8"/>
  <c r="BD27" i="8"/>
  <c r="BC27" i="8"/>
  <c r="BB27" i="8"/>
  <c r="BA27" i="8"/>
  <c r="AZ27" i="8"/>
  <c r="AY27" i="8"/>
  <c r="AW27" i="8"/>
  <c r="AV27" i="8"/>
  <c r="AU27" i="8"/>
  <c r="AT27" i="8"/>
  <c r="AS27" i="8"/>
  <c r="AR27" i="8"/>
  <c r="AQ27" i="8"/>
  <c r="AP27" i="8"/>
  <c r="AO27" i="8"/>
  <c r="AN27" i="8"/>
  <c r="AM27" i="8"/>
  <c r="AL27" i="8"/>
  <c r="AK27" i="8"/>
  <c r="AI27" i="8"/>
  <c r="AH27" i="8"/>
  <c r="AG27" i="8"/>
  <c r="AF27" i="8"/>
  <c r="AE27" i="8"/>
  <c r="AD27" i="8"/>
  <c r="AC27" i="8"/>
  <c r="AB27" i="8"/>
  <c r="AA27" i="8"/>
  <c r="Z27" i="8"/>
  <c r="Y27" i="8"/>
  <c r="X27" i="8"/>
  <c r="W27" i="8"/>
  <c r="V27" i="8"/>
  <c r="U27" i="8"/>
  <c r="O27" i="8"/>
  <c r="H27" i="8"/>
  <c r="T69" i="8"/>
  <c r="T68" i="8" s="1"/>
  <c r="T24" i="8" s="1"/>
  <c r="R69" i="8"/>
  <c r="R68" i="8" s="1"/>
  <c r="R24" i="8" s="1"/>
  <c r="P69" i="8"/>
  <c r="P68" i="8" s="1"/>
  <c r="P24" i="8" s="1"/>
  <c r="N69" i="8"/>
  <c r="N68" i="8" s="1"/>
  <c r="N24" i="8" s="1"/>
  <c r="M69" i="8"/>
  <c r="M68" i="8" s="1"/>
  <c r="M24" i="8" s="1"/>
  <c r="K69" i="8"/>
  <c r="K68" i="8" s="1"/>
  <c r="K24" i="8" s="1"/>
  <c r="I69" i="8"/>
  <c r="I68" i="8" s="1"/>
  <c r="I24" i="8" s="1"/>
  <c r="G69" i="8"/>
  <c r="G68" i="8" s="1"/>
  <c r="G24" i="8" s="1"/>
  <c r="E69" i="8"/>
  <c r="E68" i="8" s="1"/>
  <c r="E24" i="8" s="1"/>
  <c r="BX68" i="8"/>
  <c r="BW68" i="8"/>
  <c r="BV68" i="8"/>
  <c r="BU68" i="8"/>
  <c r="BT68" i="8"/>
  <c r="BS68" i="8"/>
  <c r="BR68" i="8"/>
  <c r="BQ68" i="8"/>
  <c r="BP68" i="8"/>
  <c r="BO68" i="8"/>
  <c r="BN68" i="8"/>
  <c r="BM68" i="8"/>
  <c r="BL68" i="8"/>
  <c r="BK68" i="8"/>
  <c r="BJ68" i="8"/>
  <c r="BJ24" i="8" s="1"/>
  <c r="BI68" i="8"/>
  <c r="BI24" i="8" s="1"/>
  <c r="BH68" i="8"/>
  <c r="BH24" i="8" s="1"/>
  <c r="BG68" i="8"/>
  <c r="BG24" i="8" s="1"/>
  <c r="BF68" i="8"/>
  <c r="BF24" i="8" s="1"/>
  <c r="BE68" i="8"/>
  <c r="BE24" i="8" s="1"/>
  <c r="BD68" i="8"/>
  <c r="BD24" i="8" s="1"/>
  <c r="BC68" i="8"/>
  <c r="BC24" i="8" s="1"/>
  <c r="BB68" i="8"/>
  <c r="BB24" i="8" s="1"/>
  <c r="BA68" i="8"/>
  <c r="BA24" i="8" s="1"/>
  <c r="AZ68" i="8"/>
  <c r="AZ24" i="8" s="1"/>
  <c r="AY68" i="8"/>
  <c r="AY24" i="8" s="1"/>
  <c r="AX68" i="8"/>
  <c r="AX24" i="8" s="1"/>
  <c r="AW68" i="8"/>
  <c r="AW24" i="8" s="1"/>
  <c r="AV68" i="8"/>
  <c r="AV24" i="8" s="1"/>
  <c r="AU68" i="8"/>
  <c r="AU24" i="8" s="1"/>
  <c r="AT68" i="8"/>
  <c r="AT24" i="8" s="1"/>
  <c r="AS68" i="8"/>
  <c r="AS24" i="8" s="1"/>
  <c r="AR68" i="8"/>
  <c r="AR24" i="8" s="1"/>
  <c r="AQ68" i="8"/>
  <c r="AQ24" i="8" s="1"/>
  <c r="AP68" i="8"/>
  <c r="AP24" i="8" s="1"/>
  <c r="AO68" i="8"/>
  <c r="AO24" i="8" s="1"/>
  <c r="AN68" i="8"/>
  <c r="AN24" i="8" s="1"/>
  <c r="AM68" i="8"/>
  <c r="AM24" i="8" s="1"/>
  <c r="AL68" i="8"/>
  <c r="AL24" i="8" s="1"/>
  <c r="AK68" i="8"/>
  <c r="AK24" i="8" s="1"/>
  <c r="AJ68" i="8"/>
  <c r="AJ24" i="8" s="1"/>
  <c r="AI68" i="8"/>
  <c r="AI24" i="8" s="1"/>
  <c r="AH68" i="8"/>
  <c r="AH24" i="8" s="1"/>
  <c r="AG68" i="8"/>
  <c r="AG24" i="8" s="1"/>
  <c r="AF68" i="8"/>
  <c r="AF24" i="8" s="1"/>
  <c r="AE68" i="8"/>
  <c r="AE24" i="8" s="1"/>
  <c r="AD68" i="8"/>
  <c r="AD24" i="8" s="1"/>
  <c r="AC68" i="8"/>
  <c r="AC24" i="8" s="1"/>
  <c r="AB68" i="8"/>
  <c r="AB24" i="8" s="1"/>
  <c r="AA68" i="8"/>
  <c r="AA24" i="8" s="1"/>
  <c r="Z68" i="8"/>
  <c r="Z24" i="8" s="1"/>
  <c r="Y68" i="8"/>
  <c r="Y24" i="8" s="1"/>
  <c r="X68" i="8"/>
  <c r="X24" i="8" s="1"/>
  <c r="W68" i="8"/>
  <c r="W24" i="8" s="1"/>
  <c r="V68" i="8"/>
  <c r="V24" i="8" s="1"/>
  <c r="U68" i="8"/>
  <c r="U24" i="8" s="1"/>
  <c r="S68" i="8"/>
  <c r="S24" i="8" s="1"/>
  <c r="Q68" i="8"/>
  <c r="Q24" i="8" s="1"/>
  <c r="O68" i="8"/>
  <c r="O24" i="8" s="1"/>
  <c r="L68" i="8"/>
  <c r="L24" i="8" s="1"/>
  <c r="J68" i="8"/>
  <c r="J24" i="8" s="1"/>
  <c r="H68" i="8"/>
  <c r="H24" i="8" s="1"/>
  <c r="F68" i="8"/>
  <c r="F24" i="8" s="1"/>
  <c r="BX65" i="8"/>
  <c r="BW65" i="8"/>
  <c r="BV65" i="8"/>
  <c r="BU65" i="8"/>
  <c r="BT65" i="8"/>
  <c r="BS65" i="8"/>
  <c r="BR65" i="8"/>
  <c r="BQ65" i="8"/>
  <c r="BP65" i="8"/>
  <c r="BO65" i="8"/>
  <c r="BN65" i="8"/>
  <c r="BM65" i="8"/>
  <c r="BL65" i="8"/>
  <c r="BK65" i="8"/>
  <c r="BJ65" i="8"/>
  <c r="BI65" i="8"/>
  <c r="BH65" i="8"/>
  <c r="BG65" i="8"/>
  <c r="BF65" i="8"/>
  <c r="BE65" i="8"/>
  <c r="BD65" i="8"/>
  <c r="BC65" i="8"/>
  <c r="BB65" i="8"/>
  <c r="BA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R65" i="8"/>
  <c r="Q65" i="8"/>
  <c r="P65" i="8"/>
  <c r="O65" i="8"/>
  <c r="N65" i="8"/>
  <c r="M65" i="8"/>
  <c r="L65" i="8"/>
  <c r="K65" i="8"/>
  <c r="J65" i="8"/>
  <c r="I65" i="8"/>
  <c r="H65" i="8"/>
  <c r="F65" i="8"/>
  <c r="E65" i="8"/>
  <c r="BE55" i="8"/>
  <c r="AQ55" i="8"/>
  <c r="AC55" i="8"/>
  <c r="CZ61" i="8"/>
  <c r="CY61" i="8"/>
  <c r="CX61" i="8"/>
  <c r="CW61" i="8"/>
  <c r="CV61" i="8"/>
  <c r="CT61" i="8"/>
  <c r="CS61" i="8"/>
  <c r="CR61" i="8"/>
  <c r="CQ61" i="8"/>
  <c r="CP61" i="8"/>
  <c r="CO61" i="8"/>
  <c r="CM61" i="8"/>
  <c r="CL61" i="8"/>
  <c r="CK61" i="8"/>
  <c r="CJ61" i="8"/>
  <c r="CI61" i="8"/>
  <c r="CH61" i="8"/>
  <c r="CG61" i="8"/>
  <c r="CF61" i="8"/>
  <c r="CE61" i="8"/>
  <c r="CD61" i="8"/>
  <c r="CC61" i="8"/>
  <c r="CB61" i="8"/>
  <c r="CA61" i="8"/>
  <c r="BZ61" i="8"/>
  <c r="BS55" i="8"/>
  <c r="BQ55" i="8"/>
  <c r="BP55" i="8"/>
  <c r="BO55" i="8"/>
  <c r="BN55" i="8"/>
  <c r="BM55" i="8"/>
  <c r="BL55" i="8"/>
  <c r="BK55" i="8"/>
  <c r="BJ55" i="8"/>
  <c r="BI55" i="8"/>
  <c r="BH55" i="8"/>
  <c r="BG55" i="8"/>
  <c r="BF55" i="8"/>
  <c r="BD55" i="8"/>
  <c r="BC55" i="8"/>
  <c r="BB55" i="8"/>
  <c r="BA55" i="8"/>
  <c r="AZ55" i="8"/>
  <c r="AY55" i="8"/>
  <c r="AW55" i="8"/>
  <c r="AV55" i="8"/>
  <c r="AU55" i="8"/>
  <c r="AT55" i="8"/>
  <c r="AS55" i="8"/>
  <c r="AR55" i="8"/>
  <c r="AP55" i="8"/>
  <c r="AO55" i="8"/>
  <c r="AN55" i="8"/>
  <c r="AM55" i="8"/>
  <c r="AL55" i="8"/>
  <c r="AK55" i="8"/>
  <c r="AJ55" i="8"/>
  <c r="AI55" i="8"/>
  <c r="AH55" i="8"/>
  <c r="AG55" i="8"/>
  <c r="AF55" i="8"/>
  <c r="AE55" i="8"/>
  <c r="AD55" i="8"/>
  <c r="AB55" i="8"/>
  <c r="AA55" i="8"/>
  <c r="Z55" i="8"/>
  <c r="Y55" i="8"/>
  <c r="X55" i="8"/>
  <c r="W55" i="8"/>
  <c r="V55" i="8"/>
  <c r="U55" i="8"/>
  <c r="T55" i="8"/>
  <c r="S55" i="8"/>
  <c r="R55" i="8"/>
  <c r="Q55" i="8"/>
  <c r="P55" i="8"/>
  <c r="O55" i="8"/>
  <c r="N55" i="8"/>
  <c r="M55" i="8"/>
  <c r="L55" i="8"/>
  <c r="K55" i="8"/>
  <c r="J55" i="8"/>
  <c r="I55" i="8"/>
  <c r="H55" i="8"/>
  <c r="G55" i="8"/>
  <c r="BX52" i="8"/>
  <c r="BT52" i="8"/>
  <c r="BQ52" i="8"/>
  <c r="BP52" i="8"/>
  <c r="BN52" i="8"/>
  <c r="BM52" i="8"/>
  <c r="BH52" i="8"/>
  <c r="BO52" i="8"/>
  <c r="BL52" i="8"/>
  <c r="AT52" i="8"/>
  <c r="AQ52" i="8"/>
  <c r="R52" i="8"/>
  <c r="O52" i="8"/>
  <c r="BW52" i="8"/>
  <c r="BU52" i="8"/>
  <c r="BR52" i="8"/>
  <c r="BK52" i="8"/>
  <c r="BJ52" i="8"/>
  <c r="BI52" i="8"/>
  <c r="BG52" i="8"/>
  <c r="BF52" i="8"/>
  <c r="BD52" i="8"/>
  <c r="BC52" i="8"/>
  <c r="BB52" i="8"/>
  <c r="BA52" i="8"/>
  <c r="AZ52" i="8"/>
  <c r="AY52" i="8"/>
  <c r="AW52" i="8"/>
  <c r="AV52" i="8"/>
  <c r="AU52" i="8"/>
  <c r="AS52" i="8"/>
  <c r="AR52" i="8"/>
  <c r="AP52" i="8"/>
  <c r="AO52" i="8"/>
  <c r="AN52" i="8"/>
  <c r="AM52" i="8"/>
  <c r="AL52" i="8"/>
  <c r="AK52" i="8"/>
  <c r="AJ52" i="8"/>
  <c r="AI52" i="8"/>
  <c r="AH52" i="8"/>
  <c r="AG52" i="8"/>
  <c r="AF52" i="8"/>
  <c r="AE52" i="8"/>
  <c r="AD52" i="8"/>
  <c r="AC52" i="8"/>
  <c r="AB52" i="8"/>
  <c r="AA52" i="8"/>
  <c r="Z52" i="8"/>
  <c r="Y52" i="8"/>
  <c r="X52" i="8"/>
  <c r="W52" i="8"/>
  <c r="V52" i="8"/>
  <c r="U52" i="8"/>
  <c r="T52" i="8"/>
  <c r="S52" i="8"/>
  <c r="Q52" i="8"/>
  <c r="P52" i="8"/>
  <c r="N52" i="8"/>
  <c r="M52" i="8"/>
  <c r="L52" i="8"/>
  <c r="K52" i="8"/>
  <c r="J52" i="8"/>
  <c r="I52" i="8"/>
  <c r="H52" i="8"/>
  <c r="G52" i="8"/>
  <c r="BF42" i="8"/>
  <c r="BE42" i="8"/>
  <c r="AQ42" i="8"/>
  <c r="BP42" i="8"/>
  <c r="BK42" i="8"/>
  <c r="BJ42" i="8"/>
  <c r="BI42" i="8"/>
  <c r="BH42" i="8"/>
  <c r="BG42" i="8"/>
  <c r="BD42" i="8"/>
  <c r="BC42" i="8"/>
  <c r="BB42" i="8"/>
  <c r="BA42" i="8"/>
  <c r="AZ42" i="8"/>
  <c r="AY42" i="8"/>
  <c r="AX42" i="8"/>
  <c r="AW42" i="8"/>
  <c r="AV42" i="8"/>
  <c r="AU42" i="8"/>
  <c r="AT42" i="8"/>
  <c r="AS42" i="8"/>
  <c r="AO42" i="8"/>
  <c r="AN42" i="8"/>
  <c r="AM42" i="8"/>
  <c r="AL42" i="8"/>
  <c r="AK42" i="8"/>
  <c r="AJ42" i="8"/>
  <c r="AI42" i="8"/>
  <c r="AH42" i="8"/>
  <c r="AG42" i="8"/>
  <c r="AF42" i="8"/>
  <c r="AE42" i="8"/>
  <c r="AD42" i="8"/>
  <c r="AA42" i="8"/>
  <c r="Z42" i="8"/>
  <c r="Y42" i="8"/>
  <c r="X42" i="8"/>
  <c r="W42" i="8"/>
  <c r="U42" i="8"/>
  <c r="T42" i="8"/>
  <c r="S42" i="8"/>
  <c r="R42" i="8"/>
  <c r="Q23" i="8"/>
  <c r="P42" i="8"/>
  <c r="O42" i="8"/>
  <c r="N42" i="8"/>
  <c r="M42" i="8"/>
  <c r="L42" i="8"/>
  <c r="K42" i="8"/>
  <c r="J42" i="8"/>
  <c r="I42" i="8"/>
  <c r="H42" i="8"/>
  <c r="G23" i="8"/>
  <c r="BR42" i="8"/>
  <c r="BX38" i="8"/>
  <c r="BW38" i="8"/>
  <c r="BV38" i="8"/>
  <c r="BU38" i="8"/>
  <c r="BT38" i="8"/>
  <c r="BS38" i="8"/>
  <c r="BR38" i="8"/>
  <c r="BQ38" i="8"/>
  <c r="BP38" i="8"/>
  <c r="BO38" i="8"/>
  <c r="BN38" i="8"/>
  <c r="BM38" i="8"/>
  <c r="BL38" i="8"/>
  <c r="BK38" i="8"/>
  <c r="BJ38" i="8"/>
  <c r="BI38" i="8"/>
  <c r="BH38" i="8"/>
  <c r="BG38" i="8"/>
  <c r="BF38" i="8"/>
  <c r="BE38" i="8"/>
  <c r="BD38" i="8"/>
  <c r="BC38" i="8"/>
  <c r="BB38" i="8"/>
  <c r="BA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F38" i="8"/>
  <c r="E38" i="8"/>
  <c r="BX34" i="8"/>
  <c r="BW34" i="8"/>
  <c r="BV34" i="8"/>
  <c r="BU34" i="8"/>
  <c r="BT34" i="8"/>
  <c r="BS34" i="8"/>
  <c r="BR34" i="8"/>
  <c r="BQ34" i="8"/>
  <c r="BP34" i="8"/>
  <c r="BO34" i="8"/>
  <c r="BN34" i="8"/>
  <c r="BM34" i="8"/>
  <c r="BL34" i="8"/>
  <c r="BK34" i="8"/>
  <c r="BJ34" i="8"/>
  <c r="BI34" i="8"/>
  <c r="BH34" i="8"/>
  <c r="BG34" i="8"/>
  <c r="BF34" i="8"/>
  <c r="BE34" i="8"/>
  <c r="BD34" i="8"/>
  <c r="BC34" i="8"/>
  <c r="BB34" i="8"/>
  <c r="BA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T34" i="8"/>
  <c r="S34" i="8"/>
  <c r="R34" i="8"/>
  <c r="Q34" i="8"/>
  <c r="P34" i="8"/>
  <c r="O34" i="8"/>
  <c r="N34" i="8"/>
  <c r="M34" i="8"/>
  <c r="L34" i="8"/>
  <c r="K34" i="8"/>
  <c r="J34" i="8"/>
  <c r="I34" i="8"/>
  <c r="H34" i="8"/>
  <c r="G34" i="8"/>
  <c r="G29" i="8" s="1"/>
  <c r="F34" i="8"/>
  <c r="E34" i="8"/>
  <c r="BX30" i="8"/>
  <c r="BX29" i="8" s="1"/>
  <c r="BW30" i="8"/>
  <c r="BW29" i="8" s="1"/>
  <c r="BV30" i="8"/>
  <c r="BV29" i="8" s="1"/>
  <c r="BU30" i="8"/>
  <c r="BU29" i="8" s="1"/>
  <c r="BT30" i="8"/>
  <c r="BT29" i="8" s="1"/>
  <c r="BS30" i="8"/>
  <c r="BS29" i="8" s="1"/>
  <c r="BR30" i="8"/>
  <c r="BR29" i="8" s="1"/>
  <c r="BQ30" i="8"/>
  <c r="BQ29" i="8" s="1"/>
  <c r="BP30" i="8"/>
  <c r="BP29" i="8" s="1"/>
  <c r="BO30" i="8"/>
  <c r="BO29" i="8" s="1"/>
  <c r="BN30" i="8"/>
  <c r="BN29" i="8" s="1"/>
  <c r="BM30" i="8"/>
  <c r="BM29" i="8" s="1"/>
  <c r="BL30" i="8"/>
  <c r="BL29" i="8" s="1"/>
  <c r="BK30" i="8"/>
  <c r="BK29" i="8" s="1"/>
  <c r="BJ30" i="8"/>
  <c r="BJ29" i="8" s="1"/>
  <c r="BJ22" i="8" s="1"/>
  <c r="BI30" i="8"/>
  <c r="BI29" i="8" s="1"/>
  <c r="BI22" i="8" s="1"/>
  <c r="BH30" i="8"/>
  <c r="BH29" i="8" s="1"/>
  <c r="BH22" i="8" s="1"/>
  <c r="BG30" i="8"/>
  <c r="BG29" i="8" s="1"/>
  <c r="BF30" i="8"/>
  <c r="BF29" i="8" s="1"/>
  <c r="BF22" i="8" s="1"/>
  <c r="BE30" i="8"/>
  <c r="BE29" i="8" s="1"/>
  <c r="BE22" i="8" s="1"/>
  <c r="BD30" i="8"/>
  <c r="BD29" i="8" s="1"/>
  <c r="BD22" i="8" s="1"/>
  <c r="BC30" i="8"/>
  <c r="BC29" i="8" s="1"/>
  <c r="BB30" i="8"/>
  <c r="BB29" i="8" s="1"/>
  <c r="BA30" i="8"/>
  <c r="AZ30" i="8"/>
  <c r="AZ29" i="8" s="1"/>
  <c r="AZ22" i="8" s="1"/>
  <c r="AY30" i="8"/>
  <c r="AY29" i="8" s="1"/>
  <c r="AX30" i="8"/>
  <c r="AX29" i="8" s="1"/>
  <c r="AX22" i="8" s="1"/>
  <c r="AW30" i="8"/>
  <c r="AV30" i="8"/>
  <c r="AV29" i="8" s="1"/>
  <c r="AV22" i="8" s="1"/>
  <c r="AU30" i="8"/>
  <c r="AU29" i="8" s="1"/>
  <c r="AT30" i="8"/>
  <c r="AT29" i="8" s="1"/>
  <c r="AT22" i="8" s="1"/>
  <c r="AS30" i="8"/>
  <c r="AS29" i="8" s="1"/>
  <c r="AS22" i="8" s="1"/>
  <c r="AR30" i="8"/>
  <c r="AR29" i="8" s="1"/>
  <c r="AR22" i="8" s="1"/>
  <c r="AQ30" i="8"/>
  <c r="AQ29" i="8" s="1"/>
  <c r="AQ22" i="8" s="1"/>
  <c r="AP30" i="8"/>
  <c r="AO30" i="8"/>
  <c r="AO29" i="8" s="1"/>
  <c r="AO22" i="8" s="1"/>
  <c r="AN30" i="8"/>
  <c r="AN29" i="8" s="1"/>
  <c r="AN22" i="8" s="1"/>
  <c r="AM30" i="8"/>
  <c r="AM29" i="8" s="1"/>
  <c r="AL30" i="8"/>
  <c r="AL29" i="8" s="1"/>
  <c r="AL22" i="8" s="1"/>
  <c r="AK30" i="8"/>
  <c r="AK29" i="8" s="1"/>
  <c r="AK22" i="8" s="1"/>
  <c r="AJ30" i="8"/>
  <c r="AJ29" i="8" s="1"/>
  <c r="AJ22" i="8" s="1"/>
  <c r="AI30" i="8"/>
  <c r="AI29" i="8" s="1"/>
  <c r="AH30" i="8"/>
  <c r="AH29" i="8" s="1"/>
  <c r="AH22" i="8" s="1"/>
  <c r="AG30" i="8"/>
  <c r="AG29" i="8" s="1"/>
  <c r="AG22" i="8" s="1"/>
  <c r="AF30" i="8"/>
  <c r="AF29" i="8" s="1"/>
  <c r="AF22" i="8" s="1"/>
  <c r="AE30" i="8"/>
  <c r="AE29" i="8" s="1"/>
  <c r="AD30" i="8"/>
  <c r="AD29" i="8" s="1"/>
  <c r="AD22" i="8" s="1"/>
  <c r="AC30" i="8"/>
  <c r="AC29" i="8" s="1"/>
  <c r="AC22" i="8" s="1"/>
  <c r="AB30" i="8"/>
  <c r="AB29" i="8" s="1"/>
  <c r="AB22" i="8" s="1"/>
  <c r="AA30" i="8"/>
  <c r="AA29" i="8" s="1"/>
  <c r="Z30" i="8"/>
  <c r="Z29" i="8" s="1"/>
  <c r="Z22" i="8" s="1"/>
  <c r="Y30" i="8"/>
  <c r="Y29" i="8" s="1"/>
  <c r="Y22" i="8" s="1"/>
  <c r="X30" i="8"/>
  <c r="X29" i="8" s="1"/>
  <c r="W30" i="8"/>
  <c r="W29" i="8" s="1"/>
  <c r="V30" i="8"/>
  <c r="V29" i="8" s="1"/>
  <c r="U30" i="8"/>
  <c r="U29" i="8" s="1"/>
  <c r="T30" i="8"/>
  <c r="T29" i="8" s="1"/>
  <c r="S30" i="8"/>
  <c r="S29" i="8" s="1"/>
  <c r="R30" i="8"/>
  <c r="R29" i="8" s="1"/>
  <c r="Q30" i="8"/>
  <c r="Q22" i="8" s="1"/>
  <c r="P30" i="8"/>
  <c r="P29" i="8" s="1"/>
  <c r="O30" i="8"/>
  <c r="O29" i="8" s="1"/>
  <c r="N30" i="8"/>
  <c r="N29" i="8" s="1"/>
  <c r="M30" i="8"/>
  <c r="M29" i="8" s="1"/>
  <c r="L30" i="8"/>
  <c r="L29" i="8" s="1"/>
  <c r="K30" i="8"/>
  <c r="K29" i="8" s="1"/>
  <c r="J30" i="8"/>
  <c r="J22" i="8" s="1"/>
  <c r="I30" i="8"/>
  <c r="I22" i="8" s="1"/>
  <c r="H30" i="8"/>
  <c r="H29" i="8" s="1"/>
  <c r="F30" i="8"/>
  <c r="E30" i="8"/>
  <c r="T27" i="8"/>
  <c r="S27" i="8"/>
  <c r="R27" i="8"/>
  <c r="Q27" i="8"/>
  <c r="P27" i="8"/>
  <c r="N27" i="8"/>
  <c r="M27" i="8"/>
  <c r="L27" i="8"/>
  <c r="K27" i="8"/>
  <c r="J27" i="8"/>
  <c r="I27" i="8"/>
  <c r="G27" i="8"/>
  <c r="BJ26" i="8"/>
  <c r="BI26" i="8"/>
  <c r="BH26" i="8"/>
  <c r="BG26" i="8"/>
  <c r="BF26" i="8"/>
  <c r="BE26" i="8"/>
  <c r="BD26" i="8"/>
  <c r="BC26" i="8"/>
  <c r="BB26" i="8"/>
  <c r="BA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F26" i="8"/>
  <c r="E26" i="8"/>
  <c r="BJ25" i="8"/>
  <c r="BI25" i="8"/>
  <c r="BH25" i="8"/>
  <c r="BG25" i="8"/>
  <c r="BF25" i="8"/>
  <c r="BE25" i="8"/>
  <c r="BD25" i="8"/>
  <c r="BC25" i="8"/>
  <c r="BB25" i="8"/>
  <c r="BA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AI23" i="8"/>
  <c r="G22" i="8"/>
  <c r="BK21" i="8"/>
  <c r="BN42" i="8" l="1"/>
  <c r="BN41" i="8" s="1"/>
  <c r="BN28" i="8" s="1"/>
  <c r="AC42" i="8"/>
  <c r="AC41" i="8" s="1"/>
  <c r="AX52" i="8"/>
  <c r="E52" i="8"/>
  <c r="AX55" i="8"/>
  <c r="AP29" i="8"/>
  <c r="AP22" i="8" s="1"/>
  <c r="AP21" i="8" s="1"/>
  <c r="V42" i="8"/>
  <c r="V41" i="8" s="1"/>
  <c r="V23" i="8" s="1"/>
  <c r="N22" i="8"/>
  <c r="R22" i="8"/>
  <c r="BV22" i="8" s="1"/>
  <c r="V22" i="8"/>
  <c r="J29" i="8"/>
  <c r="BR41" i="8"/>
  <c r="BR28" i="8" s="1"/>
  <c r="N23" i="8"/>
  <c r="P23" i="8"/>
  <c r="F29" i="8"/>
  <c r="F22" i="8" s="1"/>
  <c r="Q29" i="8"/>
  <c r="BA29" i="8"/>
  <c r="BA22" i="8" s="1"/>
  <c r="AW29" i="8"/>
  <c r="AW22" i="8" s="1"/>
  <c r="L23" i="8"/>
  <c r="M23" i="8"/>
  <c r="E29" i="8"/>
  <c r="E22" i="8" s="1"/>
  <c r="G42" i="8"/>
  <c r="G41" i="8" s="1"/>
  <c r="G28" i="8" s="1"/>
  <c r="BM25" i="8"/>
  <c r="BQ25" i="8"/>
  <c r="BS25" i="8"/>
  <c r="BW25" i="8"/>
  <c r="BP26" i="8"/>
  <c r="BT26" i="8"/>
  <c r="BX26" i="8"/>
  <c r="BN26" i="8"/>
  <c r="BV26" i="8"/>
  <c r="BG41" i="8"/>
  <c r="BG23" i="8" s="1"/>
  <c r="I29" i="8"/>
  <c r="Q42" i="8"/>
  <c r="Q41" i="8" s="1"/>
  <c r="BX42" i="8"/>
  <c r="BX41" i="8" s="1"/>
  <c r="BX28" i="8" s="1"/>
  <c r="I23" i="8"/>
  <c r="I21" i="8" s="1"/>
  <c r="AI28" i="8"/>
  <c r="G21" i="8"/>
  <c r="S41" i="8"/>
  <c r="S28" i="8" s="1"/>
  <c r="BL42" i="8"/>
  <c r="BL41" i="8" s="1"/>
  <c r="BX24" i="8"/>
  <c r="AU41" i="8"/>
  <c r="AU23" i="8" s="1"/>
  <c r="AK41" i="8"/>
  <c r="AK23" i="8" s="1"/>
  <c r="AK21" i="8" s="1"/>
  <c r="AO41" i="8"/>
  <c r="AO23" i="8" s="1"/>
  <c r="AO21" i="8" s="1"/>
  <c r="BP24" i="8"/>
  <c r="AF41" i="8"/>
  <c r="AF28" i="8" s="1"/>
  <c r="O41" i="8"/>
  <c r="O23" i="8" s="1"/>
  <c r="T22" i="8"/>
  <c r="BX22" i="8" s="1"/>
  <c r="S23" i="8"/>
  <c r="AY41" i="8"/>
  <c r="AY23" i="8" s="1"/>
  <c r="BU24" i="8"/>
  <c r="BT24" i="8"/>
  <c r="BV24" i="8"/>
  <c r="BM24" i="8"/>
  <c r="BH41" i="8"/>
  <c r="BH28" i="8" s="1"/>
  <c r="BK41" i="8"/>
  <c r="BK28" i="8" s="1"/>
  <c r="P22" i="8"/>
  <c r="BT22" i="8" s="1"/>
  <c r="T23" i="8"/>
  <c r="AZ41" i="8"/>
  <c r="AZ28" i="8" s="1"/>
  <c r="AL41" i="8"/>
  <c r="AL23" i="8" s="1"/>
  <c r="AL21" i="8" s="1"/>
  <c r="W41" i="8"/>
  <c r="W23" i="8" s="1"/>
  <c r="BE27" i="8"/>
  <c r="BS27" i="8" s="1"/>
  <c r="U22" i="8"/>
  <c r="R41" i="8"/>
  <c r="R23" i="8" s="1"/>
  <c r="AE41" i="8"/>
  <c r="AE23" i="8" s="1"/>
  <c r="AM41" i="8"/>
  <c r="AM23" i="8" s="1"/>
  <c r="AV41" i="8"/>
  <c r="AT41" i="8"/>
  <c r="AT23" i="8" s="1"/>
  <c r="AT21" i="8" s="1"/>
  <c r="J23" i="8"/>
  <c r="J21" i="8" s="1"/>
  <c r="BU25" i="8"/>
  <c r="Q21" i="8"/>
  <c r="BN27" i="8"/>
  <c r="BC41" i="8"/>
  <c r="BC23" i="8" s="1"/>
  <c r="BO24" i="8"/>
  <c r="BL24" i="8"/>
  <c r="BW24" i="8"/>
  <c r="BT27" i="8"/>
  <c r="AA41" i="8"/>
  <c r="AA23" i="8" s="1"/>
  <c r="AQ41" i="8"/>
  <c r="AQ23" i="8" s="1"/>
  <c r="AQ21" i="8" s="1"/>
  <c r="L22" i="8"/>
  <c r="BB22" i="8"/>
  <c r="BS24" i="8"/>
  <c r="BO25" i="8"/>
  <c r="BL26" i="8"/>
  <c r="H41" i="8"/>
  <c r="L41" i="8"/>
  <c r="L28" i="8" s="1"/>
  <c r="T41" i="8"/>
  <c r="T28" i="8" s="1"/>
  <c r="X41" i="8"/>
  <c r="X23" i="8" s="1"/>
  <c r="AH41" i="8"/>
  <c r="AH23" i="8" s="1"/>
  <c r="AH21" i="8" s="1"/>
  <c r="BB41" i="8"/>
  <c r="BB23" i="8" s="1"/>
  <c r="BF41" i="8"/>
  <c r="BF28" i="8" s="1"/>
  <c r="BJ41" i="8"/>
  <c r="BJ23" i="8" s="1"/>
  <c r="BJ21" i="8" s="1"/>
  <c r="I41" i="8"/>
  <c r="M41" i="8"/>
  <c r="M28" i="8" s="1"/>
  <c r="U41" i="8"/>
  <c r="U23" i="8" s="1"/>
  <c r="Y41" i="8"/>
  <c r="Y23" i="8" s="1"/>
  <c r="Y21" i="8" s="1"/>
  <c r="AG41" i="8"/>
  <c r="AG23" i="8" s="1"/>
  <c r="AG21" i="8" s="1"/>
  <c r="AS41" i="8"/>
  <c r="AW41" i="8"/>
  <c r="AW23" i="8" s="1"/>
  <c r="BA41" i="8"/>
  <c r="BA23" i="8" s="1"/>
  <c r="BI41" i="8"/>
  <c r="BI23" i="8" s="1"/>
  <c r="BI21" i="8" s="1"/>
  <c r="H22" i="8"/>
  <c r="M22" i="8"/>
  <c r="X22" i="8"/>
  <c r="BN22" i="8" s="1"/>
  <c r="BL25" i="8"/>
  <c r="BP25" i="8"/>
  <c r="BT25" i="8"/>
  <c r="BX25" i="8"/>
  <c r="BV25" i="8"/>
  <c r="BV27" i="8"/>
  <c r="K41" i="8"/>
  <c r="K23" i="8" s="1"/>
  <c r="BP41" i="8"/>
  <c r="BP28" i="8" s="1"/>
  <c r="AD41" i="8"/>
  <c r="AD23" i="8" s="1"/>
  <c r="AD21" i="8" s="1"/>
  <c r="BQ24" i="8"/>
  <c r="BU26" i="8"/>
  <c r="AJ41" i="8"/>
  <c r="AN41" i="8"/>
  <c r="BT42" i="8"/>
  <c r="BT41" i="8" s="1"/>
  <c r="BT28" i="8" s="1"/>
  <c r="BO42" i="8"/>
  <c r="BO41" i="8" s="1"/>
  <c r="BO28" i="8" s="1"/>
  <c r="BV42" i="8"/>
  <c r="BW42" i="8"/>
  <c r="BW41" i="8" s="1"/>
  <c r="BW28" i="8" s="1"/>
  <c r="AB21" i="8"/>
  <c r="BO26" i="8"/>
  <c r="BS26" i="8"/>
  <c r="BW26" i="8"/>
  <c r="BM27" i="8"/>
  <c r="BQ27" i="8"/>
  <c r="BU27" i="8"/>
  <c r="BO27" i="8"/>
  <c r="BW27" i="8"/>
  <c r="BX27" i="8"/>
  <c r="BU42" i="8"/>
  <c r="BU41" i="8" s="1"/>
  <c r="BU28" i="8" s="1"/>
  <c r="BM42" i="8"/>
  <c r="BM41" i="8" s="1"/>
  <c r="BM28" i="8" s="1"/>
  <c r="BQ42" i="8"/>
  <c r="BQ41" i="8" s="1"/>
  <c r="BQ28" i="8" s="1"/>
  <c r="BN25" i="8"/>
  <c r="BM26" i="8"/>
  <c r="BQ26" i="8"/>
  <c r="BN24" i="8"/>
  <c r="K22" i="8"/>
  <c r="O22" i="8"/>
  <c r="S22" i="8"/>
  <c r="W22" i="8"/>
  <c r="AA22" i="8"/>
  <c r="AE22" i="8"/>
  <c r="AI22" i="8"/>
  <c r="AI21" i="8" s="1"/>
  <c r="AM22" i="8"/>
  <c r="AU22" i="8"/>
  <c r="AY22" i="8"/>
  <c r="BC22" i="8"/>
  <c r="BG22" i="8"/>
  <c r="BP27" i="8"/>
  <c r="N41" i="8"/>
  <c r="N28" i="8" s="1"/>
  <c r="AR42" i="8"/>
  <c r="AR41" i="8" s="1"/>
  <c r="F55" i="8"/>
  <c r="J41" i="8"/>
  <c r="Z41" i="8"/>
  <c r="Z23" i="8" s="1"/>
  <c r="Z21" i="8" s="1"/>
  <c r="BD41" i="8"/>
  <c r="P41" i="8"/>
  <c r="P28" i="8" s="1"/>
  <c r="BV52" i="8"/>
  <c r="CU61" i="8"/>
  <c r="E55" i="8"/>
  <c r="CN61" i="8"/>
  <c r="BL22" i="8" l="1"/>
  <c r="N21" i="8"/>
  <c r="R21" i="8"/>
  <c r="AX41" i="8"/>
  <c r="I28" i="8"/>
  <c r="BG28" i="8"/>
  <c r="P21" i="8"/>
  <c r="BF23" i="8"/>
  <c r="BF21" i="8" s="1"/>
  <c r="J28" i="8"/>
  <c r="BG21" i="8"/>
  <c r="AM21" i="8"/>
  <c r="Q28" i="8"/>
  <c r="AL28" i="8"/>
  <c r="M21" i="8"/>
  <c r="AW21" i="8"/>
  <c r="BB21" i="8"/>
  <c r="L21" i="8"/>
  <c r="O28" i="8"/>
  <c r="R28" i="8"/>
  <c r="BA21" i="8"/>
  <c r="AK28" i="8"/>
  <c r="BC21" i="8"/>
  <c r="AT28" i="8"/>
  <c r="AZ23" i="8"/>
  <c r="AZ21" i="8" s="1"/>
  <c r="AW28" i="8"/>
  <c r="AU21" i="8"/>
  <c r="AF23" i="8"/>
  <c r="AF21" i="8" s="1"/>
  <c r="BA28" i="8"/>
  <c r="AQ28" i="8"/>
  <c r="F42" i="8"/>
  <c r="BP22" i="8"/>
  <c r="AY28" i="8"/>
  <c r="AU28" i="8"/>
  <c r="AO28" i="8"/>
  <c r="BQ23" i="8"/>
  <c r="BM23" i="8"/>
  <c r="T21" i="8"/>
  <c r="BI28" i="8"/>
  <c r="W28" i="8"/>
  <c r="AD28" i="8"/>
  <c r="U21" i="8"/>
  <c r="AY21" i="8"/>
  <c r="X21" i="8"/>
  <c r="AM28" i="8"/>
  <c r="BH23" i="8"/>
  <c r="BH21" i="8" s="1"/>
  <c r="V28" i="8"/>
  <c r="AJ23" i="8"/>
  <c r="AV28" i="8"/>
  <c r="AV23" i="8"/>
  <c r="AH28" i="8"/>
  <c r="AE21" i="8"/>
  <c r="V21" i="8"/>
  <c r="BJ28" i="8"/>
  <c r="AS28" i="8"/>
  <c r="AS23" i="8"/>
  <c r="H23" i="8"/>
  <c r="H21" i="8" s="1"/>
  <c r="H28" i="8"/>
  <c r="BB28" i="8"/>
  <c r="X28" i="8"/>
  <c r="BO23" i="8"/>
  <c r="AE28" i="8"/>
  <c r="K28" i="8"/>
  <c r="U28" i="8"/>
  <c r="BC28" i="8"/>
  <c r="AA28" i="8"/>
  <c r="AG28" i="8"/>
  <c r="AN28" i="8"/>
  <c r="AN23" i="8"/>
  <c r="AN21" i="8" s="1"/>
  <c r="Y28" i="8"/>
  <c r="BW23" i="8"/>
  <c r="BV41" i="8"/>
  <c r="BV28" i="8" s="1"/>
  <c r="AR28" i="8"/>
  <c r="AR23" i="8"/>
  <c r="BM22" i="8"/>
  <c r="W21" i="8"/>
  <c r="BU22" i="8"/>
  <c r="BW22" i="8"/>
  <c r="S21" i="8"/>
  <c r="BS42" i="8"/>
  <c r="BS22" i="8"/>
  <c r="O21" i="8"/>
  <c r="BE52" i="8"/>
  <c r="BE41" i="8" s="1"/>
  <c r="F52" i="8"/>
  <c r="BD28" i="8"/>
  <c r="BD23" i="8"/>
  <c r="BD21" i="8" s="1"/>
  <c r="BS52" i="8"/>
  <c r="E41" i="8"/>
  <c r="AC28" i="8"/>
  <c r="AC23" i="8"/>
  <c r="Z28" i="8"/>
  <c r="BQ22" i="8"/>
  <c r="AA21" i="8"/>
  <c r="K21" i="8"/>
  <c r="BO22" i="8"/>
  <c r="F41" i="8" l="1"/>
  <c r="BO21" i="8"/>
  <c r="AX23" i="8"/>
  <c r="BQ21" i="8"/>
  <c r="BV23" i="8"/>
  <c r="BV21" i="8" s="1"/>
  <c r="BN23" i="8"/>
  <c r="BN21" i="8" s="1"/>
  <c r="BM21" i="8"/>
  <c r="BW21" i="8"/>
  <c r="BP23" i="8"/>
  <c r="BP21" i="8" s="1"/>
  <c r="AS21" i="8"/>
  <c r="BU23" i="8"/>
  <c r="BU21" i="8" s="1"/>
  <c r="AV21" i="8"/>
  <c r="BX23" i="8"/>
  <c r="BX21" i="8" s="1"/>
  <c r="AC21" i="8"/>
  <c r="BE28" i="8"/>
  <c r="BE23" i="8"/>
  <c r="BE21" i="8" s="1"/>
  <c r="E23" i="8"/>
  <c r="BS41" i="8"/>
  <c r="BS28" i="8" s="1"/>
  <c r="AR21" i="8"/>
  <c r="BT23" i="8"/>
  <c r="BT21" i="8" s="1"/>
  <c r="BL23" i="8" l="1"/>
  <c r="F23" i="8"/>
  <c r="BS23" i="8"/>
  <c r="BS21" i="8" s="1"/>
  <c r="AM86" i="7"/>
  <c r="AL86" i="7"/>
  <c r="AK86" i="7"/>
  <c r="AJ86" i="7"/>
  <c r="AG26" i="7"/>
  <c r="AE26" i="7"/>
  <c r="AC26" i="7"/>
  <c r="AB26" i="7"/>
  <c r="T26" i="7"/>
  <c r="S26" i="7"/>
  <c r="R26" i="7"/>
  <c r="K26" i="7"/>
  <c r="AO68" i="7"/>
  <c r="AO23" i="7" s="1"/>
  <c r="AN68" i="7"/>
  <c r="AN23" i="7" s="1"/>
  <c r="AM68" i="7"/>
  <c r="AM23" i="7" s="1"/>
  <c r="AL68" i="7"/>
  <c r="AL23" i="7" s="1"/>
  <c r="AK68" i="7"/>
  <c r="AK23" i="7" s="1"/>
  <c r="AJ68" i="7"/>
  <c r="AJ23" i="7" s="1"/>
  <c r="AI68" i="7"/>
  <c r="AI23" i="7" s="1"/>
  <c r="AH68" i="7"/>
  <c r="AH23" i="7" s="1"/>
  <c r="AG68" i="7"/>
  <c r="AG23" i="7" s="1"/>
  <c r="AF68" i="7"/>
  <c r="AF23" i="7" s="1"/>
  <c r="AE68" i="7"/>
  <c r="AE23" i="7" s="1"/>
  <c r="AD68" i="7"/>
  <c r="AD23" i="7" s="1"/>
  <c r="AC68" i="7"/>
  <c r="AC23" i="7" s="1"/>
  <c r="AB68" i="7"/>
  <c r="AB23" i="7" s="1"/>
  <c r="AA68" i="7"/>
  <c r="AA23" i="7" s="1"/>
  <c r="Z68" i="7"/>
  <c r="Z23" i="7" s="1"/>
  <c r="Y68" i="7"/>
  <c r="Y23" i="7" s="1"/>
  <c r="X68" i="7"/>
  <c r="X23" i="7" s="1"/>
  <c r="W68" i="7"/>
  <c r="W23" i="7" s="1"/>
  <c r="V68" i="7"/>
  <c r="V23" i="7" s="1"/>
  <c r="M68" i="7"/>
  <c r="M23" i="7" s="1"/>
  <c r="L68" i="7"/>
  <c r="L23" i="7" s="1"/>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AI55" i="7"/>
  <c r="AE55" i="7"/>
  <c r="AC55" i="7"/>
  <c r="AM55" i="7"/>
  <c r="AL55" i="7"/>
  <c r="AK55" i="7"/>
  <c r="AJ55" i="7"/>
  <c r="AB55" i="7"/>
  <c r="U55" i="7"/>
  <c r="T55" i="7"/>
  <c r="R55" i="7"/>
  <c r="P55" i="7"/>
  <c r="O55" i="7"/>
  <c r="M55" i="7"/>
  <c r="K55" i="7"/>
  <c r="AE52" i="7"/>
  <c r="AE51" i="7" s="1"/>
  <c r="AD52" i="7"/>
  <c r="AD51" i="7" s="1"/>
  <c r="AB52" i="7"/>
  <c r="AB51" i="7" s="1"/>
  <c r="U52" i="7"/>
  <c r="U51" i="7" s="1"/>
  <c r="T52" i="7"/>
  <c r="T51" i="7" s="1"/>
  <c r="R52" i="7"/>
  <c r="R51" i="7" s="1"/>
  <c r="P52" i="7"/>
  <c r="P51" i="7" s="1"/>
  <c r="O52" i="7"/>
  <c r="O51" i="7" s="1"/>
  <c r="M52" i="7"/>
  <c r="M51" i="7" s="1"/>
  <c r="K52" i="7"/>
  <c r="K51" i="7" s="1"/>
  <c r="J52" i="7"/>
  <c r="J51" i="7" s="1"/>
  <c r="I52" i="7"/>
  <c r="I51" i="7" s="1"/>
  <c r="AM41" i="7"/>
  <c r="AL41" i="7"/>
  <c r="AK41" i="7"/>
  <c r="AJ41" i="7"/>
  <c r="AH41" i="7"/>
  <c r="AG41" i="7"/>
  <c r="AC41" i="7"/>
  <c r="AB41" i="7"/>
  <c r="U41" i="7"/>
  <c r="S41" i="7"/>
  <c r="R41" i="7"/>
  <c r="P41" i="7"/>
  <c r="N41" i="7"/>
  <c r="M41" i="7"/>
  <c r="K41" i="7"/>
  <c r="J41" i="7"/>
  <c r="I41"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O26" i="7"/>
  <c r="N26" i="7"/>
  <c r="M26" i="7"/>
  <c r="J26" i="7"/>
  <c r="I26"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U23" i="7"/>
  <c r="T23" i="7"/>
  <c r="S23" i="7"/>
  <c r="R23" i="7"/>
  <c r="Q23" i="7"/>
  <c r="P23" i="7"/>
  <c r="O23" i="7"/>
  <c r="N23" i="7"/>
  <c r="K23" i="7"/>
  <c r="J23" i="7"/>
  <c r="I23" i="7"/>
  <c r="K21" i="7"/>
  <c r="AK40" i="7" l="1"/>
  <c r="AK22" i="7" s="1"/>
  <c r="K40" i="7"/>
  <c r="K22" i="7" s="1"/>
  <c r="K20" i="7" s="1"/>
  <c r="R40" i="7"/>
  <c r="U40" i="7"/>
  <c r="U22" i="7" s="1"/>
  <c r="AM40" i="7"/>
  <c r="AM22" i="7" s="1"/>
  <c r="AJ40" i="7"/>
  <c r="AJ22" i="7" s="1"/>
  <c r="AK85" i="7"/>
  <c r="AK26" i="7" s="1"/>
  <c r="AL85" i="7"/>
  <c r="AL26" i="7" s="1"/>
  <c r="AM85" i="7"/>
  <c r="AM26" i="7" s="1"/>
  <c r="AJ85" i="7"/>
  <c r="AJ26" i="7" s="1"/>
  <c r="M40" i="7"/>
  <c r="AL40" i="7"/>
  <c r="P40" i="7"/>
  <c r="P22" i="7" s="1"/>
  <c r="AB40" i="7"/>
  <c r="AB22" i="7" s="1"/>
  <c r="Y28" i="7"/>
  <c r="Y21" i="7" s="1"/>
  <c r="N28" i="7"/>
  <c r="N21" i="7" s="1"/>
  <c r="U28" i="7"/>
  <c r="U21" i="7" s="1"/>
  <c r="AK28" i="7"/>
  <c r="AK21" i="7" s="1"/>
  <c r="AO28" i="7"/>
  <c r="AO21" i="7" s="1"/>
  <c r="L28" i="7"/>
  <c r="L21" i="7" s="1"/>
  <c r="P28" i="7"/>
  <c r="P21" i="7" s="1"/>
  <c r="T28" i="7"/>
  <c r="T21" i="7" s="1"/>
  <c r="X28" i="7"/>
  <c r="X21" i="7" s="1"/>
  <c r="AB28" i="7"/>
  <c r="AB21" i="7" s="1"/>
  <c r="AF28" i="7"/>
  <c r="AF21" i="7" s="1"/>
  <c r="AJ28" i="7"/>
  <c r="AJ21" i="7" s="1"/>
  <c r="AN28" i="7"/>
  <c r="AN21" i="7" s="1"/>
  <c r="AD28" i="7"/>
  <c r="AD21" i="7" s="1"/>
  <c r="AD55" i="7"/>
  <c r="V28" i="7"/>
  <c r="V21" i="7" s="1"/>
  <c r="AL28" i="7"/>
  <c r="AL21" i="7" s="1"/>
  <c r="M28" i="7"/>
  <c r="M21" i="7" s="1"/>
  <c r="Q28" i="7"/>
  <c r="Q21" i="7" s="1"/>
  <c r="AC28" i="7"/>
  <c r="AC21" i="7" s="1"/>
  <c r="AG28" i="7"/>
  <c r="AG21" i="7" s="1"/>
  <c r="R28" i="7"/>
  <c r="R21" i="7" s="1"/>
  <c r="Z28" i="7"/>
  <c r="Z21" i="7" s="1"/>
  <c r="AH28" i="7"/>
  <c r="AH21" i="7" s="1"/>
  <c r="I28" i="7"/>
  <c r="I21" i="7" s="1"/>
  <c r="AD26" i="7"/>
  <c r="V26" i="7"/>
  <c r="S28" i="7"/>
  <c r="S21" i="7" s="1"/>
  <c r="AA28" i="7"/>
  <c r="AA21" i="7" s="1"/>
  <c r="AI28" i="7"/>
  <c r="AI21" i="7" s="1"/>
  <c r="J28" i="7"/>
  <c r="J21" i="7" s="1"/>
  <c r="AN55" i="7"/>
  <c r="O28" i="7"/>
  <c r="O21" i="7" s="1"/>
  <c r="W28" i="7"/>
  <c r="W21" i="7" s="1"/>
  <c r="AE28" i="7"/>
  <c r="AE21" i="7" s="1"/>
  <c r="AM28" i="7"/>
  <c r="AM21" i="7" s="1"/>
  <c r="R22" i="7"/>
  <c r="AH55" i="7"/>
  <c r="AH40" i="7" s="1"/>
  <c r="N55" i="7"/>
  <c r="N40" i="7" s="1"/>
  <c r="L55" i="7"/>
  <c r="AN41" i="7"/>
  <c r="AF41" i="7"/>
  <c r="AD41" i="7"/>
  <c r="AC52" i="7"/>
  <c r="AC51" i="7" s="1"/>
  <c r="AC40" i="7" s="1"/>
  <c r="W55" i="7"/>
  <c r="Y55" i="7"/>
  <c r="AF55" i="7"/>
  <c r="AO86" i="7"/>
  <c r="F86" i="8" s="1"/>
  <c r="F85" i="8" s="1"/>
  <c r="AA86" i="7"/>
  <c r="AA85" i="7" s="1"/>
  <c r="AI26" i="7"/>
  <c r="U86" i="7"/>
  <c r="U85" i="7" s="1"/>
  <c r="AO41" i="7"/>
  <c r="F27" i="8" l="1"/>
  <c r="F21" i="8" s="1"/>
  <c r="F28" i="8"/>
  <c r="AI41" i="7"/>
  <c r="AI40" i="7" s="1"/>
  <c r="AI22" i="7" s="1"/>
  <c r="AI20" i="7" s="1"/>
  <c r="AE41" i="7"/>
  <c r="AE40" i="7" s="1"/>
  <c r="AE22" i="7" s="1"/>
  <c r="AE20" i="7" s="1"/>
  <c r="AG55" i="7"/>
  <c r="AG40" i="7" s="1"/>
  <c r="AG22" i="7" s="1"/>
  <c r="AG20" i="7" s="1"/>
  <c r="AD40" i="7"/>
  <c r="AD22" i="7" s="1"/>
  <c r="AL27" i="7"/>
  <c r="AO85" i="7"/>
  <c r="AO26" i="7" s="1"/>
  <c r="AF40" i="7"/>
  <c r="AN40" i="7"/>
  <c r="AN22" i="7" s="1"/>
  <c r="AJ20" i="7"/>
  <c r="AK20" i="7"/>
  <c r="AB20" i="7"/>
  <c r="W26" i="7"/>
  <c r="R20" i="7"/>
  <c r="AM20" i="7"/>
  <c r="AM27" i="7"/>
  <c r="AJ27" i="7"/>
  <c r="AL22" i="7"/>
  <c r="AL20" i="7" s="1"/>
  <c r="AB27" i="7"/>
  <c r="R27" i="7"/>
  <c r="AH22" i="7"/>
  <c r="Q86" i="7"/>
  <c r="AA41" i="7"/>
  <c r="J55" i="7"/>
  <c r="J40" i="7" s="1"/>
  <c r="X55" i="7"/>
  <c r="I55" i="7"/>
  <c r="I40" i="7" s="1"/>
  <c r="V55" i="7"/>
  <c r="Z55" i="7"/>
  <c r="AK27" i="7"/>
  <c r="X26" i="7"/>
  <c r="Y26" i="7"/>
  <c r="AC22" i="7"/>
  <c r="AC20" i="7" s="1"/>
  <c r="AC27" i="7"/>
  <c r="W41" i="7"/>
  <c r="W40" i="7" s="1"/>
  <c r="M27" i="7"/>
  <c r="M22" i="7"/>
  <c r="M20" i="7" s="1"/>
  <c r="AA26" i="7"/>
  <c r="Z86" i="7"/>
  <c r="Y41" i="7"/>
  <c r="Y40" i="7" s="1"/>
  <c r="AO55" i="7"/>
  <c r="AO40" i="7" s="1"/>
  <c r="AD27" i="7" l="1"/>
  <c r="AD20" i="7"/>
  <c r="AG27" i="7"/>
  <c r="AI27" i="7"/>
  <c r="Z85" i="7"/>
  <c r="Z26" i="7" s="1"/>
  <c r="Q85" i="7"/>
  <c r="Q26" i="7" s="1"/>
  <c r="AE27" i="7"/>
  <c r="AO22" i="7"/>
  <c r="AO20" i="7" s="1"/>
  <c r="AO27" i="7"/>
  <c r="W22" i="7"/>
  <c r="W20" i="7" s="1"/>
  <c r="W27" i="7"/>
  <c r="J22" i="7"/>
  <c r="J20" i="7" s="1"/>
  <c r="J27" i="7"/>
  <c r="L41" i="7"/>
  <c r="L40" i="7" s="1"/>
  <c r="O41" i="7"/>
  <c r="O40" i="7" s="1"/>
  <c r="Z41" i="7"/>
  <c r="Z40" i="7" s="1"/>
  <c r="V41" i="7"/>
  <c r="V40" i="7" s="1"/>
  <c r="X41" i="7"/>
  <c r="X40" i="7" s="1"/>
  <c r="U26" i="7"/>
  <c r="U20" i="7" s="1"/>
  <c r="U27" i="7"/>
  <c r="Y22" i="7"/>
  <c r="Y20" i="7" s="1"/>
  <c r="Y27" i="7"/>
  <c r="AA55" i="7"/>
  <c r="AA40" i="7" s="1"/>
  <c r="AF22" i="7"/>
  <c r="I22" i="7"/>
  <c r="I20" i="7" s="1"/>
  <c r="I27" i="7"/>
  <c r="T41" i="7"/>
  <c r="T40" i="7" s="1"/>
  <c r="Q41" i="7"/>
  <c r="L22" i="7" l="1"/>
  <c r="AA22" i="7"/>
  <c r="AA20" i="7" s="1"/>
  <c r="AA27" i="7"/>
  <c r="S55" i="7"/>
  <c r="S40" i="7" s="1"/>
  <c r="Q55" i="7"/>
  <c r="Q40" i="7" s="1"/>
  <c r="O22" i="7"/>
  <c r="O20" i="7" s="1"/>
  <c r="O27" i="7"/>
  <c r="Z27" i="7"/>
  <c r="Z22" i="7"/>
  <c r="Z20" i="7" s="1"/>
  <c r="N27" i="7"/>
  <c r="N22" i="7"/>
  <c r="N20" i="7" s="1"/>
  <c r="T22" i="7"/>
  <c r="T20" i="7" s="1"/>
  <c r="T27" i="7"/>
  <c r="Q22" i="7" l="1"/>
  <c r="Q20" i="7" s="1"/>
  <c r="Q27" i="7"/>
  <c r="V27" i="7"/>
  <c r="V22" i="7"/>
  <c r="V20" i="7" s="1"/>
  <c r="S22" i="7"/>
  <c r="S20" i="7" s="1"/>
  <c r="S27" i="7"/>
  <c r="X22" i="7"/>
  <c r="X20" i="7" s="1"/>
  <c r="X27" i="7"/>
  <c r="BG125" i="6" l="1"/>
  <c r="BW26" i="6"/>
  <c r="BR26" i="6"/>
  <c r="BQ86" i="6"/>
  <c r="BQ85" i="6" s="1"/>
  <c r="BP86" i="6"/>
  <c r="BP85" i="6" s="1"/>
  <c r="BO86" i="6"/>
  <c r="BO85" i="6" s="1"/>
  <c r="BI86" i="6"/>
  <c r="BD86" i="6"/>
  <c r="BD85" i="6" s="1"/>
  <c r="AY86" i="6"/>
  <c r="AY85" i="6" s="1"/>
  <c r="AT86" i="6"/>
  <c r="AT85" i="6" s="1"/>
  <c r="Z26" i="6"/>
  <c r="BL26" i="6"/>
  <c r="BK26" i="6"/>
  <c r="BJ26" i="6"/>
  <c r="BH26" i="6"/>
  <c r="BG26" i="6"/>
  <c r="BF26" i="6"/>
  <c r="BE26" i="6"/>
  <c r="BC26" i="6"/>
  <c r="BB26" i="6"/>
  <c r="BA26" i="6"/>
  <c r="AZ26" i="6"/>
  <c r="AX26" i="6"/>
  <c r="AW26" i="6"/>
  <c r="AV26" i="6"/>
  <c r="AS26" i="6"/>
  <c r="AR26" i="6"/>
  <c r="AN26" i="6"/>
  <c r="AM26" i="6"/>
  <c r="AK26" i="6"/>
  <c r="AI26" i="6"/>
  <c r="AH26" i="6"/>
  <c r="AD26" i="6"/>
  <c r="AC26" i="6"/>
  <c r="AB26" i="6"/>
  <c r="AA26" i="6"/>
  <c r="T26" i="6"/>
  <c r="S26" i="6"/>
  <c r="R26" i="6"/>
  <c r="Q26" i="6"/>
  <c r="P26" i="6"/>
  <c r="O26" i="6"/>
  <c r="BW68" i="6"/>
  <c r="BW23" i="6" s="1"/>
  <c r="BV68" i="6"/>
  <c r="BV23" i="6" s="1"/>
  <c r="BU68" i="6"/>
  <c r="BU23" i="6" s="1"/>
  <c r="BT68" i="6"/>
  <c r="BT23" i="6" s="1"/>
  <c r="BS68" i="6"/>
  <c r="BS23" i="6" s="1"/>
  <c r="BR68" i="6"/>
  <c r="BR23" i="6" s="1"/>
  <c r="BQ68" i="6"/>
  <c r="BQ23" i="6" s="1"/>
  <c r="BP68" i="6"/>
  <c r="BP23" i="6" s="1"/>
  <c r="BO68" i="6"/>
  <c r="BO23" i="6" s="1"/>
  <c r="BN68" i="6"/>
  <c r="BN23" i="6" s="1"/>
  <c r="BM68" i="6"/>
  <c r="BM23" i="6" s="1"/>
  <c r="BL68" i="6"/>
  <c r="BL23" i="6" s="1"/>
  <c r="BK68" i="6"/>
  <c r="BK23" i="6" s="1"/>
  <c r="BJ68" i="6"/>
  <c r="BJ23" i="6" s="1"/>
  <c r="BI68" i="6"/>
  <c r="BI23" i="6" s="1"/>
  <c r="BH68" i="6"/>
  <c r="BH23" i="6" s="1"/>
  <c r="BG68" i="6"/>
  <c r="BG23" i="6" s="1"/>
  <c r="BF68" i="6"/>
  <c r="BF23" i="6" s="1"/>
  <c r="BE68" i="6"/>
  <c r="BE23" i="6" s="1"/>
  <c r="BD68" i="6"/>
  <c r="BD23" i="6" s="1"/>
  <c r="BC68" i="6"/>
  <c r="BC23" i="6" s="1"/>
  <c r="BB68" i="6"/>
  <c r="BB23" i="6" s="1"/>
  <c r="BA68" i="6"/>
  <c r="BA23" i="6" s="1"/>
  <c r="AZ68" i="6"/>
  <c r="AZ23" i="6" s="1"/>
  <c r="AY68" i="6"/>
  <c r="AY23" i="6" s="1"/>
  <c r="AX68" i="6"/>
  <c r="AX23" i="6" s="1"/>
  <c r="AW68" i="6"/>
  <c r="AW23" i="6" s="1"/>
  <c r="AV68" i="6"/>
  <c r="AV23" i="6" s="1"/>
  <c r="AU68" i="6"/>
  <c r="AU23" i="6" s="1"/>
  <c r="AT68" i="6"/>
  <c r="AT23" i="6" s="1"/>
  <c r="AS68" i="6"/>
  <c r="AS23" i="6" s="1"/>
  <c r="AR68" i="6"/>
  <c r="AR23" i="6" s="1"/>
  <c r="AQ68" i="6"/>
  <c r="AQ23" i="6" s="1"/>
  <c r="AP68" i="6"/>
  <c r="AP23" i="6" s="1"/>
  <c r="AO68" i="6"/>
  <c r="AO23" i="6" s="1"/>
  <c r="AN68" i="6"/>
  <c r="AN23" i="6" s="1"/>
  <c r="AM68" i="6"/>
  <c r="AM23" i="6" s="1"/>
  <c r="AL68" i="6"/>
  <c r="AL23" i="6" s="1"/>
  <c r="AK68" i="6"/>
  <c r="AK23" i="6" s="1"/>
  <c r="AJ68" i="6"/>
  <c r="AJ23" i="6" s="1"/>
  <c r="AI68" i="6"/>
  <c r="AI23" i="6" s="1"/>
  <c r="AH68" i="6"/>
  <c r="AH23" i="6" s="1"/>
  <c r="AG68" i="6"/>
  <c r="AG23" i="6" s="1"/>
  <c r="AF68" i="6"/>
  <c r="AF23" i="6" s="1"/>
  <c r="AE68" i="6"/>
  <c r="AE23" i="6" s="1"/>
  <c r="AD68" i="6"/>
  <c r="AD23" i="6" s="1"/>
  <c r="AC68" i="6"/>
  <c r="AC23" i="6" s="1"/>
  <c r="AB68" i="6"/>
  <c r="AB23" i="6" s="1"/>
  <c r="AA68" i="6"/>
  <c r="AA23" i="6" s="1"/>
  <c r="Z68" i="6"/>
  <c r="Z23" i="6" s="1"/>
  <c r="Y68" i="6"/>
  <c r="Y23" i="6" s="1"/>
  <c r="X68" i="6"/>
  <c r="X23" i="6" s="1"/>
  <c r="W68" i="6"/>
  <c r="W23" i="6" s="1"/>
  <c r="V68" i="6"/>
  <c r="V23" i="6" s="1"/>
  <c r="U68" i="6"/>
  <c r="U23" i="6" s="1"/>
  <c r="T68" i="6"/>
  <c r="T23" i="6" s="1"/>
  <c r="S68" i="6"/>
  <c r="S23" i="6" s="1"/>
  <c r="R68" i="6"/>
  <c r="R23" i="6" s="1"/>
  <c r="Q68" i="6"/>
  <c r="Q23" i="6" s="1"/>
  <c r="M68" i="6"/>
  <c r="M23" i="6" s="1"/>
  <c r="L68" i="6"/>
  <c r="L23" i="6" s="1"/>
  <c r="J68" i="6"/>
  <c r="J23" i="6" s="1"/>
  <c r="BW65" i="6"/>
  <c r="BV65" i="6"/>
  <c r="BU65" i="6"/>
  <c r="BT65" i="6"/>
  <c r="BS65" i="6"/>
  <c r="BR65"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R65" i="6"/>
  <c r="Q65" i="6"/>
  <c r="P65" i="6"/>
  <c r="J65" i="6"/>
  <c r="CN61" i="6"/>
  <c r="CL61" i="6"/>
  <c r="CI61" i="6"/>
  <c r="AY55" i="6"/>
  <c r="AW125" i="6"/>
  <c r="AT55" i="6"/>
  <c r="AO55" i="6"/>
  <c r="V55" i="6"/>
  <c r="L55" i="6"/>
  <c r="CQ61" i="6"/>
  <c r="CO61" i="6"/>
  <c r="CG61" i="6"/>
  <c r="CF61" i="6"/>
  <c r="CE61" i="6"/>
  <c r="CD61" i="6"/>
  <c r="CC61" i="6"/>
  <c r="CB61" i="6"/>
  <c r="CA61" i="6"/>
  <c r="BZ61" i="6"/>
  <c r="BY61" i="6"/>
  <c r="BW55" i="6"/>
  <c r="BU55" i="6"/>
  <c r="BO55" i="6"/>
  <c r="BG55" i="6"/>
  <c r="AR55" i="6"/>
  <c r="AH55" i="6"/>
  <c r="AE55" i="6"/>
  <c r="AC55" i="6"/>
  <c r="Y55" i="6"/>
  <c r="M55" i="6"/>
  <c r="J55" i="6"/>
  <c r="BT55" i="6"/>
  <c r="BM55" i="6"/>
  <c r="BL55" i="6"/>
  <c r="BK55" i="6"/>
  <c r="BJ55" i="6"/>
  <c r="BI55" i="6"/>
  <c r="BH55" i="6"/>
  <c r="BF55" i="6"/>
  <c r="BE55" i="6"/>
  <c r="BC55" i="6"/>
  <c r="BB55" i="6"/>
  <c r="BA55" i="6"/>
  <c r="AZ55" i="6"/>
  <c r="AX55" i="6"/>
  <c r="AW55" i="6"/>
  <c r="AV55" i="6"/>
  <c r="AU55" i="6"/>
  <c r="AS55" i="6"/>
  <c r="AQ55" i="6"/>
  <c r="AP55" i="6"/>
  <c r="AN55" i="6"/>
  <c r="AL55" i="6"/>
  <c r="AK55" i="6"/>
  <c r="AI55" i="6"/>
  <c r="AG55" i="6"/>
  <c r="AF55" i="6"/>
  <c r="AD55" i="6"/>
  <c r="AB55" i="6"/>
  <c r="AA55" i="6"/>
  <c r="T55" i="6"/>
  <c r="S55" i="6"/>
  <c r="R55" i="6"/>
  <c r="Q55" i="6"/>
  <c r="P55" i="6"/>
  <c r="O55" i="6"/>
  <c r="BW52" i="6"/>
  <c r="BV52" i="6"/>
  <c r="BU52" i="6"/>
  <c r="BQ52" i="6"/>
  <c r="BP52" i="6"/>
  <c r="BI52" i="6"/>
  <c r="BD52" i="6"/>
  <c r="AY52" i="6"/>
  <c r="AO52" i="6"/>
  <c r="AJ52" i="6"/>
  <c r="AE52" i="6"/>
  <c r="V52" i="6"/>
  <c r="T52" i="6"/>
  <c r="S52" i="6"/>
  <c r="BR52" i="6"/>
  <c r="BO52" i="6"/>
  <c r="BM52" i="6"/>
  <c r="BL52" i="6"/>
  <c r="BK52" i="6"/>
  <c r="BJ52" i="6"/>
  <c r="BH52" i="6"/>
  <c r="BG52" i="6"/>
  <c r="BF52" i="6"/>
  <c r="BE52" i="6"/>
  <c r="BC52" i="6"/>
  <c r="BB52" i="6"/>
  <c r="BA52" i="6"/>
  <c r="AZ52" i="6"/>
  <c r="AX52" i="6"/>
  <c r="AW52" i="6"/>
  <c r="AV52" i="6"/>
  <c r="AU52" i="6"/>
  <c r="AT52" i="6"/>
  <c r="AS52" i="6"/>
  <c r="AR52" i="6"/>
  <c r="AQ52" i="6"/>
  <c r="AP52" i="6"/>
  <c r="AN52" i="6"/>
  <c r="AM52" i="6"/>
  <c r="AL52" i="6"/>
  <c r="AK52" i="6"/>
  <c r="AI52" i="6"/>
  <c r="AH52" i="6"/>
  <c r="AG52" i="6"/>
  <c r="AF52" i="6"/>
  <c r="AC52" i="6"/>
  <c r="AB52" i="6"/>
  <c r="AA52" i="6"/>
  <c r="Z52" i="6"/>
  <c r="Y52" i="6"/>
  <c r="R52" i="6"/>
  <c r="Q52" i="6"/>
  <c r="P52" i="6"/>
  <c r="O52" i="6"/>
  <c r="M52" i="6"/>
  <c r="L52" i="6"/>
  <c r="J52" i="6"/>
  <c r="BT52" i="6"/>
  <c r="AD52" i="6"/>
  <c r="BM42" i="6"/>
  <c r="BM41" i="6" s="1"/>
  <c r="BK42" i="6"/>
  <c r="BK41" i="6" s="1"/>
  <c r="BJ42" i="6"/>
  <c r="BJ41" i="6" s="1"/>
  <c r="BH42" i="6"/>
  <c r="BH41" i="6" s="1"/>
  <c r="BG42" i="6"/>
  <c r="BG41" i="6" s="1"/>
  <c r="BF42" i="6"/>
  <c r="BF41" i="6" s="1"/>
  <c r="BE42" i="6"/>
  <c r="BC42" i="6"/>
  <c r="BC41" i="6" s="1"/>
  <c r="BB42" i="6"/>
  <c r="BA42" i="6"/>
  <c r="BA41" i="6" s="1"/>
  <c r="AZ42" i="6"/>
  <c r="AZ41" i="6" s="1"/>
  <c r="AX42" i="6"/>
  <c r="AX41" i="6" s="1"/>
  <c r="AW42" i="6"/>
  <c r="AW41" i="6" s="1"/>
  <c r="AV42" i="6"/>
  <c r="AV41" i="6" s="1"/>
  <c r="AU42" i="6"/>
  <c r="AS42" i="6"/>
  <c r="AS41" i="6" s="1"/>
  <c r="AR42" i="6"/>
  <c r="AR41" i="6" s="1"/>
  <c r="AQ42" i="6"/>
  <c r="AQ41" i="6" s="1"/>
  <c r="AP42" i="6"/>
  <c r="AP41" i="6" s="1"/>
  <c r="AN42" i="6"/>
  <c r="AN41" i="6" s="1"/>
  <c r="AM42" i="6"/>
  <c r="AM41" i="6" s="1"/>
  <c r="AL42" i="6"/>
  <c r="AL41" i="6" s="1"/>
  <c r="AK42" i="6"/>
  <c r="AK41" i="6" s="1"/>
  <c r="AI42" i="6"/>
  <c r="AI41" i="6" s="1"/>
  <c r="AH42" i="6"/>
  <c r="AH41" i="6" s="1"/>
  <c r="AG42" i="6"/>
  <c r="AG41" i="6" s="1"/>
  <c r="AF42" i="6"/>
  <c r="AF41" i="6" s="1"/>
  <c r="AD42" i="6"/>
  <c r="AD41" i="6" s="1"/>
  <c r="AC42" i="6"/>
  <c r="AC41" i="6" s="1"/>
  <c r="AB42" i="6"/>
  <c r="AB41" i="6" s="1"/>
  <c r="AA42" i="6"/>
  <c r="AA41" i="6" s="1"/>
  <c r="T42" i="6"/>
  <c r="T41" i="6" s="1"/>
  <c r="S42" i="6"/>
  <c r="S41" i="6" s="1"/>
  <c r="R42" i="6"/>
  <c r="R41" i="6" s="1"/>
  <c r="Q42" i="6"/>
  <c r="Q41" i="6" s="1"/>
  <c r="P42" i="6"/>
  <c r="P41" i="6" s="1"/>
  <c r="O42" i="6"/>
  <c r="O41" i="6" s="1"/>
  <c r="M42" i="6"/>
  <c r="M41" i="6" s="1"/>
  <c r="L42" i="6"/>
  <c r="L41" i="6" s="1"/>
  <c r="J42" i="6"/>
  <c r="J41" i="6" s="1"/>
  <c r="BE41" i="6"/>
  <c r="AU41" i="6"/>
  <c r="BW37" i="6"/>
  <c r="BV37" i="6"/>
  <c r="BU37" i="6"/>
  <c r="BT37" i="6"/>
  <c r="BS37" i="6"/>
  <c r="BR37" i="6"/>
  <c r="BP37" i="6"/>
  <c r="BO37" i="6"/>
  <c r="BN37" i="6"/>
  <c r="BM37" i="6"/>
  <c r="BL37" i="6"/>
  <c r="BK37" i="6"/>
  <c r="BJ37" i="6"/>
  <c r="BI37" i="6"/>
  <c r="BH37" i="6"/>
  <c r="BG37" i="6"/>
  <c r="BF37" i="6"/>
  <c r="BE37"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M37" i="6"/>
  <c r="L37" i="6"/>
  <c r="J37" i="6"/>
  <c r="BW33" i="6"/>
  <c r="BV33" i="6"/>
  <c r="BU33" i="6"/>
  <c r="BT33" i="6"/>
  <c r="BS33" i="6"/>
  <c r="BR33" i="6"/>
  <c r="BQ33" i="6"/>
  <c r="BP33" i="6"/>
  <c r="BO33" i="6"/>
  <c r="BN33" i="6"/>
  <c r="BM33" i="6"/>
  <c r="BL33" i="6"/>
  <c r="BK33" i="6"/>
  <c r="BJ33" i="6"/>
  <c r="BI33" i="6"/>
  <c r="BH33" i="6"/>
  <c r="BG33" i="6"/>
  <c r="BF33" i="6"/>
  <c r="BE33"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U28" i="6" s="1"/>
  <c r="U21" i="6" s="1"/>
  <c r="T33" i="6"/>
  <c r="S33" i="6"/>
  <c r="R33" i="6"/>
  <c r="Q33" i="6"/>
  <c r="P33" i="6"/>
  <c r="O33" i="6"/>
  <c r="M33" i="6"/>
  <c r="L33" i="6"/>
  <c r="J33"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T29" i="6"/>
  <c r="S29" i="6"/>
  <c r="R29" i="6"/>
  <c r="Q29" i="6"/>
  <c r="P29" i="6"/>
  <c r="O29" i="6"/>
  <c r="M29" i="6"/>
  <c r="L29" i="6"/>
  <c r="J29" i="6"/>
  <c r="BT26" i="6"/>
  <c r="BM26" i="6"/>
  <c r="AU26" i="6"/>
  <c r="AQ26" i="6"/>
  <c r="AP26" i="6"/>
  <c r="AL26" i="6"/>
  <c r="AG26" i="6"/>
  <c r="AF26" i="6"/>
  <c r="M26" i="6"/>
  <c r="L26" i="6"/>
  <c r="K26" i="6"/>
  <c r="J26" i="6"/>
  <c r="BW25" i="6"/>
  <c r="BV25" i="6"/>
  <c r="BU25" i="6"/>
  <c r="BT25" i="6"/>
  <c r="BS25" i="6"/>
  <c r="BR25" i="6"/>
  <c r="BQ25" i="6"/>
  <c r="BP25" i="6"/>
  <c r="BO25" i="6"/>
  <c r="BN25" i="6"/>
  <c r="BM25" i="6"/>
  <c r="BL25" i="6"/>
  <c r="BK25" i="6"/>
  <c r="BJ25" i="6"/>
  <c r="BI25" i="6"/>
  <c r="BH25" i="6"/>
  <c r="BG25" i="6"/>
  <c r="BF25" i="6"/>
  <c r="BE25"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M25" i="6"/>
  <c r="L25" i="6"/>
  <c r="J25" i="6"/>
  <c r="BW24" i="6"/>
  <c r="BV24" i="6"/>
  <c r="BU24" i="6"/>
  <c r="BT24" i="6"/>
  <c r="BS24" i="6"/>
  <c r="BR24" i="6"/>
  <c r="BQ24" i="6"/>
  <c r="BP24" i="6"/>
  <c r="BO24" i="6"/>
  <c r="BN24" i="6"/>
  <c r="BM24" i="6"/>
  <c r="BL24" i="6"/>
  <c r="BK24" i="6"/>
  <c r="BJ24" i="6"/>
  <c r="BI24" i="6"/>
  <c r="BH24"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M24" i="6"/>
  <c r="L24" i="6"/>
  <c r="K24" i="6"/>
  <c r="J24" i="6"/>
  <c r="P23" i="6"/>
  <c r="O23" i="6"/>
  <c r="N23" i="6"/>
  <c r="K23" i="6"/>
  <c r="O22" i="6"/>
  <c r="V21" i="6"/>
  <c r="T21" i="6"/>
  <c r="S21" i="6"/>
  <c r="BB41" i="6" l="1"/>
  <c r="BB40" i="6" s="1"/>
  <c r="BB22" i="6" s="1"/>
  <c r="BI85" i="6"/>
  <c r="BS86" i="6"/>
  <c r="BS85" i="6" s="1"/>
  <c r="AN40" i="6"/>
  <c r="AU40" i="6"/>
  <c r="AZ40" i="6"/>
  <c r="BE40" i="6"/>
  <c r="BE22" i="6" s="1"/>
  <c r="BJ40" i="6"/>
  <c r="BG40" i="6"/>
  <c r="BG22" i="6" s="1"/>
  <c r="AP40" i="6"/>
  <c r="AP22" i="6" s="1"/>
  <c r="AV40" i="6"/>
  <c r="BA40" i="6"/>
  <c r="BF40" i="6"/>
  <c r="BF22" i="6" s="1"/>
  <c r="BK40" i="6"/>
  <c r="BK22" i="6" s="1"/>
  <c r="AQ40" i="6"/>
  <c r="AW40" i="6"/>
  <c r="AW22" i="6" s="1"/>
  <c r="BH40" i="6"/>
  <c r="AS40" i="6"/>
  <c r="AS22" i="6" s="1"/>
  <c r="AX40" i="6"/>
  <c r="BC40" i="6"/>
  <c r="BM40" i="6"/>
  <c r="AR40" i="6"/>
  <c r="AR22" i="6" s="1"/>
  <c r="AH86" i="7"/>
  <c r="AF86" i="7"/>
  <c r="AT26" i="6"/>
  <c r="AE26" i="6"/>
  <c r="AY26" i="6"/>
  <c r="BU26" i="6"/>
  <c r="X26" i="6"/>
  <c r="BQ26" i="6"/>
  <c r="AO26" i="6"/>
  <c r="BI26" i="6"/>
  <c r="BP26" i="6"/>
  <c r="BV26" i="6"/>
  <c r="BO26" i="6"/>
  <c r="O28" i="6"/>
  <c r="O21" i="6" s="1"/>
  <c r="AV22" i="6"/>
  <c r="BL42" i="6"/>
  <c r="BL41" i="6" s="1"/>
  <c r="S28" i="6"/>
  <c r="BM28" i="6"/>
  <c r="BM21" i="6" s="1"/>
  <c r="L40" i="6"/>
  <c r="L22" i="6" s="1"/>
  <c r="AB40" i="6"/>
  <c r="AB22" i="6" s="1"/>
  <c r="R28" i="6"/>
  <c r="R21" i="6" s="1"/>
  <c r="AC40" i="6"/>
  <c r="AC22" i="6" s="1"/>
  <c r="X52" i="6"/>
  <c r="BR55" i="6"/>
  <c r="AG28" i="6"/>
  <c r="AG21" i="6" s="1"/>
  <c r="AW28" i="6"/>
  <c r="AW21" i="6" s="1"/>
  <c r="AN22" i="6"/>
  <c r="AO42" i="6"/>
  <c r="AO41" i="6" s="1"/>
  <c r="AO40" i="6" s="1"/>
  <c r="BR42" i="6"/>
  <c r="BR41" i="6" s="1"/>
  <c r="AY42" i="6"/>
  <c r="AY41" i="6" s="1"/>
  <c r="J40" i="6"/>
  <c r="J22" i="6" s="1"/>
  <c r="I21" i="6"/>
  <c r="AX22" i="6"/>
  <c r="BI42" i="6"/>
  <c r="W28" i="6"/>
  <c r="W21" i="6" s="1"/>
  <c r="AA28" i="6"/>
  <c r="AA21" i="6" s="1"/>
  <c r="AE28" i="6"/>
  <c r="AE21" i="6" s="1"/>
  <c r="AI28" i="6"/>
  <c r="AI21" i="6" s="1"/>
  <c r="AM28" i="6"/>
  <c r="AM21" i="6" s="1"/>
  <c r="AQ28" i="6"/>
  <c r="AQ21" i="6" s="1"/>
  <c r="AU28" i="6"/>
  <c r="AU21" i="6" s="1"/>
  <c r="AY28" i="6"/>
  <c r="AY21" i="6" s="1"/>
  <c r="BC28" i="6"/>
  <c r="BC21" i="6" s="1"/>
  <c r="BG28" i="6"/>
  <c r="BG21" i="6" s="1"/>
  <c r="BK28" i="6"/>
  <c r="BK21" i="6" s="1"/>
  <c r="BO28" i="6"/>
  <c r="BO21" i="6" s="1"/>
  <c r="BS28" i="6"/>
  <c r="BS21" i="6" s="1"/>
  <c r="BW28" i="6"/>
  <c r="BW21" i="6" s="1"/>
  <c r="M28" i="6"/>
  <c r="M21" i="6" s="1"/>
  <c r="AT42" i="6"/>
  <c r="AT41" i="6" s="1"/>
  <c r="AK40" i="6"/>
  <c r="AK22" i="6" s="1"/>
  <c r="AL40" i="6"/>
  <c r="AL22" i="6" s="1"/>
  <c r="BJ22" i="6"/>
  <c r="M40" i="6"/>
  <c r="M22" i="6" s="1"/>
  <c r="J28" i="6"/>
  <c r="P28" i="6"/>
  <c r="P21" i="6" s="1"/>
  <c r="T28" i="6"/>
  <c r="Z28" i="6"/>
  <c r="Z21" i="6" s="1"/>
  <c r="AD28" i="6"/>
  <c r="AH28" i="6"/>
  <c r="AH21" i="6" s="1"/>
  <c r="AL28" i="6"/>
  <c r="AL21" i="6" s="1"/>
  <c r="AP28" i="6"/>
  <c r="AT28" i="6"/>
  <c r="AT21" i="6" s="1"/>
  <c r="AX28" i="6"/>
  <c r="AX21" i="6" s="1"/>
  <c r="BB28" i="6"/>
  <c r="BB21" i="6" s="1"/>
  <c r="BF28" i="6"/>
  <c r="BJ28" i="6"/>
  <c r="BN28" i="6"/>
  <c r="BN21" i="6" s="1"/>
  <c r="BR28" i="6"/>
  <c r="BR21" i="6" s="1"/>
  <c r="BV28" i="6"/>
  <c r="BV21" i="6" s="1"/>
  <c r="Y28" i="6"/>
  <c r="Y21" i="6" s="1"/>
  <c r="AC28" i="6"/>
  <c r="AC21" i="6" s="1"/>
  <c r="AK28" i="6"/>
  <c r="AK21" i="6" s="1"/>
  <c r="AO28" i="6"/>
  <c r="AO21" i="6" s="1"/>
  <c r="AS28" i="6"/>
  <c r="AS21" i="6" s="1"/>
  <c r="BA28" i="6"/>
  <c r="BA21" i="6" s="1"/>
  <c r="BE28" i="6"/>
  <c r="BE21" i="6" s="1"/>
  <c r="BI28" i="6"/>
  <c r="BI21" i="6" s="1"/>
  <c r="BQ28" i="6"/>
  <c r="BQ21" i="6" s="1"/>
  <c r="BU28" i="6"/>
  <c r="BU21" i="6" s="1"/>
  <c r="X28" i="6"/>
  <c r="X21" i="6" s="1"/>
  <c r="AB28" i="6"/>
  <c r="AB21" i="6" s="1"/>
  <c r="AF28" i="6"/>
  <c r="AF21" i="6" s="1"/>
  <c r="AJ28" i="6"/>
  <c r="AJ21" i="6" s="1"/>
  <c r="AN28" i="6"/>
  <c r="AN21" i="6" s="1"/>
  <c r="AR28" i="6"/>
  <c r="AV28" i="6"/>
  <c r="AV21" i="6" s="1"/>
  <c r="AZ28" i="6"/>
  <c r="AZ21" i="6" s="1"/>
  <c r="BD28" i="6"/>
  <c r="BD21" i="6" s="1"/>
  <c r="BH28" i="6"/>
  <c r="BH21" i="6" s="1"/>
  <c r="BL28" i="6"/>
  <c r="BL21" i="6" s="1"/>
  <c r="BP28" i="6"/>
  <c r="BP21" i="6" s="1"/>
  <c r="BT28" i="6"/>
  <c r="BT21" i="6" s="1"/>
  <c r="Q40" i="6"/>
  <c r="Q22" i="6" s="1"/>
  <c r="AF40" i="6"/>
  <c r="AF27" i="6" s="1"/>
  <c r="BT42" i="6"/>
  <c r="BT41" i="6" s="1"/>
  <c r="BT40" i="6" s="1"/>
  <c r="BU42" i="6"/>
  <c r="BU41" i="6" s="1"/>
  <c r="BQ42" i="6"/>
  <c r="AE42" i="6"/>
  <c r="AE41" i="6" s="1"/>
  <c r="AE40" i="6" s="1"/>
  <c r="AE22" i="6" s="1"/>
  <c r="BP42" i="6"/>
  <c r="BP41" i="6" s="1"/>
  <c r="BC22" i="6"/>
  <c r="S40" i="6"/>
  <c r="S22" i="6" s="1"/>
  <c r="S20" i="6" s="1"/>
  <c r="AD40" i="6"/>
  <c r="AD22" i="6" s="1"/>
  <c r="AQ22" i="6"/>
  <c r="Z42" i="6"/>
  <c r="Z41" i="6" s="1"/>
  <c r="O20" i="6"/>
  <c r="P40" i="6"/>
  <c r="P22" i="6" s="1"/>
  <c r="T40" i="6"/>
  <c r="T22" i="6" s="1"/>
  <c r="T20" i="6" s="1"/>
  <c r="BH22" i="6"/>
  <c r="AJ55" i="6"/>
  <c r="AM55" i="6"/>
  <c r="AM40" i="6" s="1"/>
  <c r="AM125" i="6"/>
  <c r="L28" i="6"/>
  <c r="Q28" i="6"/>
  <c r="AH40" i="6"/>
  <c r="AH22" i="6" s="1"/>
  <c r="AG40" i="6"/>
  <c r="AG22" i="6" s="1"/>
  <c r="BA22" i="6"/>
  <c r="BM22" i="6"/>
  <c r="AI40" i="6"/>
  <c r="AI22" i="6" s="1"/>
  <c r="AU22" i="6"/>
  <c r="AA40" i="6"/>
  <c r="AA22" i="6" s="1"/>
  <c r="R40" i="6"/>
  <c r="R22" i="6" s="1"/>
  <c r="V42" i="6"/>
  <c r="V41" i="6" s="1"/>
  <c r="V40" i="6" s="1"/>
  <c r="W52" i="6"/>
  <c r="BN52" i="6"/>
  <c r="BD42" i="6"/>
  <c r="BD41" i="6" s="1"/>
  <c r="AJ42" i="6"/>
  <c r="AJ41" i="6" s="1"/>
  <c r="CP61" i="6"/>
  <c r="BV55" i="6"/>
  <c r="BS52" i="6"/>
  <c r="BO42" i="6"/>
  <c r="BO41" i="6" s="1"/>
  <c r="BO40" i="6" s="1"/>
  <c r="U26" i="6"/>
  <c r="AJ26" i="6"/>
  <c r="BN86" i="6"/>
  <c r="BN85" i="6" s="1"/>
  <c r="BD26" i="6"/>
  <c r="CJ61" i="6"/>
  <c r="BP55" i="6"/>
  <c r="BW42" i="6"/>
  <c r="BW41" i="6" s="1"/>
  <c r="BW40" i="6" s="1"/>
  <c r="Z55" i="6"/>
  <c r="BD55" i="6"/>
  <c r="BD40" i="6" s="1"/>
  <c r="BV42" i="6"/>
  <c r="BV41" i="6" s="1"/>
  <c r="BI41" i="6" l="1"/>
  <c r="BI40" i="6" s="1"/>
  <c r="BQ41" i="6"/>
  <c r="BQ40" i="6" s="1"/>
  <c r="BQ22" i="6" s="1"/>
  <c r="BQ20" i="6" s="1"/>
  <c r="BR40" i="6"/>
  <c r="BV40" i="6"/>
  <c r="BV22" i="6" s="1"/>
  <c r="BV20" i="6" s="1"/>
  <c r="V22" i="6"/>
  <c r="V27" i="6"/>
  <c r="BP40" i="6"/>
  <c r="BU40" i="6"/>
  <c r="BU22" i="6" s="1"/>
  <c r="BU20" i="6" s="1"/>
  <c r="AO22" i="6"/>
  <c r="AO20" i="6" s="1"/>
  <c r="BO22" i="6"/>
  <c r="BO20" i="6" s="1"/>
  <c r="AJ40" i="6"/>
  <c r="AJ22" i="6" s="1"/>
  <c r="BW22" i="6"/>
  <c r="BW20" i="6" s="1"/>
  <c r="AT40" i="6"/>
  <c r="AT22" i="6" s="1"/>
  <c r="AY40" i="6"/>
  <c r="AY22" i="6" s="1"/>
  <c r="AY20" i="6" s="1"/>
  <c r="BL40" i="6"/>
  <c r="BL22" i="6" s="1"/>
  <c r="BL20" i="6" s="1"/>
  <c r="AJ86" i="8"/>
  <c r="AJ85" i="8" s="1"/>
  <c r="AF85" i="7"/>
  <c r="AN86" i="7"/>
  <c r="AN85" i="7" s="1"/>
  <c r="P86" i="7"/>
  <c r="AX86" i="8"/>
  <c r="AX85" i="8" s="1"/>
  <c r="AH85" i="7"/>
  <c r="AV20" i="6"/>
  <c r="BS26" i="6"/>
  <c r="AC20" i="6"/>
  <c r="BN26" i="6"/>
  <c r="W26" i="6"/>
  <c r="AS20" i="6"/>
  <c r="Y26" i="6"/>
  <c r="AG20" i="6"/>
  <c r="AB20" i="6"/>
  <c r="BJ27" i="6"/>
  <c r="BF27" i="6"/>
  <c r="BB20" i="6"/>
  <c r="BB27" i="6"/>
  <c r="AD27" i="6"/>
  <c r="BK20" i="6"/>
  <c r="BE27" i="6"/>
  <c r="BG20" i="6"/>
  <c r="Q27" i="6"/>
  <c r="BG27" i="6"/>
  <c r="AA20" i="6"/>
  <c r="AF22" i="6"/>
  <c r="AF20" i="6" s="1"/>
  <c r="BJ21" i="6"/>
  <c r="BJ20" i="6" s="1"/>
  <c r="AL27" i="6"/>
  <c r="BE20" i="6"/>
  <c r="AK20" i="6"/>
  <c r="AV27" i="6"/>
  <c r="BA20" i="6"/>
  <c r="M20" i="6"/>
  <c r="BR22" i="6"/>
  <c r="BR20" i="6" s="1"/>
  <c r="BA27" i="6"/>
  <c r="P20" i="6"/>
  <c r="AC27" i="6"/>
  <c r="AD21" i="6"/>
  <c r="AD20" i="6" s="1"/>
  <c r="AP27" i="6"/>
  <c r="AS27" i="6"/>
  <c r="T27" i="6"/>
  <c r="BN55" i="6"/>
  <c r="AL20" i="6"/>
  <c r="I20" i="6"/>
  <c r="BS42" i="6"/>
  <c r="BS41" i="6" s="1"/>
  <c r="AO27" i="6"/>
  <c r="AR27" i="6"/>
  <c r="AR21" i="6"/>
  <c r="AR20" i="6" s="1"/>
  <c r="BF21" i="6"/>
  <c r="BF20" i="6" s="1"/>
  <c r="AX20" i="6"/>
  <c r="AP21" i="6"/>
  <c r="AP20" i="6" s="1"/>
  <c r="M27" i="6"/>
  <c r="AK27" i="6"/>
  <c r="AB27" i="6"/>
  <c r="AX27" i="6"/>
  <c r="AN20" i="6"/>
  <c r="BC27" i="6"/>
  <c r="S27" i="6"/>
  <c r="AW20" i="6"/>
  <c r="BC20" i="6"/>
  <c r="AN27" i="6"/>
  <c r="Q21" i="6"/>
  <c r="Q20" i="6" s="1"/>
  <c r="AQ27" i="6"/>
  <c r="AG27" i="6"/>
  <c r="J27" i="6"/>
  <c r="J21" i="6"/>
  <c r="J20" i="6" s="1"/>
  <c r="Y42" i="6"/>
  <c r="Y41" i="6" s="1"/>
  <c r="Y40" i="6" s="1"/>
  <c r="Y22" i="6" s="1"/>
  <c r="Z40" i="6"/>
  <c r="Z22" i="6" s="1"/>
  <c r="Z20" i="6" s="1"/>
  <c r="X42" i="6"/>
  <c r="X41" i="6" s="1"/>
  <c r="BP22" i="6"/>
  <c r="BP20" i="6" s="1"/>
  <c r="AM22" i="6"/>
  <c r="AM20" i="6" s="1"/>
  <c r="AM27" i="6"/>
  <c r="AU27" i="6"/>
  <c r="R20" i="6"/>
  <c r="BM20" i="6"/>
  <c r="AZ27" i="6"/>
  <c r="AZ22" i="6"/>
  <c r="AZ20" i="6" s="1"/>
  <c r="AI27" i="6"/>
  <c r="R27" i="6"/>
  <c r="BM27" i="6"/>
  <c r="X55" i="6"/>
  <c r="U52" i="6"/>
  <c r="BN42" i="6"/>
  <c r="BN41" i="6" s="1"/>
  <c r="AH20" i="6"/>
  <c r="BK27" i="6"/>
  <c r="AE27" i="6"/>
  <c r="AA27" i="6"/>
  <c r="CK61" i="6"/>
  <c r="BT22" i="6"/>
  <c r="BT20" i="6" s="1"/>
  <c r="BT27" i="6"/>
  <c r="AW27" i="6"/>
  <c r="BH20" i="6"/>
  <c r="L21" i="6"/>
  <c r="L20" i="6" s="1"/>
  <c r="L27" i="6"/>
  <c r="AE20" i="6"/>
  <c r="CH61" i="6"/>
  <c r="AU20" i="6"/>
  <c r="AI20" i="6"/>
  <c r="AH27" i="6"/>
  <c r="AQ20" i="6"/>
  <c r="BH27" i="6"/>
  <c r="P27" i="6"/>
  <c r="U42" i="6"/>
  <c r="U41" i="6" s="1"/>
  <c r="W42" i="6"/>
  <c r="W41" i="6" s="1"/>
  <c r="BS55" i="6"/>
  <c r="CM61" i="6"/>
  <c r="BW27" i="6"/>
  <c r="W55" i="6"/>
  <c r="U55" i="6"/>
  <c r="BO27" i="6"/>
  <c r="BI22" i="6" l="1"/>
  <c r="BI20" i="6" s="1"/>
  <c r="BI27" i="6"/>
  <c r="AY27" i="6"/>
  <c r="AT27" i="6"/>
  <c r="BU27" i="6"/>
  <c r="AT20" i="6"/>
  <c r="AJ20" i="6"/>
  <c r="Y20" i="6"/>
  <c r="BL27" i="6"/>
  <c r="BS40" i="6"/>
  <c r="BS22" i="6" s="1"/>
  <c r="BS20" i="6" s="1"/>
  <c r="BN40" i="6"/>
  <c r="BN22" i="6" s="1"/>
  <c r="BN20" i="6" s="1"/>
  <c r="BL86" i="8"/>
  <c r="BL85" i="8" s="1"/>
  <c r="P85" i="7"/>
  <c r="L86" i="7"/>
  <c r="L85" i="7" s="1"/>
  <c r="E86" i="8"/>
  <c r="E85" i="8" s="1"/>
  <c r="AH26" i="7"/>
  <c r="AH20" i="7" s="1"/>
  <c r="AH27" i="7"/>
  <c r="AF26" i="7"/>
  <c r="AF20" i="7" s="1"/>
  <c r="AF27" i="7"/>
  <c r="AA80" i="12"/>
  <c r="AA74" i="11"/>
  <c r="V26" i="6"/>
  <c r="V20" i="6" s="1"/>
  <c r="AJ27" i="6"/>
  <c r="BR27" i="6"/>
  <c r="Y27" i="6"/>
  <c r="BQ27" i="6"/>
  <c r="BP27" i="6"/>
  <c r="Z27" i="6"/>
  <c r="BV27" i="6"/>
  <c r="X40" i="6"/>
  <c r="X27" i="6" s="1"/>
  <c r="W40" i="6"/>
  <c r="W22" i="6" s="1"/>
  <c r="W20" i="6" s="1"/>
  <c r="BD27" i="6"/>
  <c r="BD22" i="6"/>
  <c r="U40" i="6"/>
  <c r="BD20" i="6" l="1"/>
  <c r="BL28" i="8"/>
  <c r="L83" i="21"/>
  <c r="L82" i="21" s="1"/>
  <c r="AH74" i="11"/>
  <c r="AH73" i="11" s="1"/>
  <c r="AA73" i="11"/>
  <c r="AN26" i="7"/>
  <c r="AN20" i="7" s="1"/>
  <c r="AN27" i="7"/>
  <c r="E27" i="8"/>
  <c r="E21" i="8" s="1"/>
  <c r="E28" i="8"/>
  <c r="AX27" i="8"/>
  <c r="AX21" i="8" s="1"/>
  <c r="AX28" i="8"/>
  <c r="L26" i="7"/>
  <c r="L20" i="7" s="1"/>
  <c r="L27" i="7"/>
  <c r="AJ27" i="8"/>
  <c r="AJ28" i="8"/>
  <c r="AA79" i="12"/>
  <c r="AH80" i="12"/>
  <c r="AH79" i="12" s="1"/>
  <c r="P26" i="7"/>
  <c r="P20" i="7" s="1"/>
  <c r="P27" i="7"/>
  <c r="U22" i="6"/>
  <c r="U20" i="6" s="1"/>
  <c r="U27" i="6"/>
  <c r="BS27" i="6"/>
  <c r="BN27" i="6"/>
  <c r="X22" i="6"/>
  <c r="X20" i="6" s="1"/>
  <c r="W27" i="6"/>
  <c r="BA76" i="5"/>
  <c r="AZ74" i="5"/>
  <c r="AZ26" i="5" s="1"/>
  <c r="AY74" i="5"/>
  <c r="AY26" i="5" s="1"/>
  <c r="AX74" i="5"/>
  <c r="AV74" i="5"/>
  <c r="AU74" i="5"/>
  <c r="AU26" i="5" s="1"/>
  <c r="AT74" i="5"/>
  <c r="AS74" i="5"/>
  <c r="AS26" i="5" s="1"/>
  <c r="AR74" i="5"/>
  <c r="AR26" i="5" s="1"/>
  <c r="AQ74" i="5"/>
  <c r="AQ26" i="5" s="1"/>
  <c r="AP74" i="5"/>
  <c r="AO74" i="5"/>
  <c r="AO26" i="5" s="1"/>
  <c r="AN74" i="5"/>
  <c r="AN26" i="5" s="1"/>
  <c r="AM74" i="5"/>
  <c r="AM26" i="5" s="1"/>
  <c r="AL74" i="5"/>
  <c r="AK74" i="5"/>
  <c r="AJ74" i="5"/>
  <c r="AJ26" i="5" s="1"/>
  <c r="AI74" i="5"/>
  <c r="AI26" i="5" s="1"/>
  <c r="AH74" i="5"/>
  <c r="AG74" i="5"/>
  <c r="AF74" i="5"/>
  <c r="AE74" i="5"/>
  <c r="AE26" i="5" s="1"/>
  <c r="AD74" i="5"/>
  <c r="AC74" i="5"/>
  <c r="AC26" i="5" s="1"/>
  <c r="AB74" i="5"/>
  <c r="AB26" i="5" s="1"/>
  <c r="AA74" i="5"/>
  <c r="AA26" i="5" s="1"/>
  <c r="Z74" i="5"/>
  <c r="Y74" i="5"/>
  <c r="Y26" i="5" s="1"/>
  <c r="X74" i="5"/>
  <c r="X26" i="5" s="1"/>
  <c r="W74" i="5"/>
  <c r="W26" i="5" s="1"/>
  <c r="V74" i="5"/>
  <c r="U74" i="5"/>
  <c r="T74" i="5"/>
  <c r="T26" i="5" s="1"/>
  <c r="S74" i="5"/>
  <c r="S26" i="5" s="1"/>
  <c r="R74" i="5"/>
  <c r="Q74" i="5"/>
  <c r="P74" i="5"/>
  <c r="O74" i="5"/>
  <c r="O26" i="5" s="1"/>
  <c r="N74" i="5"/>
  <c r="M74" i="5"/>
  <c r="M26" i="5" s="1"/>
  <c r="L74" i="5"/>
  <c r="L26" i="5" s="1"/>
  <c r="K74" i="5"/>
  <c r="K26" i="5" s="1"/>
  <c r="J74" i="5"/>
  <c r="I74" i="5"/>
  <c r="I26" i="5" s="1"/>
  <c r="H74" i="5"/>
  <c r="H26" i="5" s="1"/>
  <c r="G74" i="5"/>
  <c r="G26" i="5" s="1"/>
  <c r="F74" i="5"/>
  <c r="E74" i="5"/>
  <c r="BA73" i="5"/>
  <c r="BA69" i="5"/>
  <c r="BA68" i="5"/>
  <c r="BA67" i="5"/>
  <c r="AZ66" i="5"/>
  <c r="AZ23" i="5" s="1"/>
  <c r="AY66" i="5"/>
  <c r="AY23" i="5" s="1"/>
  <c r="AX66" i="5"/>
  <c r="AX23" i="5" s="1"/>
  <c r="AW66" i="5"/>
  <c r="AW23" i="5" s="1"/>
  <c r="AV66" i="5"/>
  <c r="AV23" i="5" s="1"/>
  <c r="AU66" i="5"/>
  <c r="AU23" i="5" s="1"/>
  <c r="AT66" i="5"/>
  <c r="AT23" i="5" s="1"/>
  <c r="AS66" i="5"/>
  <c r="AS23" i="5" s="1"/>
  <c r="AR66" i="5"/>
  <c r="AR23" i="5" s="1"/>
  <c r="AQ66" i="5"/>
  <c r="AP66" i="5"/>
  <c r="AO66" i="5"/>
  <c r="AO23" i="5" s="1"/>
  <c r="AN66" i="5"/>
  <c r="AN23" i="5" s="1"/>
  <c r="AM66" i="5"/>
  <c r="AM23" i="5" s="1"/>
  <c r="AL66" i="5"/>
  <c r="AL23" i="5" s="1"/>
  <c r="AK66" i="5"/>
  <c r="AK23" i="5" s="1"/>
  <c r="AJ66" i="5"/>
  <c r="AJ23" i="5" s="1"/>
  <c r="AI66" i="5"/>
  <c r="AI23" i="5" s="1"/>
  <c r="AH66" i="5"/>
  <c r="AG66" i="5"/>
  <c r="AF66" i="5"/>
  <c r="AF23" i="5" s="1"/>
  <c r="AE66" i="5"/>
  <c r="AE23" i="5" s="1"/>
  <c r="AD66" i="5"/>
  <c r="AD23" i="5" s="1"/>
  <c r="AC66" i="5"/>
  <c r="AC23" i="5" s="1"/>
  <c r="AB66" i="5"/>
  <c r="AB23" i="5" s="1"/>
  <c r="AA66" i="5"/>
  <c r="AA23" i="5" s="1"/>
  <c r="Z66" i="5"/>
  <c r="Z23" i="5" s="1"/>
  <c r="Y66" i="5"/>
  <c r="Y23" i="5" s="1"/>
  <c r="X66" i="5"/>
  <c r="X23" i="5" s="1"/>
  <c r="W66" i="5"/>
  <c r="W23" i="5" s="1"/>
  <c r="V66" i="5"/>
  <c r="V23" i="5" s="1"/>
  <c r="U66" i="5"/>
  <c r="T66" i="5"/>
  <c r="T23" i="5" s="1"/>
  <c r="S66" i="5"/>
  <c r="S23" i="5" s="1"/>
  <c r="R66" i="5"/>
  <c r="R23" i="5" s="1"/>
  <c r="Q66" i="5"/>
  <c r="P66" i="5"/>
  <c r="P23" i="5" s="1"/>
  <c r="O66" i="5"/>
  <c r="O23" i="5" s="1"/>
  <c r="N66" i="5"/>
  <c r="N23" i="5" s="1"/>
  <c r="M66" i="5"/>
  <c r="M23" i="5" s="1"/>
  <c r="L66" i="5"/>
  <c r="L23" i="5" s="1"/>
  <c r="K66" i="5"/>
  <c r="K23" i="5" s="1"/>
  <c r="J66" i="5"/>
  <c r="J23" i="5" s="1"/>
  <c r="I66" i="5"/>
  <c r="I23" i="5" s="1"/>
  <c r="H66" i="5"/>
  <c r="H23" i="5" s="1"/>
  <c r="G66" i="5"/>
  <c r="G23" i="5" s="1"/>
  <c r="F66" i="5"/>
  <c r="E66" i="5"/>
  <c r="BA65" i="5"/>
  <c r="BA64"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BA62" i="5"/>
  <c r="BA61" i="5"/>
  <c r="BA60" i="5"/>
  <c r="BA59" i="5"/>
  <c r="BA58" i="5"/>
  <c r="BA57" i="5"/>
  <c r="BA55" i="5"/>
  <c r="BA54" i="5"/>
  <c r="BA52" i="5"/>
  <c r="AO50" i="5"/>
  <c r="X50" i="5"/>
  <c r="AZ50" i="5"/>
  <c r="AY50" i="5"/>
  <c r="AX50" i="5"/>
  <c r="AW50" i="5"/>
  <c r="AU50" i="5"/>
  <c r="AS50" i="5"/>
  <c r="AR50" i="5"/>
  <c r="AQ50" i="5"/>
  <c r="AN50" i="5"/>
  <c r="AM50" i="5"/>
  <c r="AL50" i="5"/>
  <c r="AK50" i="5"/>
  <c r="AI50" i="5"/>
  <c r="AH50" i="5"/>
  <c r="AG50" i="5"/>
  <c r="AF50" i="5"/>
  <c r="AE50" i="5"/>
  <c r="AD50" i="5"/>
  <c r="AC50" i="5"/>
  <c r="AA50" i="5"/>
  <c r="Z50" i="5"/>
  <c r="Y50" i="5"/>
  <c r="V50" i="5"/>
  <c r="U50" i="5"/>
  <c r="T50" i="5"/>
  <c r="S50" i="5"/>
  <c r="Q50" i="5"/>
  <c r="P50" i="5"/>
  <c r="O50" i="5"/>
  <c r="N50" i="5"/>
  <c r="M50" i="5"/>
  <c r="L50" i="5"/>
  <c r="K50" i="5"/>
  <c r="I50" i="5"/>
  <c r="H50" i="5"/>
  <c r="G50" i="5"/>
  <c r="F50" i="5"/>
  <c r="E50" i="5"/>
  <c r="AV50" i="5"/>
  <c r="AT50" i="5"/>
  <c r="AP50" i="5"/>
  <c r="AJ50" i="5"/>
  <c r="AB50" i="5"/>
  <c r="R50" i="5"/>
  <c r="J50" i="5"/>
  <c r="BA44" i="5"/>
  <c r="BA43" i="5"/>
  <c r="BB43" i="5" s="1"/>
  <c r="AZ42" i="5"/>
  <c r="AZ41" i="5" s="1"/>
  <c r="AY42" i="5"/>
  <c r="AY41" i="5" s="1"/>
  <c r="AX42" i="5"/>
  <c r="AW42" i="5"/>
  <c r="AW41" i="5" s="1"/>
  <c r="AV42" i="5"/>
  <c r="AV41" i="5" s="1"/>
  <c r="AU42" i="5"/>
  <c r="AU41" i="5" s="1"/>
  <c r="AT42" i="5"/>
  <c r="AT41" i="5" s="1"/>
  <c r="AS42" i="5"/>
  <c r="AS41" i="5" s="1"/>
  <c r="AR42" i="5"/>
  <c r="AR41" i="5" s="1"/>
  <c r="AQ42" i="5"/>
  <c r="AQ41" i="5" s="1"/>
  <c r="AP42" i="5"/>
  <c r="AP41" i="5" s="1"/>
  <c r="AO42" i="5"/>
  <c r="AO41" i="5" s="1"/>
  <c r="AN42" i="5"/>
  <c r="AM42" i="5"/>
  <c r="AM41" i="5" s="1"/>
  <c r="AL42" i="5"/>
  <c r="AL41" i="5" s="1"/>
  <c r="AK42" i="5"/>
  <c r="AK41" i="5" s="1"/>
  <c r="AJ42" i="5"/>
  <c r="AJ41" i="5" s="1"/>
  <c r="AI42" i="5"/>
  <c r="AI41" i="5" s="1"/>
  <c r="AH42" i="5"/>
  <c r="AH41" i="5" s="1"/>
  <c r="AG42" i="5"/>
  <c r="AG41" i="5" s="1"/>
  <c r="AF42" i="5"/>
  <c r="AF41" i="5" s="1"/>
  <c r="AE42" i="5"/>
  <c r="AE41" i="5" s="1"/>
  <c r="AD42" i="5"/>
  <c r="AD41" i="5" s="1"/>
  <c r="AC42" i="5"/>
  <c r="AC41" i="5" s="1"/>
  <c r="AB42" i="5"/>
  <c r="AB41" i="5" s="1"/>
  <c r="AA42" i="5"/>
  <c r="AA41" i="5" s="1"/>
  <c r="Z42" i="5"/>
  <c r="Z41" i="5" s="1"/>
  <c r="Y42" i="5"/>
  <c r="Y41" i="5" s="1"/>
  <c r="X42" i="5"/>
  <c r="X41" i="5" s="1"/>
  <c r="W42" i="5"/>
  <c r="W41" i="5" s="1"/>
  <c r="V42" i="5"/>
  <c r="V41" i="5" s="1"/>
  <c r="U42" i="5"/>
  <c r="U41" i="5" s="1"/>
  <c r="T42" i="5"/>
  <c r="T41" i="5" s="1"/>
  <c r="S42" i="5"/>
  <c r="S41" i="5" s="1"/>
  <c r="R42" i="5"/>
  <c r="R41" i="5" s="1"/>
  <c r="Q42" i="5"/>
  <c r="Q41" i="5" s="1"/>
  <c r="P42" i="5"/>
  <c r="P41" i="5" s="1"/>
  <c r="O42" i="5"/>
  <c r="O41" i="5" s="1"/>
  <c r="N42" i="5"/>
  <c r="N41" i="5" s="1"/>
  <c r="M42" i="5"/>
  <c r="M41" i="5" s="1"/>
  <c r="L42" i="5"/>
  <c r="L41" i="5" s="1"/>
  <c r="K42" i="5"/>
  <c r="K41" i="5" s="1"/>
  <c r="J42" i="5"/>
  <c r="J41" i="5" s="1"/>
  <c r="I42" i="5"/>
  <c r="I41" i="5" s="1"/>
  <c r="H42" i="5"/>
  <c r="H41" i="5" s="1"/>
  <c r="G42" i="5"/>
  <c r="G41" i="5" s="1"/>
  <c r="F42" i="5"/>
  <c r="F41" i="5" s="1"/>
  <c r="E42" i="5"/>
  <c r="E41" i="5" s="1"/>
  <c r="AN41" i="5"/>
  <c r="BA39" i="5"/>
  <c r="BA37" i="5"/>
  <c r="BA36" i="5"/>
  <c r="BA35" i="5"/>
  <c r="BA34" i="5"/>
  <c r="BA33" i="5"/>
  <c r="BA32" i="5"/>
  <c r="BA31" i="5"/>
  <c r="BA30" i="5"/>
  <c r="AZ29" i="5"/>
  <c r="AZ28" i="5" s="1"/>
  <c r="AY29" i="5"/>
  <c r="AY28" i="5" s="1"/>
  <c r="AY21" i="5" s="1"/>
  <c r="AX29" i="5"/>
  <c r="AX28" i="5" s="1"/>
  <c r="AW29" i="5"/>
  <c r="AW28" i="5" s="1"/>
  <c r="AW21" i="5" s="1"/>
  <c r="AV29" i="5"/>
  <c r="AV28" i="5" s="1"/>
  <c r="AU29" i="5"/>
  <c r="AU28" i="5" s="1"/>
  <c r="AU21" i="5" s="1"/>
  <c r="AT29" i="5"/>
  <c r="AT28" i="5" s="1"/>
  <c r="AT21" i="5" s="1"/>
  <c r="AS29" i="5"/>
  <c r="AS28" i="5" s="1"/>
  <c r="AR29" i="5"/>
  <c r="AR28" i="5" s="1"/>
  <c r="AQ29" i="5"/>
  <c r="AQ28" i="5" s="1"/>
  <c r="AQ21" i="5" s="1"/>
  <c r="AP29" i="5"/>
  <c r="AP28" i="5" s="1"/>
  <c r="AP21" i="5" s="1"/>
  <c r="AO29" i="5"/>
  <c r="AO28" i="5" s="1"/>
  <c r="AO21" i="5" s="1"/>
  <c r="AN29" i="5"/>
  <c r="AM29" i="5"/>
  <c r="AM28" i="5" s="1"/>
  <c r="AM21" i="5" s="1"/>
  <c r="AL29" i="5"/>
  <c r="AL28" i="5" s="1"/>
  <c r="AL21" i="5" s="1"/>
  <c r="AK29" i="5"/>
  <c r="AK28" i="5" s="1"/>
  <c r="AJ29" i="5"/>
  <c r="AJ28" i="5" s="1"/>
  <c r="AI29" i="5"/>
  <c r="AI28" i="5" s="1"/>
  <c r="AI21" i="5" s="1"/>
  <c r="AH29" i="5"/>
  <c r="AH28" i="5" s="1"/>
  <c r="AH21" i="5" s="1"/>
  <c r="AG29" i="5"/>
  <c r="AG28" i="5" s="1"/>
  <c r="AG21" i="5" s="1"/>
  <c r="AF29" i="5"/>
  <c r="AF28" i="5" s="1"/>
  <c r="AE29" i="5"/>
  <c r="AE28" i="5" s="1"/>
  <c r="AE21" i="5" s="1"/>
  <c r="AD29" i="5"/>
  <c r="AD28" i="5" s="1"/>
  <c r="AD21" i="5" s="1"/>
  <c r="AC29" i="5"/>
  <c r="AC28" i="5" s="1"/>
  <c r="AC21" i="5" s="1"/>
  <c r="AB29" i="5"/>
  <c r="AB28" i="5" s="1"/>
  <c r="AA29" i="5"/>
  <c r="AA28" i="5" s="1"/>
  <c r="AA21" i="5" s="1"/>
  <c r="Z29" i="5"/>
  <c r="Z28" i="5" s="1"/>
  <c r="Z21" i="5" s="1"/>
  <c r="Y29" i="5"/>
  <c r="Y28" i="5" s="1"/>
  <c r="Y21" i="5" s="1"/>
  <c r="X29" i="5"/>
  <c r="X28" i="5" s="1"/>
  <c r="W29" i="5"/>
  <c r="W28" i="5" s="1"/>
  <c r="W21" i="5" s="1"/>
  <c r="V29" i="5"/>
  <c r="V28" i="5" s="1"/>
  <c r="V21" i="5" s="1"/>
  <c r="U29" i="5"/>
  <c r="U28" i="5" s="1"/>
  <c r="U21" i="5" s="1"/>
  <c r="T29" i="5"/>
  <c r="T28" i="5" s="1"/>
  <c r="S29" i="5"/>
  <c r="S28" i="5" s="1"/>
  <c r="S21" i="5" s="1"/>
  <c r="R29" i="5"/>
  <c r="R28" i="5" s="1"/>
  <c r="R21" i="5" s="1"/>
  <c r="Q29" i="5"/>
  <c r="Q28" i="5" s="1"/>
  <c r="Q21" i="5" s="1"/>
  <c r="P29" i="5"/>
  <c r="P28" i="5" s="1"/>
  <c r="O29" i="5"/>
  <c r="O28" i="5" s="1"/>
  <c r="O21" i="5" s="1"/>
  <c r="N29" i="5"/>
  <c r="N28" i="5" s="1"/>
  <c r="N21" i="5" s="1"/>
  <c r="M29" i="5"/>
  <c r="M28" i="5" s="1"/>
  <c r="L29" i="5"/>
  <c r="L28" i="5" s="1"/>
  <c r="K29" i="5"/>
  <c r="K28" i="5" s="1"/>
  <c r="K21" i="5" s="1"/>
  <c r="J29" i="5"/>
  <c r="I29" i="5"/>
  <c r="H29" i="5"/>
  <c r="G29" i="5"/>
  <c r="F29" i="5"/>
  <c r="F28" i="5" s="1"/>
  <c r="F21" i="5" s="1"/>
  <c r="E29" i="5"/>
  <c r="E28" i="5" s="1"/>
  <c r="E21" i="5" s="1"/>
  <c r="AN28" i="5"/>
  <c r="AX26" i="5"/>
  <c r="AW26" i="5"/>
  <c r="AV26" i="5"/>
  <c r="AT26" i="5"/>
  <c r="AP26" i="5"/>
  <c r="AL26" i="5"/>
  <c r="AK26" i="5"/>
  <c r="AH26" i="5"/>
  <c r="AG26" i="5"/>
  <c r="AF26" i="5"/>
  <c r="AD26" i="5"/>
  <c r="Z26" i="5"/>
  <c r="V26" i="5"/>
  <c r="U26" i="5"/>
  <c r="R26" i="5"/>
  <c r="Q26" i="5"/>
  <c r="P26" i="5"/>
  <c r="N26" i="5"/>
  <c r="J26" i="5"/>
  <c r="F26" i="5"/>
  <c r="E26" i="5"/>
  <c r="AZ25" i="5"/>
  <c r="AY25" i="5"/>
  <c r="AX25" i="5"/>
  <c r="AW25"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AZ24" i="5"/>
  <c r="AY24" i="5"/>
  <c r="AX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AQ23" i="5"/>
  <c r="AP23" i="5"/>
  <c r="AH23" i="5"/>
  <c r="AG23" i="5"/>
  <c r="U23" i="5"/>
  <c r="Q23" i="5"/>
  <c r="F23" i="5"/>
  <c r="E23" i="5"/>
  <c r="J21" i="5"/>
  <c r="I21" i="5"/>
  <c r="H21" i="5"/>
  <c r="G21" i="5"/>
  <c r="L21" i="21" l="1"/>
  <c r="L15" i="21" s="1"/>
  <c r="L22" i="21"/>
  <c r="BL27" i="8"/>
  <c r="BL21" i="8" s="1"/>
  <c r="AJ21" i="8"/>
  <c r="BA26" i="5"/>
  <c r="AH29" i="12"/>
  <c r="AH23" i="12" s="1"/>
  <c r="AH30" i="12"/>
  <c r="AA29" i="11"/>
  <c r="AA23" i="11" s="1"/>
  <c r="AA30" i="11"/>
  <c r="AA29" i="12"/>
  <c r="AA23" i="12" s="1"/>
  <c r="AA30" i="12"/>
  <c r="AH29" i="11"/>
  <c r="AH23" i="11" s="1"/>
  <c r="AH30" i="11"/>
  <c r="BA23" i="5"/>
  <c r="J40" i="5"/>
  <c r="J22" i="5" s="1"/>
  <c r="J20" i="5" s="1"/>
  <c r="AG40" i="5"/>
  <c r="AG27" i="5" s="1"/>
  <c r="BA66" i="5"/>
  <c r="R40" i="5"/>
  <c r="R27" i="5" s="1"/>
  <c r="AP40" i="5"/>
  <c r="AP22" i="5" s="1"/>
  <c r="AX21" i="5"/>
  <c r="BA28" i="5"/>
  <c r="F40" i="5"/>
  <c r="F22" i="5" s="1"/>
  <c r="F20" i="5" s="1"/>
  <c r="BA63" i="5"/>
  <c r="BA29" i="5"/>
  <c r="BA50" i="5"/>
  <c r="BA74" i="5"/>
  <c r="BA42" i="5"/>
  <c r="AA40" i="5"/>
  <c r="AA22" i="5" s="1"/>
  <c r="AA20" i="5" s="1"/>
  <c r="AI40" i="5"/>
  <c r="AI22" i="5" s="1"/>
  <c r="AI20" i="5" s="1"/>
  <c r="AM40" i="5"/>
  <c r="AM22" i="5" s="1"/>
  <c r="AM20" i="5" s="1"/>
  <c r="AQ40" i="5"/>
  <c r="AQ22" i="5" s="1"/>
  <c r="AQ20" i="5" s="1"/>
  <c r="V40" i="5"/>
  <c r="V22" i="5" s="1"/>
  <c r="V20" i="5" s="1"/>
  <c r="E40" i="5"/>
  <c r="E22" i="5" s="1"/>
  <c r="E20" i="5" s="1"/>
  <c r="M40" i="5"/>
  <c r="M22" i="5" s="1"/>
  <c r="AS21" i="5"/>
  <c r="AH40" i="5"/>
  <c r="AH27" i="5" s="1"/>
  <c r="M21" i="5"/>
  <c r="AK21" i="5"/>
  <c r="Z40" i="5"/>
  <c r="Z22" i="5" s="1"/>
  <c r="Z20" i="5" s="1"/>
  <c r="AL40" i="5"/>
  <c r="AL22" i="5" s="1"/>
  <c r="AK40" i="5"/>
  <c r="AK22" i="5" s="1"/>
  <c r="Y40" i="5"/>
  <c r="Y27" i="5" s="1"/>
  <c r="G40" i="5"/>
  <c r="O40" i="5"/>
  <c r="AE40" i="5"/>
  <c r="AU40" i="5"/>
  <c r="AP20" i="5"/>
  <c r="BA25" i="5"/>
  <c r="H40" i="5"/>
  <c r="H22" i="5" s="1"/>
  <c r="H20" i="5" s="1"/>
  <c r="U40" i="5"/>
  <c r="U22" i="5" s="1"/>
  <c r="U20" i="5" s="1"/>
  <c r="AN40" i="5"/>
  <c r="AN22" i="5" s="1"/>
  <c r="L40" i="5"/>
  <c r="L22" i="5" s="1"/>
  <c r="T40" i="5"/>
  <c r="T22" i="5" s="1"/>
  <c r="AB40" i="5"/>
  <c r="AB22" i="5" s="1"/>
  <c r="AJ40" i="5"/>
  <c r="AJ22" i="5" s="1"/>
  <c r="AR40" i="5"/>
  <c r="AR22" i="5" s="1"/>
  <c r="AZ40" i="5"/>
  <c r="AZ22" i="5" s="1"/>
  <c r="X40" i="5"/>
  <c r="X22" i="5" s="1"/>
  <c r="AW40" i="5"/>
  <c r="AW22" i="5" s="1"/>
  <c r="AW20" i="5" s="1"/>
  <c r="AF40" i="5"/>
  <c r="AF22" i="5" s="1"/>
  <c r="AS40" i="5"/>
  <c r="AS22" i="5" s="1"/>
  <c r="AX41" i="5"/>
  <c r="K40" i="5"/>
  <c r="S40" i="5"/>
  <c r="AY40" i="5"/>
  <c r="AY22" i="5" s="1"/>
  <c r="AY20" i="5" s="1"/>
  <c r="AM27" i="5"/>
  <c r="I40" i="5"/>
  <c r="I22" i="5" s="1"/>
  <c r="I20" i="5" s="1"/>
  <c r="P40" i="5"/>
  <c r="P22" i="5" s="1"/>
  <c r="AC40" i="5"/>
  <c r="AC22" i="5" s="1"/>
  <c r="AC20" i="5" s="1"/>
  <c r="AO40" i="5"/>
  <c r="AO22" i="5" s="1"/>
  <c r="AO20" i="5" s="1"/>
  <c r="AV40" i="5"/>
  <c r="AV22" i="5" s="1"/>
  <c r="Q40" i="5"/>
  <c r="Q22" i="5" s="1"/>
  <c r="Q20" i="5" s="1"/>
  <c r="N40" i="5"/>
  <c r="N22" i="5" s="1"/>
  <c r="N20" i="5" s="1"/>
  <c r="AD40" i="5"/>
  <c r="AD22" i="5" s="1"/>
  <c r="AD20" i="5" s="1"/>
  <c r="AT40" i="5"/>
  <c r="AT22" i="5" s="1"/>
  <c r="AT20" i="5" s="1"/>
  <c r="AL20" i="5"/>
  <c r="L21" i="5"/>
  <c r="AB21" i="5"/>
  <c r="T21" i="5"/>
  <c r="AJ21" i="5"/>
  <c r="AR21" i="5"/>
  <c r="AZ21" i="5"/>
  <c r="X21" i="5"/>
  <c r="AN21" i="5"/>
  <c r="J27" i="5"/>
  <c r="AP27" i="5"/>
  <c r="BA21" i="5"/>
  <c r="BA24" i="5"/>
  <c r="P21" i="5"/>
  <c r="AF21" i="5"/>
  <c r="AV21" i="5"/>
  <c r="BA53" i="5"/>
  <c r="W50" i="5"/>
  <c r="W40" i="5" s="1"/>
  <c r="W22" i="5" s="1"/>
  <c r="W20" i="5" s="1"/>
  <c r="AN20" i="5" l="1"/>
  <c r="AT27" i="5"/>
  <c r="M20" i="5"/>
  <c r="AG22" i="5"/>
  <c r="AG20" i="5" s="1"/>
  <c r="Q27" i="5"/>
  <c r="AR27" i="5"/>
  <c r="L20" i="5"/>
  <c r="P20" i="5"/>
  <c r="AR20" i="5"/>
  <c r="M27" i="5"/>
  <c r="AF27" i="5"/>
  <c r="AI27" i="5"/>
  <c r="AV20" i="5"/>
  <c r="AV27" i="5"/>
  <c r="Z27" i="5"/>
  <c r="U27" i="5"/>
  <c r="Y22" i="5"/>
  <c r="Y20" i="5" s="1"/>
  <c r="AC27" i="5"/>
  <c r="AB20" i="5"/>
  <c r="AB27" i="5"/>
  <c r="V27" i="5"/>
  <c r="T27" i="5"/>
  <c r="P27" i="5"/>
  <c r="N27" i="5"/>
  <c r="L27" i="5"/>
  <c r="E27" i="5"/>
  <c r="R22" i="5"/>
  <c r="R20" i="5" s="1"/>
  <c r="AK20" i="5"/>
  <c r="AL27" i="5"/>
  <c r="AQ27" i="5"/>
  <c r="AJ20" i="5"/>
  <c r="AS20" i="5"/>
  <c r="AY27" i="5"/>
  <c r="AZ20" i="5"/>
  <c r="AF20" i="5"/>
  <c r="AZ27" i="5"/>
  <c r="T20" i="5"/>
  <c r="AA27" i="5"/>
  <c r="F27" i="5"/>
  <c r="AX40" i="5"/>
  <c r="BA41" i="5"/>
  <c r="AN27" i="5"/>
  <c r="O22" i="5"/>
  <c r="O20" i="5" s="1"/>
  <c r="O27" i="5"/>
  <c r="AH22" i="5"/>
  <c r="AH20" i="5" s="1"/>
  <c r="AO27" i="5"/>
  <c r="AW27" i="5"/>
  <c r="S22" i="5"/>
  <c r="S20" i="5" s="1"/>
  <c r="S27" i="5"/>
  <c r="G22" i="5"/>
  <c r="G20" i="5" s="1"/>
  <c r="G27" i="5"/>
  <c r="AE22" i="5"/>
  <c r="AE20" i="5" s="1"/>
  <c r="AE27" i="5"/>
  <c r="AJ27" i="5"/>
  <c r="AK27" i="5"/>
  <c r="X20" i="5"/>
  <c r="AD27" i="5"/>
  <c r="X27" i="5"/>
  <c r="K22" i="5"/>
  <c r="K20" i="5" s="1"/>
  <c r="K27" i="5"/>
  <c r="AU22" i="5"/>
  <c r="AU20" i="5" s="1"/>
  <c r="AU27" i="5"/>
  <c r="AS27" i="5"/>
  <c r="W27" i="5"/>
  <c r="AX27" i="5" l="1"/>
  <c r="BA27" i="5" s="1"/>
  <c r="AX22" i="5"/>
  <c r="BA40" i="5"/>
  <c r="AY26" i="4"/>
  <c r="AU26" i="4"/>
  <c r="AT26" i="4"/>
  <c r="AR26" i="4"/>
  <c r="AQ26" i="4"/>
  <c r="AP26" i="4"/>
  <c r="AM26" i="4"/>
  <c r="AL26" i="4"/>
  <c r="AJ26" i="4"/>
  <c r="AI26" i="4"/>
  <c r="AH26" i="4"/>
  <c r="AE26" i="4"/>
  <c r="AD26" i="4"/>
  <c r="AB26" i="4"/>
  <c r="AA26" i="4"/>
  <c r="Z26" i="4"/>
  <c r="W26" i="4"/>
  <c r="V26" i="4"/>
  <c r="T26" i="4"/>
  <c r="S26" i="4"/>
  <c r="R26" i="4"/>
  <c r="O26" i="4"/>
  <c r="N26" i="4"/>
  <c r="L26" i="4"/>
  <c r="K26" i="4"/>
  <c r="J26" i="4"/>
  <c r="G26" i="4"/>
  <c r="F26" i="4"/>
  <c r="BA72" i="4"/>
  <c r="BA66" i="4"/>
  <c r="BA65" i="4"/>
  <c r="BA64" i="4"/>
  <c r="AZ63" i="4"/>
  <c r="AZ23" i="4" s="1"/>
  <c r="AY63" i="4"/>
  <c r="AY23" i="4" s="1"/>
  <c r="AX63" i="4"/>
  <c r="AW63" i="4"/>
  <c r="AW23" i="4" s="1"/>
  <c r="AV63" i="4"/>
  <c r="AV23" i="4" s="1"/>
  <c r="AU63" i="4"/>
  <c r="AU23" i="4" s="1"/>
  <c r="AT63" i="4"/>
  <c r="AT23" i="4" s="1"/>
  <c r="AS63" i="4"/>
  <c r="AS23" i="4" s="1"/>
  <c r="AR63" i="4"/>
  <c r="AR23" i="4" s="1"/>
  <c r="AQ63" i="4"/>
  <c r="AQ23" i="4" s="1"/>
  <c r="AP63" i="4"/>
  <c r="AP23" i="4" s="1"/>
  <c r="AO63" i="4"/>
  <c r="AO23" i="4" s="1"/>
  <c r="AN63" i="4"/>
  <c r="AN23" i="4" s="1"/>
  <c r="AM63" i="4"/>
  <c r="AM23" i="4" s="1"/>
  <c r="AL63" i="4"/>
  <c r="AL23" i="4" s="1"/>
  <c r="AK63" i="4"/>
  <c r="AK23" i="4" s="1"/>
  <c r="AJ63" i="4"/>
  <c r="AJ23" i="4" s="1"/>
  <c r="AI63" i="4"/>
  <c r="AI23" i="4" s="1"/>
  <c r="AH63" i="4"/>
  <c r="AH23" i="4" s="1"/>
  <c r="AG63" i="4"/>
  <c r="AG23" i="4" s="1"/>
  <c r="AF63" i="4"/>
  <c r="AF23" i="4" s="1"/>
  <c r="AE63" i="4"/>
  <c r="AE23" i="4" s="1"/>
  <c r="AD63" i="4"/>
  <c r="AD23" i="4" s="1"/>
  <c r="AC63" i="4"/>
  <c r="AC23" i="4" s="1"/>
  <c r="AB63" i="4"/>
  <c r="AB23" i="4" s="1"/>
  <c r="AA63" i="4"/>
  <c r="AA23" i="4" s="1"/>
  <c r="Z63" i="4"/>
  <c r="Z23" i="4" s="1"/>
  <c r="Y63" i="4"/>
  <c r="Y23" i="4" s="1"/>
  <c r="X63" i="4"/>
  <c r="X23" i="4" s="1"/>
  <c r="W63" i="4"/>
  <c r="W23" i="4" s="1"/>
  <c r="V63" i="4"/>
  <c r="V23" i="4" s="1"/>
  <c r="U63" i="4"/>
  <c r="U23" i="4" s="1"/>
  <c r="T63" i="4"/>
  <c r="T23" i="4" s="1"/>
  <c r="S63" i="4"/>
  <c r="S23" i="4" s="1"/>
  <c r="R63" i="4"/>
  <c r="R23" i="4" s="1"/>
  <c r="Q63" i="4"/>
  <c r="Q23" i="4" s="1"/>
  <c r="P63" i="4"/>
  <c r="P23" i="4" s="1"/>
  <c r="O63" i="4"/>
  <c r="O23" i="4" s="1"/>
  <c r="N63" i="4"/>
  <c r="N23" i="4" s="1"/>
  <c r="M63" i="4"/>
  <c r="M23" i="4" s="1"/>
  <c r="L63" i="4"/>
  <c r="L23" i="4" s="1"/>
  <c r="K63" i="4"/>
  <c r="K23" i="4" s="1"/>
  <c r="J63" i="4"/>
  <c r="J23" i="4" s="1"/>
  <c r="I63" i="4"/>
  <c r="I23" i="4" s="1"/>
  <c r="H63" i="4"/>
  <c r="H23" i="4" s="1"/>
  <c r="G63" i="4"/>
  <c r="G23" i="4" s="1"/>
  <c r="F63" i="4"/>
  <c r="F23" i="4" s="1"/>
  <c r="E63" i="4"/>
  <c r="E23" i="4" s="1"/>
  <c r="BA62" i="4"/>
  <c r="BA61" i="4"/>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BA59" i="4"/>
  <c r="BA58" i="4"/>
  <c r="BA57" i="4"/>
  <c r="AO50" i="4"/>
  <c r="AZ50" i="4"/>
  <c r="AY50" i="4"/>
  <c r="AW50" i="4"/>
  <c r="AV50" i="4"/>
  <c r="AU50" i="4"/>
  <c r="AT50" i="4"/>
  <c r="AS50" i="4"/>
  <c r="AR50" i="4"/>
  <c r="AQ50" i="4"/>
  <c r="AM50" i="4"/>
  <c r="AL50" i="4"/>
  <c r="AK50" i="4"/>
  <c r="AJ50" i="4"/>
  <c r="AI50" i="4"/>
  <c r="AH50" i="4"/>
  <c r="AG50" i="4"/>
  <c r="AF50" i="4"/>
  <c r="AE50" i="4"/>
  <c r="AD50" i="4"/>
  <c r="AC50" i="4"/>
  <c r="AA50" i="4"/>
  <c r="Z50" i="4"/>
  <c r="Y50" i="4"/>
  <c r="W50" i="4"/>
  <c r="V50" i="4"/>
  <c r="U50" i="4"/>
  <c r="T50" i="4"/>
  <c r="S50" i="4"/>
  <c r="R50" i="4"/>
  <c r="Q50" i="4"/>
  <c r="P50" i="4"/>
  <c r="O50" i="4"/>
  <c r="N50" i="4"/>
  <c r="M50" i="4"/>
  <c r="J50" i="4"/>
  <c r="I50" i="4"/>
  <c r="H50" i="4"/>
  <c r="G50" i="4"/>
  <c r="F50" i="4"/>
  <c r="E50" i="4"/>
  <c r="BA55" i="4"/>
  <c r="BA54" i="4"/>
  <c r="BA52" i="4"/>
  <c r="BA51" i="4"/>
  <c r="AN50" i="4"/>
  <c r="AB50" i="4"/>
  <c r="X50" i="4"/>
  <c r="L50" i="4"/>
  <c r="K50" i="4"/>
  <c r="BA49" i="4"/>
  <c r="AO47" i="4"/>
  <c r="X47" i="4"/>
  <c r="AZ47" i="4"/>
  <c r="AY47" i="4"/>
  <c r="AW47" i="4"/>
  <c r="AV47" i="4"/>
  <c r="AU47" i="4"/>
  <c r="AR47" i="4"/>
  <c r="AQ47" i="4"/>
  <c r="AP47" i="4"/>
  <c r="AN47" i="4"/>
  <c r="AM47" i="4"/>
  <c r="AL47" i="4"/>
  <c r="AK47" i="4"/>
  <c r="AJ47" i="4"/>
  <c r="AI47" i="4"/>
  <c r="AH47" i="4"/>
  <c r="AG47" i="4"/>
  <c r="AF47" i="4"/>
  <c r="AE47" i="4"/>
  <c r="AD47" i="4"/>
  <c r="AB47" i="4"/>
  <c r="AA47" i="4"/>
  <c r="Z47" i="4"/>
  <c r="Y47" i="4"/>
  <c r="W47" i="4"/>
  <c r="U47" i="4"/>
  <c r="T47" i="4"/>
  <c r="S47" i="4"/>
  <c r="R47" i="4"/>
  <c r="Q47" i="4"/>
  <c r="P47" i="4"/>
  <c r="O47" i="4"/>
  <c r="N47" i="4"/>
  <c r="M47" i="4"/>
  <c r="L47" i="4"/>
  <c r="K47" i="4"/>
  <c r="J47" i="4"/>
  <c r="I47" i="4"/>
  <c r="H47" i="4"/>
  <c r="G47" i="4"/>
  <c r="F47" i="4"/>
  <c r="E47" i="4"/>
  <c r="AT47" i="4"/>
  <c r="AS47" i="4"/>
  <c r="V47" i="4"/>
  <c r="BA44" i="4"/>
  <c r="AZ42" i="4"/>
  <c r="AY42" i="4"/>
  <c r="AY41" i="4" s="1"/>
  <c r="AX42" i="4"/>
  <c r="AX41" i="4" s="1"/>
  <c r="AW42" i="4"/>
  <c r="AW41" i="4" s="1"/>
  <c r="AV42" i="4"/>
  <c r="AV41" i="4" s="1"/>
  <c r="AU42" i="4"/>
  <c r="AU41" i="4" s="1"/>
  <c r="AT42" i="4"/>
  <c r="AT41" i="4" s="1"/>
  <c r="AS42" i="4"/>
  <c r="AS41" i="4" s="1"/>
  <c r="AR42" i="4"/>
  <c r="AR41" i="4" s="1"/>
  <c r="AQ42" i="4"/>
  <c r="AQ41" i="4" s="1"/>
  <c r="AP42" i="4"/>
  <c r="AP41" i="4" s="1"/>
  <c r="AO42" i="4"/>
  <c r="AO41" i="4" s="1"/>
  <c r="AN42" i="4"/>
  <c r="AN41" i="4" s="1"/>
  <c r="AM42" i="4"/>
  <c r="AM41" i="4" s="1"/>
  <c r="AL42" i="4"/>
  <c r="AL41" i="4" s="1"/>
  <c r="AK42" i="4"/>
  <c r="AK41" i="4" s="1"/>
  <c r="AJ42" i="4"/>
  <c r="AJ41" i="4" s="1"/>
  <c r="AI42" i="4"/>
  <c r="AI41" i="4" s="1"/>
  <c r="AH42" i="4"/>
  <c r="AH41" i="4" s="1"/>
  <c r="AG42" i="4"/>
  <c r="AG41" i="4" s="1"/>
  <c r="AF42" i="4"/>
  <c r="AF41" i="4" s="1"/>
  <c r="AE42" i="4"/>
  <c r="AE41" i="4" s="1"/>
  <c r="AD42" i="4"/>
  <c r="AD41" i="4" s="1"/>
  <c r="AC42" i="4"/>
  <c r="AC41" i="4" s="1"/>
  <c r="AB42" i="4"/>
  <c r="AB41" i="4" s="1"/>
  <c r="AA42" i="4"/>
  <c r="AA41" i="4" s="1"/>
  <c r="Z42" i="4"/>
  <c r="Z41" i="4" s="1"/>
  <c r="Y42" i="4"/>
  <c r="Y41" i="4" s="1"/>
  <c r="X42" i="4"/>
  <c r="X41" i="4" s="1"/>
  <c r="W42" i="4"/>
  <c r="W41" i="4" s="1"/>
  <c r="V42" i="4"/>
  <c r="V41" i="4" s="1"/>
  <c r="U42" i="4"/>
  <c r="U41" i="4" s="1"/>
  <c r="T42" i="4"/>
  <c r="T41" i="4" s="1"/>
  <c r="S42" i="4"/>
  <c r="S41" i="4" s="1"/>
  <c r="R42" i="4"/>
  <c r="R41" i="4" s="1"/>
  <c r="Q42" i="4"/>
  <c r="Q41" i="4" s="1"/>
  <c r="P42" i="4"/>
  <c r="P41" i="4" s="1"/>
  <c r="O42" i="4"/>
  <c r="O41" i="4" s="1"/>
  <c r="N42" i="4"/>
  <c r="N41" i="4" s="1"/>
  <c r="M42" i="4"/>
  <c r="M41" i="4" s="1"/>
  <c r="L42" i="4"/>
  <c r="L41" i="4" s="1"/>
  <c r="K42" i="4"/>
  <c r="K41" i="4" s="1"/>
  <c r="J42" i="4"/>
  <c r="J41" i="4" s="1"/>
  <c r="I42" i="4"/>
  <c r="I41" i="4" s="1"/>
  <c r="H42" i="4"/>
  <c r="H41" i="4" s="1"/>
  <c r="G42" i="4"/>
  <c r="G41" i="4" s="1"/>
  <c r="F42" i="4"/>
  <c r="F41" i="4" s="1"/>
  <c r="E42" i="4"/>
  <c r="E41" i="4" s="1"/>
  <c r="AZ41" i="4"/>
  <c r="BA39" i="4"/>
  <c r="BA37" i="4"/>
  <c r="BA36" i="4"/>
  <c r="BA35" i="4"/>
  <c r="BA34" i="4"/>
  <c r="BA33" i="4"/>
  <c r="BA32" i="4"/>
  <c r="BA31" i="4"/>
  <c r="BA30" i="4"/>
  <c r="AZ29" i="4"/>
  <c r="AY29" i="4"/>
  <c r="AY28" i="4" s="1"/>
  <c r="AY21" i="4" s="1"/>
  <c r="AX29" i="4"/>
  <c r="AW29" i="4"/>
  <c r="AW28" i="4" s="1"/>
  <c r="AV29" i="4"/>
  <c r="AV28" i="4" s="1"/>
  <c r="AU29" i="4"/>
  <c r="AU28" i="4" s="1"/>
  <c r="AU21" i="4" s="1"/>
  <c r="AT29" i="4"/>
  <c r="AT28" i="4" s="1"/>
  <c r="AT21" i="4" s="1"/>
  <c r="AS29" i="4"/>
  <c r="AS28" i="4" s="1"/>
  <c r="AS21" i="4" s="1"/>
  <c r="AR29" i="4"/>
  <c r="AR28" i="4" s="1"/>
  <c r="AR21" i="4" s="1"/>
  <c r="AQ29" i="4"/>
  <c r="AQ28" i="4" s="1"/>
  <c r="AQ21" i="4" s="1"/>
  <c r="AP29" i="4"/>
  <c r="AP28" i="4" s="1"/>
  <c r="AP21" i="4" s="1"/>
  <c r="AO29" i="4"/>
  <c r="AO28" i="4" s="1"/>
  <c r="AO21" i="4" s="1"/>
  <c r="AN29" i="4"/>
  <c r="AM29" i="4"/>
  <c r="AM28" i="4" s="1"/>
  <c r="AL29" i="4"/>
  <c r="AL28" i="4" s="1"/>
  <c r="AL21" i="4" s="1"/>
  <c r="AK29" i="4"/>
  <c r="AK28" i="4" s="1"/>
  <c r="AK21" i="4" s="1"/>
  <c r="AJ29" i="4"/>
  <c r="AJ28" i="4" s="1"/>
  <c r="AJ21" i="4" s="1"/>
  <c r="AI29" i="4"/>
  <c r="AI28" i="4" s="1"/>
  <c r="AI21" i="4" s="1"/>
  <c r="AH29" i="4"/>
  <c r="AH28" i="4" s="1"/>
  <c r="AG29" i="4"/>
  <c r="AG28" i="4" s="1"/>
  <c r="AG21" i="4" s="1"/>
  <c r="AF29" i="4"/>
  <c r="AF28" i="4" s="1"/>
  <c r="AE29" i="4"/>
  <c r="AE28" i="4" s="1"/>
  <c r="AE21" i="4" s="1"/>
  <c r="AD29" i="4"/>
  <c r="AD28" i="4" s="1"/>
  <c r="AD21" i="4" s="1"/>
  <c r="AC29" i="4"/>
  <c r="AC28" i="4" s="1"/>
  <c r="AC21" i="4" s="1"/>
  <c r="AB29" i="4"/>
  <c r="AB28" i="4" s="1"/>
  <c r="AB21" i="4" s="1"/>
  <c r="AA29" i="4"/>
  <c r="AA28" i="4" s="1"/>
  <c r="AA21" i="4" s="1"/>
  <c r="Z29" i="4"/>
  <c r="Z28" i="4" s="1"/>
  <c r="Y29" i="4"/>
  <c r="Y28" i="4" s="1"/>
  <c r="Y21" i="4" s="1"/>
  <c r="X29" i="4"/>
  <c r="W29" i="4"/>
  <c r="W28" i="4" s="1"/>
  <c r="W21" i="4" s="1"/>
  <c r="V29" i="4"/>
  <c r="V28" i="4" s="1"/>
  <c r="V21" i="4" s="1"/>
  <c r="U29" i="4"/>
  <c r="U28" i="4" s="1"/>
  <c r="U21" i="4" s="1"/>
  <c r="T29" i="4"/>
  <c r="T28" i="4" s="1"/>
  <c r="T21" i="4" s="1"/>
  <c r="S29" i="4"/>
  <c r="S28" i="4" s="1"/>
  <c r="S21" i="4" s="1"/>
  <c r="R29" i="4"/>
  <c r="R28" i="4" s="1"/>
  <c r="R21" i="4" s="1"/>
  <c r="Q29" i="4"/>
  <c r="Q28" i="4" s="1"/>
  <c r="P29" i="4"/>
  <c r="P28" i="4" s="1"/>
  <c r="P21" i="4" s="1"/>
  <c r="O29" i="4"/>
  <c r="O28" i="4" s="1"/>
  <c r="O21" i="4" s="1"/>
  <c r="N29" i="4"/>
  <c r="N28" i="4" s="1"/>
  <c r="N21" i="4" s="1"/>
  <c r="M29" i="4"/>
  <c r="M28" i="4" s="1"/>
  <c r="M21" i="4" s="1"/>
  <c r="L29" i="4"/>
  <c r="K29" i="4"/>
  <c r="K28" i="4" s="1"/>
  <c r="K21" i="4" s="1"/>
  <c r="J29" i="4"/>
  <c r="I29" i="4"/>
  <c r="H29" i="4"/>
  <c r="H28" i="4" s="1"/>
  <c r="G29" i="4"/>
  <c r="G28" i="4" s="1"/>
  <c r="F29" i="4"/>
  <c r="F28" i="4" s="1"/>
  <c r="F21" i="4" s="1"/>
  <c r="E29" i="4"/>
  <c r="E28" i="4" s="1"/>
  <c r="E21" i="4" s="1"/>
  <c r="AZ28" i="4"/>
  <c r="AN28" i="4"/>
  <c r="AN21" i="4" s="1"/>
  <c r="X28" i="4"/>
  <c r="X21" i="4" s="1"/>
  <c r="L28" i="4"/>
  <c r="L21" i="4" s="1"/>
  <c r="AZ26" i="4"/>
  <c r="AW26" i="4"/>
  <c r="AV26" i="4"/>
  <c r="AS26" i="4"/>
  <c r="AO26" i="4"/>
  <c r="AN26" i="4"/>
  <c r="AK26" i="4"/>
  <c r="AG26" i="4"/>
  <c r="AF26" i="4"/>
  <c r="AC26" i="4"/>
  <c r="Y26" i="4"/>
  <c r="X26" i="4"/>
  <c r="U26" i="4"/>
  <c r="Q26" i="4"/>
  <c r="P26" i="4"/>
  <c r="M26" i="4"/>
  <c r="I26" i="4"/>
  <c r="H26" i="4"/>
  <c r="E26"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AZ21" i="4"/>
  <c r="J21" i="4"/>
  <c r="I21" i="4"/>
  <c r="H21" i="4"/>
  <c r="G21" i="4"/>
  <c r="BA22" i="5" l="1"/>
  <c r="AX20" i="5"/>
  <c r="BA25" i="4"/>
  <c r="U40" i="4"/>
  <c r="U22" i="4" s="1"/>
  <c r="U20" i="4" s="1"/>
  <c r="AX47" i="4"/>
  <c r="BA47" i="4" s="1"/>
  <c r="E40" i="4"/>
  <c r="E27" i="4" s="1"/>
  <c r="BA63" i="4"/>
  <c r="AV40" i="4"/>
  <c r="AV22" i="4" s="1"/>
  <c r="AX23" i="4"/>
  <c r="BA23" i="4" s="1"/>
  <c r="I40" i="4"/>
  <c r="I22" i="4" s="1"/>
  <c r="I20" i="4" s="1"/>
  <c r="M40" i="4"/>
  <c r="M27" i="4" s="1"/>
  <c r="Q40" i="4"/>
  <c r="Q22" i="4" s="1"/>
  <c r="AC40" i="4"/>
  <c r="AG40" i="4"/>
  <c r="AG27" i="4" s="1"/>
  <c r="AK40" i="4"/>
  <c r="AK27" i="4" s="1"/>
  <c r="AS40" i="4"/>
  <c r="AS22" i="4" s="1"/>
  <c r="AS20" i="4" s="1"/>
  <c r="BA42" i="4"/>
  <c r="Y40" i="4"/>
  <c r="AW40" i="4"/>
  <c r="AW22" i="4" s="1"/>
  <c r="AH21" i="4"/>
  <c r="BA29" i="4"/>
  <c r="AX28" i="4"/>
  <c r="BA41" i="4"/>
  <c r="AP50" i="4"/>
  <c r="AP40" i="4" s="1"/>
  <c r="AT40" i="4"/>
  <c r="BA73" i="4"/>
  <c r="AX26" i="4"/>
  <c r="BA26" i="4" s="1"/>
  <c r="Q21" i="4"/>
  <c r="Z21" i="4"/>
  <c r="AW21" i="4"/>
  <c r="L40" i="4"/>
  <c r="L22" i="4" s="1"/>
  <c r="L20" i="4" s="1"/>
  <c r="AB40" i="4"/>
  <c r="AB22" i="4" s="1"/>
  <c r="AB20" i="4" s="1"/>
  <c r="AR40" i="4"/>
  <c r="AR22" i="4" s="1"/>
  <c r="AR20" i="4" s="1"/>
  <c r="F40" i="4"/>
  <c r="F22" i="4" s="1"/>
  <c r="F20" i="4" s="1"/>
  <c r="N40" i="4"/>
  <c r="N22" i="4" s="1"/>
  <c r="N20" i="4" s="1"/>
  <c r="V40" i="4"/>
  <c r="V27" i="4" s="1"/>
  <c r="AD40" i="4"/>
  <c r="AD27" i="4" s="1"/>
  <c r="AH40" i="4"/>
  <c r="AH22" i="4" s="1"/>
  <c r="G40" i="4"/>
  <c r="G27" i="4" s="1"/>
  <c r="O40" i="4"/>
  <c r="S40" i="4"/>
  <c r="S22" i="4" s="1"/>
  <c r="S20" i="4" s="1"/>
  <c r="W40" i="4"/>
  <c r="W22" i="4" s="1"/>
  <c r="W20" i="4" s="1"/>
  <c r="AE40" i="4"/>
  <c r="AE22" i="4" s="1"/>
  <c r="AE20" i="4" s="1"/>
  <c r="AM40" i="4"/>
  <c r="AM22" i="4" s="1"/>
  <c r="J40" i="4"/>
  <c r="R40" i="4"/>
  <c r="Z40" i="4"/>
  <c r="Z22" i="4" s="1"/>
  <c r="AL40" i="4"/>
  <c r="AL22" i="4" s="1"/>
  <c r="AL20" i="4" s="1"/>
  <c r="BA60" i="4"/>
  <c r="AM21" i="4"/>
  <c r="T40" i="4"/>
  <c r="T22" i="4" s="1"/>
  <c r="T20" i="4" s="1"/>
  <c r="AJ40" i="4"/>
  <c r="AJ22" i="4" s="1"/>
  <c r="AJ20" i="4" s="1"/>
  <c r="AO40" i="4"/>
  <c r="AO22" i="4" s="1"/>
  <c r="AO20" i="4" s="1"/>
  <c r="AF21" i="4"/>
  <c r="AV21" i="4"/>
  <c r="P40" i="4"/>
  <c r="P22" i="4" s="1"/>
  <c r="P20" i="4" s="1"/>
  <c r="AF40" i="4"/>
  <c r="AF22" i="4" s="1"/>
  <c r="AX50" i="4"/>
  <c r="BA24" i="4"/>
  <c r="H40" i="4"/>
  <c r="H22" i="4" s="1"/>
  <c r="H20" i="4" s="1"/>
  <c r="X40" i="4"/>
  <c r="X22" i="4" s="1"/>
  <c r="X20" i="4" s="1"/>
  <c r="AN40" i="4"/>
  <c r="AN22" i="4" s="1"/>
  <c r="AN20" i="4" s="1"/>
  <c r="K40" i="4"/>
  <c r="K22" i="4" s="1"/>
  <c r="K20" i="4" s="1"/>
  <c r="AA40" i="4"/>
  <c r="AA22" i="4" s="1"/>
  <c r="AA20" i="4" s="1"/>
  <c r="AI40" i="4"/>
  <c r="AI22" i="4" s="1"/>
  <c r="AI20" i="4" s="1"/>
  <c r="AQ40" i="4"/>
  <c r="AQ22" i="4" s="1"/>
  <c r="AQ20" i="4" s="1"/>
  <c r="AU40" i="4"/>
  <c r="AU22" i="4" s="1"/>
  <c r="AU20" i="4" s="1"/>
  <c r="AY40" i="4"/>
  <c r="AY22" i="4" s="1"/>
  <c r="AY20" i="4" s="1"/>
  <c r="AZ40" i="4"/>
  <c r="AZ22" i="4" s="1"/>
  <c r="AZ20" i="4" s="1"/>
  <c r="M22" i="4" l="1"/>
  <c r="M20" i="4" s="1"/>
  <c r="AK22" i="4"/>
  <c r="AK20" i="4" s="1"/>
  <c r="AN27" i="4"/>
  <c r="X27" i="4"/>
  <c r="AJ27" i="4"/>
  <c r="AL27" i="4"/>
  <c r="AV27" i="4"/>
  <c r="Z20" i="4"/>
  <c r="T27" i="4"/>
  <c r="U27" i="4"/>
  <c r="Q20" i="4"/>
  <c r="N27" i="4"/>
  <c r="L27" i="4"/>
  <c r="AY27" i="4"/>
  <c r="V22" i="4"/>
  <c r="V20" i="4" s="1"/>
  <c r="AM20" i="4"/>
  <c r="AS27" i="4"/>
  <c r="AV20" i="4"/>
  <c r="AW27" i="4"/>
  <c r="Q27" i="4"/>
  <c r="AE27" i="4"/>
  <c r="AW20" i="4"/>
  <c r="S27" i="4"/>
  <c r="AR27" i="4"/>
  <c r="AD22" i="4"/>
  <c r="AD20" i="4" s="1"/>
  <c r="AG22" i="4"/>
  <c r="AG20" i="4" s="1"/>
  <c r="AC27" i="4"/>
  <c r="AC22" i="4"/>
  <c r="AC20" i="4" s="1"/>
  <c r="AB27" i="4"/>
  <c r="AM27" i="4"/>
  <c r="E22" i="4"/>
  <c r="E20" i="4" s="1"/>
  <c r="AA27" i="4"/>
  <c r="AH20" i="4"/>
  <c r="P27" i="4"/>
  <c r="AP27" i="4"/>
  <c r="AP22" i="4"/>
  <c r="AP20" i="4" s="1"/>
  <c r="AZ27" i="4"/>
  <c r="AF27" i="4"/>
  <c r="R27" i="4"/>
  <c r="R22" i="4"/>
  <c r="R20" i="4" s="1"/>
  <c r="AH27" i="4"/>
  <c r="AQ27" i="4"/>
  <c r="AO27" i="4"/>
  <c r="J22" i="4"/>
  <c r="J20" i="4" s="1"/>
  <c r="J27" i="4"/>
  <c r="O22" i="4"/>
  <c r="O20" i="4" s="1"/>
  <c r="O27" i="4"/>
  <c r="F27" i="4"/>
  <c r="BA28" i="4"/>
  <c r="AX21" i="4"/>
  <c r="BA21" i="4" s="1"/>
  <c r="W27" i="4"/>
  <c r="Z27" i="4"/>
  <c r="G22" i="4"/>
  <c r="G20" i="4" s="1"/>
  <c r="AT27" i="4"/>
  <c r="AT22" i="4"/>
  <c r="AT20" i="4" s="1"/>
  <c r="Y27" i="4"/>
  <c r="Y22" i="4"/>
  <c r="Y20" i="4" s="1"/>
  <c r="BA50" i="4"/>
  <c r="AX40" i="4"/>
  <c r="AU27" i="4"/>
  <c r="AI27" i="4"/>
  <c r="K27" i="4"/>
  <c r="AF20" i="4"/>
  <c r="AX27" i="4" l="1"/>
  <c r="BA27" i="4" s="1"/>
  <c r="BA40" i="4"/>
  <c r="AX22" i="4"/>
  <c r="BA22" i="4" l="1"/>
  <c r="AX20" i="4"/>
  <c r="AZ26" i="3" l="1"/>
  <c r="AY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BA75" i="3"/>
  <c r="BA68" i="3"/>
  <c r="BA67" i="3"/>
  <c r="BA66" i="3"/>
  <c r="AZ65" i="3"/>
  <c r="AZ23" i="3" s="1"/>
  <c r="AY65" i="3"/>
  <c r="AY23" i="3" s="1"/>
  <c r="AX65" i="3"/>
  <c r="AW65" i="3"/>
  <c r="AW23" i="3" s="1"/>
  <c r="AV65" i="3"/>
  <c r="AV23" i="3" s="1"/>
  <c r="AU65" i="3"/>
  <c r="AT65" i="3"/>
  <c r="AT23" i="3" s="1"/>
  <c r="AS65" i="3"/>
  <c r="AS23" i="3" s="1"/>
  <c r="AR65" i="3"/>
  <c r="AR23" i="3" s="1"/>
  <c r="AQ65" i="3"/>
  <c r="AQ23" i="3" s="1"/>
  <c r="AP65" i="3"/>
  <c r="AP23" i="3" s="1"/>
  <c r="AO65" i="3"/>
  <c r="AO23" i="3" s="1"/>
  <c r="AN65" i="3"/>
  <c r="AN23" i="3" s="1"/>
  <c r="AM65" i="3"/>
  <c r="AM23" i="3" s="1"/>
  <c r="AL65" i="3"/>
  <c r="AL23" i="3" s="1"/>
  <c r="AK65" i="3"/>
  <c r="AK23" i="3" s="1"/>
  <c r="AJ65" i="3"/>
  <c r="AJ23" i="3" s="1"/>
  <c r="AI65" i="3"/>
  <c r="AH65" i="3"/>
  <c r="AH23" i="3" s="1"/>
  <c r="AG65" i="3"/>
  <c r="AG23" i="3" s="1"/>
  <c r="AF65" i="3"/>
  <c r="AF23" i="3" s="1"/>
  <c r="AE65" i="3"/>
  <c r="AE23" i="3" s="1"/>
  <c r="AD65" i="3"/>
  <c r="AD23" i="3" s="1"/>
  <c r="AC65" i="3"/>
  <c r="AC23" i="3" s="1"/>
  <c r="AB65" i="3"/>
  <c r="AB23" i="3" s="1"/>
  <c r="AA65" i="3"/>
  <c r="AA23" i="3" s="1"/>
  <c r="Z65" i="3"/>
  <c r="Z23" i="3" s="1"/>
  <c r="Y65" i="3"/>
  <c r="Y23" i="3" s="1"/>
  <c r="X65" i="3"/>
  <c r="X23" i="3" s="1"/>
  <c r="W65" i="3"/>
  <c r="W23" i="3" s="1"/>
  <c r="V65" i="3"/>
  <c r="V23" i="3" s="1"/>
  <c r="U65" i="3"/>
  <c r="U23" i="3" s="1"/>
  <c r="T65" i="3"/>
  <c r="T23" i="3" s="1"/>
  <c r="S65" i="3"/>
  <c r="S23" i="3" s="1"/>
  <c r="R65" i="3"/>
  <c r="R23" i="3" s="1"/>
  <c r="Q65" i="3"/>
  <c r="P65" i="3"/>
  <c r="P23" i="3" s="1"/>
  <c r="O65" i="3"/>
  <c r="O23" i="3" s="1"/>
  <c r="N65" i="3"/>
  <c r="N23" i="3" s="1"/>
  <c r="M65" i="3"/>
  <c r="M23" i="3" s="1"/>
  <c r="L65" i="3"/>
  <c r="L23" i="3" s="1"/>
  <c r="K65" i="3"/>
  <c r="K23" i="3" s="1"/>
  <c r="J65" i="3"/>
  <c r="J23" i="3" s="1"/>
  <c r="I65" i="3"/>
  <c r="I23" i="3" s="1"/>
  <c r="H65" i="3"/>
  <c r="H23" i="3" s="1"/>
  <c r="G65" i="3"/>
  <c r="G23" i="3" s="1"/>
  <c r="F65" i="3"/>
  <c r="F23" i="3" s="1"/>
  <c r="E65" i="3"/>
  <c r="E23" i="3" s="1"/>
  <c r="BA64" i="3"/>
  <c r="BA63"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BA61" i="3"/>
  <c r="BA60" i="3"/>
  <c r="BA59" i="3"/>
  <c r="AO52" i="3"/>
  <c r="AZ52" i="3"/>
  <c r="AY52" i="3"/>
  <c r="AW52" i="3"/>
  <c r="AV52" i="3"/>
  <c r="AU52" i="3"/>
  <c r="AT52" i="3"/>
  <c r="AS52" i="3"/>
  <c r="AR52" i="3"/>
  <c r="AQ52" i="3"/>
  <c r="AP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BA57" i="3"/>
  <c r="BA56" i="3"/>
  <c r="BA54" i="3"/>
  <c r="BA53" i="3"/>
  <c r="BA51" i="3"/>
  <c r="AZ49" i="3"/>
  <c r="AY49" i="3"/>
  <c r="AX49" i="3"/>
  <c r="AW49" i="3"/>
  <c r="AV49" i="3"/>
  <c r="AU49" i="3"/>
  <c r="AT49" i="3"/>
  <c r="AR49" i="3"/>
  <c r="AQ49" i="3"/>
  <c r="AO49" i="3"/>
  <c r="AN49" i="3"/>
  <c r="AM49" i="3"/>
  <c r="AL49" i="3"/>
  <c r="AK49" i="3"/>
  <c r="AJ49" i="3"/>
  <c r="AH49" i="3"/>
  <c r="AG49" i="3"/>
  <c r="AF49" i="3"/>
  <c r="AE49" i="3"/>
  <c r="AD49" i="3"/>
  <c r="AC49" i="3"/>
  <c r="AB49" i="3"/>
  <c r="AA49" i="3"/>
  <c r="Z49" i="3"/>
  <c r="Y49" i="3"/>
  <c r="X49" i="3"/>
  <c r="W49" i="3"/>
  <c r="V49" i="3"/>
  <c r="U49" i="3"/>
  <c r="T49" i="3"/>
  <c r="S49" i="3"/>
  <c r="R49" i="3"/>
  <c r="Q49" i="3"/>
  <c r="P49" i="3"/>
  <c r="O49" i="3"/>
  <c r="M49" i="3"/>
  <c r="L49" i="3"/>
  <c r="K49" i="3"/>
  <c r="J49" i="3"/>
  <c r="I49" i="3"/>
  <c r="H49" i="3"/>
  <c r="G49" i="3"/>
  <c r="F49" i="3"/>
  <c r="E49" i="3"/>
  <c r="AS49" i="3"/>
  <c r="AI49" i="3"/>
  <c r="N49" i="3"/>
  <c r="BA43"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AZ41" i="3"/>
  <c r="AY41" i="3"/>
  <c r="AX41" i="3"/>
  <c r="BA39" i="3"/>
  <c r="BA36" i="3"/>
  <c r="BA35" i="3"/>
  <c r="BA34" i="3"/>
  <c r="BA33" i="3"/>
  <c r="BA32" i="3"/>
  <c r="BA31" i="3"/>
  <c r="BA30" i="3"/>
  <c r="AZ29" i="3"/>
  <c r="AY29" i="3"/>
  <c r="AX29" i="3"/>
  <c r="AW29" i="3"/>
  <c r="AW28" i="3" s="1"/>
  <c r="AW21" i="3" s="1"/>
  <c r="AV29" i="3"/>
  <c r="AV28" i="3" s="1"/>
  <c r="AV21" i="3" s="1"/>
  <c r="AU29" i="3"/>
  <c r="AU28" i="3" s="1"/>
  <c r="AU21" i="3" s="1"/>
  <c r="AT29" i="3"/>
  <c r="AT28" i="3" s="1"/>
  <c r="AT21" i="3" s="1"/>
  <c r="AS29" i="3"/>
  <c r="AS28" i="3" s="1"/>
  <c r="AS21" i="3" s="1"/>
  <c r="AR29" i="3"/>
  <c r="AR28" i="3" s="1"/>
  <c r="AR21" i="3" s="1"/>
  <c r="AQ29" i="3"/>
  <c r="AQ28" i="3" s="1"/>
  <c r="AQ21" i="3" s="1"/>
  <c r="AP29" i="3"/>
  <c r="AP28" i="3" s="1"/>
  <c r="AP21" i="3" s="1"/>
  <c r="AO29" i="3"/>
  <c r="AN29" i="3"/>
  <c r="AN28" i="3" s="1"/>
  <c r="AN21" i="3" s="1"/>
  <c r="AM29" i="3"/>
  <c r="AM28" i="3" s="1"/>
  <c r="AM21" i="3" s="1"/>
  <c r="AL29" i="3"/>
  <c r="AL28" i="3" s="1"/>
  <c r="AL21" i="3" s="1"/>
  <c r="AK29" i="3"/>
  <c r="AK28" i="3" s="1"/>
  <c r="AK21" i="3" s="1"/>
  <c r="AJ29" i="3"/>
  <c r="AJ28" i="3" s="1"/>
  <c r="AJ21" i="3" s="1"/>
  <c r="AI29" i="3"/>
  <c r="AI28" i="3" s="1"/>
  <c r="AI21" i="3" s="1"/>
  <c r="AH29" i="3"/>
  <c r="AH28" i="3" s="1"/>
  <c r="AH21" i="3" s="1"/>
  <c r="AG29" i="3"/>
  <c r="AG28" i="3" s="1"/>
  <c r="AG21" i="3" s="1"/>
  <c r="AF29" i="3"/>
  <c r="AF28" i="3" s="1"/>
  <c r="AF21" i="3" s="1"/>
  <c r="AE29" i="3"/>
  <c r="AE28" i="3" s="1"/>
  <c r="AE21" i="3" s="1"/>
  <c r="AD29" i="3"/>
  <c r="AD28" i="3" s="1"/>
  <c r="AD21" i="3" s="1"/>
  <c r="AC29" i="3"/>
  <c r="AC28" i="3" s="1"/>
  <c r="AC21" i="3" s="1"/>
  <c r="AB29" i="3"/>
  <c r="AB28" i="3" s="1"/>
  <c r="AB21" i="3" s="1"/>
  <c r="AA29" i="3"/>
  <c r="AA28" i="3" s="1"/>
  <c r="AA21" i="3" s="1"/>
  <c r="Z29" i="3"/>
  <c r="Z28" i="3" s="1"/>
  <c r="Z21" i="3" s="1"/>
  <c r="Y29" i="3"/>
  <c r="Y28" i="3" s="1"/>
  <c r="Y21" i="3" s="1"/>
  <c r="X29" i="3"/>
  <c r="X28" i="3" s="1"/>
  <c r="X21" i="3" s="1"/>
  <c r="W29" i="3"/>
  <c r="W28" i="3" s="1"/>
  <c r="W21" i="3" s="1"/>
  <c r="V29" i="3"/>
  <c r="V28" i="3" s="1"/>
  <c r="V21" i="3" s="1"/>
  <c r="U29" i="3"/>
  <c r="U28" i="3" s="1"/>
  <c r="U21" i="3" s="1"/>
  <c r="T29" i="3"/>
  <c r="T28" i="3" s="1"/>
  <c r="T21" i="3" s="1"/>
  <c r="S29" i="3"/>
  <c r="S28" i="3" s="1"/>
  <c r="S21" i="3" s="1"/>
  <c r="R29" i="3"/>
  <c r="R28" i="3" s="1"/>
  <c r="R21" i="3" s="1"/>
  <c r="Q29" i="3"/>
  <c r="Q28" i="3" s="1"/>
  <c r="Q21" i="3" s="1"/>
  <c r="P29" i="3"/>
  <c r="P28" i="3" s="1"/>
  <c r="P21" i="3" s="1"/>
  <c r="O29" i="3"/>
  <c r="O28" i="3" s="1"/>
  <c r="N29" i="3"/>
  <c r="N28" i="3" s="1"/>
  <c r="N21" i="3" s="1"/>
  <c r="M29" i="3"/>
  <c r="M28" i="3" s="1"/>
  <c r="M21" i="3" s="1"/>
  <c r="L29" i="3"/>
  <c r="L28" i="3" s="1"/>
  <c r="L21" i="3" s="1"/>
  <c r="K29" i="3"/>
  <c r="K28" i="3" s="1"/>
  <c r="K21" i="3" s="1"/>
  <c r="J29" i="3"/>
  <c r="I29" i="3"/>
  <c r="H29" i="3"/>
  <c r="G29" i="3"/>
  <c r="F29" i="3"/>
  <c r="F28" i="3" s="1"/>
  <c r="F21" i="3" s="1"/>
  <c r="E29" i="3"/>
  <c r="E28" i="3" s="1"/>
  <c r="E21" i="3" s="1"/>
  <c r="AZ28" i="3"/>
  <c r="AZ21" i="3" s="1"/>
  <c r="AY28" i="3"/>
  <c r="AY21" i="3" s="1"/>
  <c r="AX28" i="3"/>
  <c r="AX21" i="3" s="1"/>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AZ24" i="3"/>
  <c r="AY24" i="3"/>
  <c r="AX24" i="3"/>
  <c r="AW24" i="3"/>
  <c r="AV24" i="3"/>
  <c r="AU24" i="3"/>
  <c r="AT24" i="3"/>
  <c r="AS24" i="3"/>
  <c r="AR24" i="3"/>
  <c r="AQ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AU23" i="3"/>
  <c r="AI23" i="3"/>
  <c r="Q23" i="3"/>
  <c r="J21" i="3"/>
  <c r="I21" i="3"/>
  <c r="H21" i="3"/>
  <c r="AQ40" i="3" l="1"/>
  <c r="AQ27" i="3" s="1"/>
  <c r="O40" i="3"/>
  <c r="O22" i="3" s="1"/>
  <c r="J40" i="3"/>
  <c r="J27" i="3" s="1"/>
  <c r="Z40" i="3"/>
  <c r="Z22" i="3" s="1"/>
  <c r="Z20" i="3" s="1"/>
  <c r="BA42" i="3"/>
  <c r="BA29" i="3"/>
  <c r="AI40" i="3"/>
  <c r="AI27" i="3" s="1"/>
  <c r="G40" i="3"/>
  <c r="G27" i="3" s="1"/>
  <c r="S40" i="3"/>
  <c r="S27" i="3" s="1"/>
  <c r="AT40" i="3"/>
  <c r="AT22" i="3" s="1"/>
  <c r="AT20" i="3" s="1"/>
  <c r="W40" i="3"/>
  <c r="W22" i="3" s="1"/>
  <c r="W20" i="3" s="1"/>
  <c r="AM40" i="3"/>
  <c r="AM22" i="3" s="1"/>
  <c r="AM20" i="3" s="1"/>
  <c r="Q40" i="3"/>
  <c r="Q22" i="3" s="1"/>
  <c r="Q20" i="3" s="1"/>
  <c r="Y40" i="3"/>
  <c r="Y22" i="3" s="1"/>
  <c r="Y20" i="3" s="1"/>
  <c r="AG40" i="3"/>
  <c r="AG22" i="3" s="1"/>
  <c r="AG20" i="3" s="1"/>
  <c r="AQ22" i="3"/>
  <c r="AQ20" i="3" s="1"/>
  <c r="I40" i="3"/>
  <c r="I22" i="3" s="1"/>
  <c r="I20" i="3" s="1"/>
  <c r="AW40" i="3"/>
  <c r="AW22" i="3" s="1"/>
  <c r="AW20" i="3" s="1"/>
  <c r="K40" i="3"/>
  <c r="K22" i="3" s="1"/>
  <c r="K20" i="3" s="1"/>
  <c r="BA24" i="3"/>
  <c r="BA25" i="3"/>
  <c r="BA65" i="3"/>
  <c r="AX23" i="3"/>
  <c r="BA23" i="3" s="1"/>
  <c r="BA76" i="3"/>
  <c r="O21" i="3"/>
  <c r="AX26" i="3"/>
  <c r="BA26" i="3" s="1"/>
  <c r="AY40" i="3"/>
  <c r="AY27" i="3" s="1"/>
  <c r="AE40" i="3"/>
  <c r="AP49" i="3"/>
  <c r="BA49" i="3" s="1"/>
  <c r="AU40" i="3"/>
  <c r="AU27" i="3" s="1"/>
  <c r="AA40" i="3"/>
  <c r="AA27" i="3" s="1"/>
  <c r="BA62" i="3"/>
  <c r="H40" i="3"/>
  <c r="H22" i="3" s="1"/>
  <c r="H20" i="3" s="1"/>
  <c r="L40" i="3"/>
  <c r="L27" i="3" s="1"/>
  <c r="P40" i="3"/>
  <c r="P27" i="3" s="1"/>
  <c r="T40" i="3"/>
  <c r="T27" i="3" s="1"/>
  <c r="X40" i="3"/>
  <c r="X27" i="3" s="1"/>
  <c r="AB40" i="3"/>
  <c r="AB27" i="3" s="1"/>
  <c r="AF40" i="3"/>
  <c r="AJ40" i="3"/>
  <c r="AJ27" i="3" s="1"/>
  <c r="AN40" i="3"/>
  <c r="AN27" i="3" s="1"/>
  <c r="AR40" i="3"/>
  <c r="AR27" i="3" s="1"/>
  <c r="AV40" i="3"/>
  <c r="AZ40" i="3"/>
  <c r="AZ27" i="3" s="1"/>
  <c r="R40" i="3"/>
  <c r="R22" i="3" s="1"/>
  <c r="R20" i="3" s="1"/>
  <c r="AH40" i="3"/>
  <c r="AH22" i="3" s="1"/>
  <c r="AH20" i="3" s="1"/>
  <c r="BA41" i="3"/>
  <c r="N40" i="3"/>
  <c r="N22" i="3" s="1"/>
  <c r="N20" i="3" s="1"/>
  <c r="AD40" i="3"/>
  <c r="AD22" i="3" s="1"/>
  <c r="AD20" i="3" s="1"/>
  <c r="BA58" i="3"/>
  <c r="AX52" i="3"/>
  <c r="BA52" i="3" s="1"/>
  <c r="F40" i="3"/>
  <c r="F22" i="3" s="1"/>
  <c r="F20" i="3" s="1"/>
  <c r="V40" i="3"/>
  <c r="V22" i="3" s="1"/>
  <c r="V20" i="3" s="1"/>
  <c r="AL40" i="3"/>
  <c r="AL22" i="3" s="1"/>
  <c r="AL20" i="3" s="1"/>
  <c r="E40" i="3"/>
  <c r="M40" i="3"/>
  <c r="M22" i="3" s="1"/>
  <c r="M20" i="3" s="1"/>
  <c r="U40" i="3"/>
  <c r="U22" i="3" s="1"/>
  <c r="U20" i="3" s="1"/>
  <c r="AC40" i="3"/>
  <c r="AC22" i="3" s="1"/>
  <c r="AC20" i="3" s="1"/>
  <c r="AK40" i="3"/>
  <c r="AK22" i="3" s="1"/>
  <c r="AK20" i="3" s="1"/>
  <c r="AO40" i="3"/>
  <c r="AS40" i="3"/>
  <c r="AS22" i="3" s="1"/>
  <c r="AS20" i="3" s="1"/>
  <c r="AO22" i="3" l="1"/>
  <c r="AO28" i="3"/>
  <c r="AO21" i="3" s="1"/>
  <c r="AO20" i="3" s="1"/>
  <c r="AT27" i="3"/>
  <c r="AI22" i="3"/>
  <c r="AI20" i="3" s="1"/>
  <c r="Y27" i="3"/>
  <c r="AB22" i="3"/>
  <c r="AB20" i="3" s="1"/>
  <c r="T22" i="3"/>
  <c r="T20" i="3" s="1"/>
  <c r="Z27" i="3"/>
  <c r="AG27" i="3"/>
  <c r="AZ22" i="3"/>
  <c r="AZ20" i="3" s="1"/>
  <c r="W27" i="3"/>
  <c r="J22" i="3"/>
  <c r="J20" i="3" s="1"/>
  <c r="AJ22" i="3"/>
  <c r="AJ20" i="3" s="1"/>
  <c r="K27" i="3"/>
  <c r="BA50" i="3"/>
  <c r="G22" i="3"/>
  <c r="X22" i="3"/>
  <c r="X20" i="3" s="1"/>
  <c r="O20" i="3"/>
  <c r="AP40" i="3"/>
  <c r="AP22" i="3" s="1"/>
  <c r="O27" i="3"/>
  <c r="S22" i="3"/>
  <c r="S20" i="3" s="1"/>
  <c r="AU22" i="3"/>
  <c r="AU20" i="3" s="1"/>
  <c r="AK27" i="3"/>
  <c r="V27" i="3"/>
  <c r="AY22" i="3"/>
  <c r="AY20" i="3" s="1"/>
  <c r="AM27" i="3"/>
  <c r="Q27" i="3"/>
  <c r="AD27" i="3"/>
  <c r="R27" i="3"/>
  <c r="P22" i="3"/>
  <c r="P20" i="3" s="1"/>
  <c r="AE22" i="3"/>
  <c r="AE20" i="3" s="1"/>
  <c r="AE27" i="3"/>
  <c r="AV27" i="3"/>
  <c r="AV22" i="3"/>
  <c r="AV20" i="3" s="1"/>
  <c r="AF27" i="3"/>
  <c r="AF22" i="3"/>
  <c r="AF20" i="3" s="1"/>
  <c r="F27" i="3"/>
  <c r="AA22" i="3"/>
  <c r="AA20" i="3" s="1"/>
  <c r="N27" i="3"/>
  <c r="AH27" i="3"/>
  <c r="L22" i="3"/>
  <c r="L20" i="3" s="1"/>
  <c r="AR22" i="3"/>
  <c r="AR20" i="3" s="1"/>
  <c r="AW27" i="3"/>
  <c r="U27" i="3"/>
  <c r="AX40" i="3"/>
  <c r="AN22" i="3"/>
  <c r="AN20" i="3" s="1"/>
  <c r="AS27" i="3"/>
  <c r="AC27" i="3"/>
  <c r="M27" i="3"/>
  <c r="E22" i="3"/>
  <c r="E20" i="3" s="1"/>
  <c r="E27" i="3"/>
  <c r="AL27" i="3"/>
  <c r="AO27" i="3" l="1"/>
  <c r="G21" i="3"/>
  <c r="G20" i="3" s="1"/>
  <c r="BA40" i="3"/>
  <c r="AX27" i="3"/>
  <c r="AX22" i="3"/>
  <c r="BA37" i="3" l="1"/>
  <c r="BA22" i="3"/>
  <c r="AX20" i="3"/>
  <c r="BA21" i="3" l="1"/>
  <c r="BA28" i="3"/>
  <c r="AP27" i="3"/>
  <c r="AP20" i="3" l="1"/>
  <c r="BA27" i="3"/>
</calcChain>
</file>

<file path=xl/sharedStrings.xml><?xml version="1.0" encoding="utf-8"?>
<sst xmlns="http://schemas.openxmlformats.org/spreadsheetml/2006/main" count="19036" uniqueCount="1767">
  <si>
    <t>Приложение  № 1</t>
  </si>
  <si>
    <t>к приказу Минэнерго России</t>
  </si>
  <si>
    <t>от «05» мая 2016 г. № 380</t>
  </si>
  <si>
    <t>Форма 1. Перечени инвестиционных проектов</t>
  </si>
  <si>
    <t>полное наименование субъекта электроэнергетики</t>
  </si>
  <si>
    <t>Год раскрытия информации: 2019 год</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</si>
  <si>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</si>
  <si>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</si>
  <si>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</si>
  <si>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</si>
  <si>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</si>
  <si>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</si>
  <si>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</si>
  <si>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</si>
  <si>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</si>
  <si>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</si>
  <si>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</si>
  <si>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</si>
  <si>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</si>
  <si>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t>
  </si>
  <si>
    <t>Показатель увеличения протяженности линий электропередачи, не связанного с осуществлением технологического присоединения к электрическим сетям</t>
  </si>
  <si>
    <t>Показатель увеличения протяженности линий электропередачи в рамках осуществления технологического присоединения к электрическим сетям</t>
  </si>
  <si>
    <t>Показатель максимальной мощности присоединяемых потребителей электрической энергии</t>
  </si>
  <si>
    <t>Показатель максимальной мощности присоединяемых объектов по производству электрической энергии</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</si>
  <si>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t>
  </si>
  <si>
    <t>Показатель степени загрузки трансформаторной подстанции</t>
  </si>
  <si>
    <t>Показатель замены силовых (авто-) трансформаторов</t>
  </si>
  <si>
    <t>Показатель замены линий электропередачи</t>
  </si>
  <si>
    <t>Показатель замены выключателей</t>
  </si>
  <si>
    <t>Показатель замены устройств компенсации реактивной мощности</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</si>
  <si>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t>
  </si>
  <si>
    <t>Показатель оценки изменения средней продолжительности прекращения передачи электрической энергии потребителям услуг</t>
  </si>
  <si>
    <t>Показатель оценки изменения средней частоты прекращения передачи электрической энергии потребителям услуг</t>
  </si>
  <si>
    <t>Показатель оценки изменения объема недоотпущенной электрической энергии</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</si>
  <si>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</si>
  <si>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</si>
  <si>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</si>
  <si>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</si>
  <si>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t>
  </si>
  <si>
    <t>Показатель объема финансовых потребностей, необходимых для реализации мероприятий, направленных на развитие информационной инфраструктуры</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</si>
  <si>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</si>
  <si>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t>
  </si>
  <si>
    <t xml:space="preserve">План
</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</si>
  <si>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</si>
  <si>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</si>
  <si>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</si>
  <si>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</si>
  <si>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</si>
  <si>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</si>
  <si>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</si>
  <si>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</si>
  <si>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</si>
  <si>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</si>
  <si>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</si>
  <si>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</si>
  <si>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</si>
  <si>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</si>
  <si>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</si>
  <si>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</si>
  <si>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</si>
  <si>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</si>
  <si>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</si>
  <si>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</si>
  <si>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</si>
  <si>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</si>
  <si>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</si>
  <si>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</si>
  <si>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</si>
  <si>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</si>
  <si>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</si>
  <si>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</si>
  <si>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</si>
  <si>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</si>
  <si>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</si>
  <si>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6.5</t>
  </si>
  <si>
    <t>6.6</t>
  </si>
  <si>
    <t>7.1</t>
  </si>
  <si>
    <t>7.2</t>
  </si>
  <si>
    <t>7.3</t>
  </si>
  <si>
    <t>7.4</t>
  </si>
  <si>
    <t>8.1</t>
  </si>
  <si>
    <t>8.2</t>
  </si>
  <si>
    <t>8.3</t>
  </si>
  <si>
    <t>8.4</t>
  </si>
  <si>
    <t>8.5</t>
  </si>
  <si>
    <t>8.6</t>
  </si>
  <si>
    <t>9.1</t>
  </si>
  <si>
    <t>9.2</t>
  </si>
  <si>
    <t>9.3</t>
  </si>
  <si>
    <t>9.4</t>
  </si>
  <si>
    <t>10.1</t>
  </si>
  <si>
    <t>10.2</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</si>
  <si>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</si>
  <si>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</si>
  <si>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</si>
  <si>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</si>
  <si>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</si>
  <si>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</si>
  <si>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</si>
  <si>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</si>
  <si>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</si>
  <si>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</si>
  <si>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</si>
  <si>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</si>
  <si>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</si>
  <si>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</si>
  <si>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</si>
  <si>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НАО</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</si>
  <si>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</si>
  <si>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</si>
  <si>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</si>
  <si>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</si>
  <si>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</si>
  <si>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</si>
  <si>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</si>
  <si>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</si>
  <si>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</si>
  <si>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</si>
  <si>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</si>
  <si>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</si>
  <si>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</si>
  <si>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</si>
  <si>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</si>
  <si>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</si>
  <si>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</si>
  <si>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</si>
  <si>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</si>
  <si>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</si>
  <si>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</si>
  <si>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</si>
  <si>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</si>
  <si>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</si>
  <si>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</si>
  <si>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</si>
  <si>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</si>
  <si>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</si>
  <si>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1.2.1.1.1</t>
  </si>
  <si>
    <t>Архангельская область, Ненецкий автономный округ, г. Нарьян-Мар, в/г №5. Объект - ТП № 2 ЗВС. Приобретение и монтаж хоз.способом трансформатора ТМГ-63/6 кВ</t>
  </si>
  <si>
    <t>K/СЕВ/83/03/1.2.1.1.1</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</si>
  <si>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</si>
  <si>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</si>
  <si>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</si>
  <si>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</si>
  <si>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</si>
  <si>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</si>
  <si>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1.2.2.1.1</t>
  </si>
  <si>
    <t xml:space="preserve">Архангельская область, Ненецкий автономный округ, г. Нарьян-Мар. Объект - "КЛ 6кВ от ВЛ 6 кВ ф. Факел  до КТП". Приобретение и монтаж хоз. способом АСБЛ 6-3х50 в количестве 139 м </t>
  </si>
  <si>
    <t>L/СЕВ/83/01/1.2.2.1.1</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</si>
  <si>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</si>
  <si>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</si>
  <si>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</si>
  <si>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</si>
  <si>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</si>
  <si>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</si>
  <si>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</si>
  <si>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</si>
  <si>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</si>
  <si>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</si>
  <si>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</si>
  <si>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</si>
  <si>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</si>
  <si>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</si>
  <si>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1.2.3.5.1</t>
  </si>
  <si>
    <t>Архангельская область. Ненецкий автономный округ. Создание интеллектуальной системы учета электроэнергии.</t>
  </si>
  <si>
    <t>K/СЕВ/29/03/1.2.3.5.1</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</si>
  <si>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</si>
  <si>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</si>
  <si>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</si>
  <si>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</si>
  <si>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</si>
  <si>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</si>
  <si>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</si>
  <si>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</si>
  <si>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</si>
  <si>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</si>
  <si>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</si>
  <si>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</si>
  <si>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</si>
  <si>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</si>
  <si>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</si>
  <si>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</si>
  <si>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</si>
  <si>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НАО,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</si>
  <si>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</si>
  <si>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</si>
  <si>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</si>
  <si>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</si>
  <si>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</si>
  <si>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</si>
  <si>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1.6.1</t>
  </si>
  <si>
    <t>нд</t>
  </si>
  <si>
    <t>на год 2020</t>
  </si>
  <si>
    <t>1.2.1.1.2</t>
  </si>
  <si>
    <t>на год 2021</t>
  </si>
  <si>
    <t>на год 2022</t>
  </si>
  <si>
    <t>Приложение  № 2</t>
  </si>
  <si>
    <t>Форма 2. План финансирования капитальных вложений по инвестиционным проектам</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</si>
  <si>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</si>
  <si>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</si>
  <si>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</si>
  <si>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</si>
  <si>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</si>
  <si>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</si>
  <si>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 xml:space="preserve">Фактический объем финансирования на 01.01.2019 года, млн.рублей 
(с НДС) </t>
  </si>
  <si>
    <r>
      <t>Оценка полной стоимости инвестиционного проекта в соответствии с укрупненными нормативами цены (</t>
    </r>
    <r>
      <rPr>
        <b/>
        <sz val="12"/>
        <color rgb="FFFF0000"/>
        <rFont val="Times New Roman"/>
        <family val="1"/>
        <charset val="204"/>
      </rPr>
      <t>УНЦ</t>
    </r>
    <r>
      <rPr>
        <b/>
        <sz val="12"/>
        <rFont val="Times New Roman"/>
        <family val="1"/>
        <charset val="204"/>
      </rPr>
      <t>) типовых технологических решений капитального строительства объектов электроэнергетики</t>
    </r>
  </si>
  <si>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</si>
  <si>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</si>
  <si>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2019
года в прогнозных ценах, млн рублей (с НДС)</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</si>
  <si>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</si>
  <si>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</si>
  <si>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</si>
  <si>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Утвержденный план</t>
  </si>
  <si>
    <t>Факт</t>
  </si>
  <si>
    <t>План
2021 года</t>
  </si>
  <si>
    <t xml:space="preserve">Предложение по корректировке плана
 2021 года </t>
  </si>
  <si>
    <t>План
2022 года</t>
  </si>
  <si>
    <t xml:space="preserve">Предложение по корректировке плана
 2022 года </t>
  </si>
  <si>
    <t>Итого за период реализации инвестиционной программы
утвержденный план (план)</t>
  </si>
  <si>
    <t>Итого за период реализации инвестиционной программы
(с учетом предложений по корректировке утвержденного плана (плана))</t>
  </si>
  <si>
    <t xml:space="preserve">Утвержденный план </t>
  </si>
  <si>
    <t>Предложение по корректировке утвержденного плана (плана)</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</si>
  <si>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</si>
  <si>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</si>
  <si>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</si>
  <si>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в ценах, сложившихся ко времени составления сметной документации, млн. рублей (с НДС)</t>
  </si>
  <si>
    <t xml:space="preserve">в текущих ценах, млн рублей (с НДС) </t>
  </si>
  <si>
    <t xml:space="preserve">в прогнозных ценах соответствующих лет, млн рублей 
(с НДС) </t>
  </si>
  <si>
    <t xml:space="preserve">Предложение по корректировке утвержденного плана </t>
  </si>
  <si>
    <t>План 
на 01.01.2019</t>
  </si>
  <si>
    <t>Предложение по корректировке утвержденного плана на 01.01.2019</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</si>
  <si>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</si>
  <si>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</si>
  <si>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</si>
  <si>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</si>
  <si>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</si>
  <si>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3</t>
  </si>
  <si>
    <t>16.1</t>
  </si>
  <si>
    <t>16.2</t>
  </si>
  <si>
    <t>16.3</t>
  </si>
  <si>
    <t>16.4</t>
  </si>
  <si>
    <t>22</t>
  </si>
  <si>
    <t>23</t>
  </si>
  <si>
    <t>24</t>
  </si>
  <si>
    <t>25</t>
  </si>
  <si>
    <t>26</t>
  </si>
  <si>
    <t>27</t>
  </si>
  <si>
    <t>28</t>
  </si>
  <si>
    <t>29</t>
  </si>
  <si>
    <t>30</t>
  </si>
  <si>
    <t>31</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</si>
  <si>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</si>
  <si>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</si>
  <si>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</si>
  <si>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</si>
  <si>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</si>
  <si>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</si>
  <si>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</si>
  <si>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</si>
  <si>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</si>
  <si>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</si>
  <si>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</si>
  <si>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</si>
  <si>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</si>
  <si>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</si>
  <si>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</si>
  <si>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</si>
  <si>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</si>
  <si>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</si>
  <si>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</si>
  <si>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</si>
  <si>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</si>
  <si>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</si>
  <si>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</si>
  <si>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</si>
  <si>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</si>
  <si>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33</t>
  </si>
  <si>
    <t>34</t>
  </si>
  <si>
    <t>35</t>
  </si>
  <si>
    <t>36</t>
  </si>
  <si>
    <t>37</t>
  </si>
  <si>
    <t>38</t>
  </si>
  <si>
    <t>39</t>
  </si>
  <si>
    <t>40</t>
  </si>
  <si>
    <t>41</t>
  </si>
  <si>
    <t>42</t>
  </si>
  <si>
    <t>43</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</si>
  <si>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</si>
  <si>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</si>
  <si>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Н</t>
  </si>
  <si>
    <t>2020</t>
  </si>
  <si>
    <t>С</t>
  </si>
  <si>
    <t>Приложение  № 3</t>
  </si>
  <si>
    <t>Разде 3. План освоения капитальных вложений по инвестиционным проектам</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</si>
  <si>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</si>
  <si>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</si>
  <si>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 xml:space="preserve">в базисном уровне цен, млн рублей </t>
    </r>
    <r>
      <rPr>
        <b/>
        <sz val="12"/>
        <color rgb="FFFF0000"/>
        <rFont val="Times New Roman"/>
        <family val="1"/>
        <charset val="204"/>
      </rPr>
      <t>(без НДС)</t>
    </r>
  </si>
  <si>
    <r>
      <t xml:space="preserve">Фактический объем освоения капитальных вложений на 01.01.2019 года , млн рублей 
</t>
    </r>
    <r>
      <rPr>
        <b/>
        <sz val="12"/>
        <color rgb="FFFF0000"/>
        <rFont val="Times New Roman"/>
        <family val="1"/>
        <charset val="204"/>
      </rPr>
      <t>(без НДС)</t>
    </r>
    <r>
      <rPr>
        <b/>
        <sz val="12"/>
        <rFont val="Times New Roman"/>
        <family val="1"/>
        <charset val="204"/>
      </rPr>
      <t xml:space="preserve"> </t>
    </r>
  </si>
  <si>
    <r>
      <t xml:space="preserve">Оценка полной стоимости в прогнозных ценах соответствующих лет, 
млн рублей </t>
    </r>
    <r>
      <rPr>
        <b/>
        <sz val="12"/>
        <color rgb="FFFF0000"/>
        <rFont val="Times New Roman"/>
        <family val="1"/>
        <charset val="204"/>
      </rPr>
      <t>(без НДС)</t>
    </r>
  </si>
  <si>
    <r>
      <t xml:space="preserve">Остаток освоения капитальных вложений, 
млн рублей </t>
    </r>
    <r>
      <rPr>
        <b/>
        <sz val="12"/>
        <color rgb="FFFF0000"/>
        <rFont val="Times New Roman"/>
        <family val="1"/>
        <charset val="204"/>
      </rPr>
      <t>(без НДС)</t>
    </r>
  </si>
  <si>
    <r>
      <t xml:space="preserve">Освоение капитальных вложений 2019 года в прогнозных ценах соответствующих лет, млн рублей </t>
    </r>
    <r>
      <rPr>
        <b/>
        <sz val="12"/>
        <color rgb="FFFF0000"/>
        <rFont val="Times New Roman"/>
        <family val="1"/>
        <charset val="204"/>
      </rPr>
      <t>(без НДС)</t>
    </r>
  </si>
  <si>
    <r>
      <t xml:space="preserve">Освоение капитальных вложений в прогнозных ценах соответствующих лет, млн рублей  </t>
    </r>
    <r>
      <rPr>
        <b/>
        <sz val="12"/>
        <color rgb="FFFF0000"/>
        <rFont val="Times New Roman"/>
        <family val="1"/>
        <charset val="204"/>
      </rPr>
      <t>(без НДС)</t>
    </r>
  </si>
  <si>
    <t>Краткое обоснование корректировки утвержденного плана</t>
  </si>
  <si>
    <t xml:space="preserve">План 
на 01.01.2019 года </t>
  </si>
  <si>
    <t xml:space="preserve">Предложение по корректировке утвержденного плана 
на 01.01.2019 года </t>
  </si>
  <si>
    <t>2020 год</t>
  </si>
  <si>
    <t>2021 год</t>
  </si>
  <si>
    <t>2022 год</t>
  </si>
  <si>
    <t>2023 год</t>
  </si>
  <si>
    <t>2024 год</t>
  </si>
  <si>
    <t>Итого за период реализации инвестиционной программы
Утвержденный план (план)</t>
  </si>
  <si>
    <t>Итого за период реализации инвестиционной программы
(предложение по корректировке утвержденного плана)</t>
  </si>
  <si>
    <t xml:space="preserve">
План</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</si>
  <si>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</si>
  <si>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</si>
  <si>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</si>
  <si>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</si>
  <si>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</si>
  <si>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 xml:space="preserve">в базисном уровне цен </t>
  </si>
  <si>
    <t>в прогнозных ценах соответствующих лет</t>
  </si>
  <si>
    <t>в базисном уровне цен</t>
  </si>
  <si>
    <t xml:space="preserve"> План </t>
  </si>
  <si>
    <t>29.3</t>
  </si>
  <si>
    <t>29.4</t>
  </si>
  <si>
    <t>29.5</t>
  </si>
  <si>
    <t>29.6</t>
  </si>
  <si>
    <t>29.7</t>
  </si>
  <si>
    <t>29.8</t>
  </si>
  <si>
    <t>29.9</t>
  </si>
  <si>
    <t>29.10</t>
  </si>
  <si>
    <t>29.11</t>
  </si>
  <si>
    <t>29.12</t>
  </si>
  <si>
    <t>2021</t>
  </si>
  <si>
    <t>2022</t>
  </si>
  <si>
    <t>Приложение  № 4</t>
  </si>
  <si>
    <t>от «05» мая 2016 г. №380</t>
  </si>
  <si>
    <t>Форма 4. План ввода основных средств</t>
  </si>
  <si>
    <r>
      <t xml:space="preserve">Первоначальная стоимость принимаемых к учету основных средств и нематериальных активов, млн рублей </t>
    </r>
    <r>
      <rPr>
        <b/>
        <sz val="12"/>
        <color rgb="FFFF0000"/>
        <rFont val="Times New Roman"/>
        <family val="1"/>
        <charset val="204"/>
      </rPr>
      <t>(без НДС)</t>
    </r>
  </si>
  <si>
    <t xml:space="preserve">Принятие основных средств и нематериальных активов к бухгалтерскому учету 2019 год </t>
  </si>
  <si>
    <t>Принятие основных средств и нематериальных активов к бухгалтерскому учету</t>
  </si>
  <si>
    <t xml:space="preserve"> Год 2020</t>
  </si>
  <si>
    <t xml:space="preserve"> Год 2021</t>
  </si>
  <si>
    <t>Год 2022</t>
  </si>
  <si>
    <t>Итого за период реализации инвестиционной программы</t>
  </si>
  <si>
    <t xml:space="preserve">План </t>
  </si>
  <si>
    <t>нематериальные активы</t>
  </si>
  <si>
    <t>основные средства</t>
  </si>
  <si>
    <r>
      <t xml:space="preserve">млн рублей </t>
    </r>
    <r>
      <rPr>
        <b/>
        <sz val="12"/>
        <color rgb="FFFF0000"/>
        <rFont val="Times New Roman"/>
        <family val="1"/>
        <charset val="204"/>
      </rPr>
      <t>(без НДС)</t>
    </r>
  </si>
  <si>
    <t>МВ×А</t>
  </si>
  <si>
    <t>Мвар</t>
  </si>
  <si>
    <t>км ЛЭП</t>
  </si>
  <si>
    <t>МВт</t>
  </si>
  <si>
    <t>Другое</t>
  </si>
  <si>
    <r>
      <t>млн рублей</t>
    </r>
    <r>
      <rPr>
        <b/>
        <sz val="12"/>
        <color rgb="FFFF0000"/>
        <rFont val="Times New Roman"/>
        <family val="1"/>
        <charset val="204"/>
      </rPr>
      <t xml:space="preserve"> (без НДС)</t>
    </r>
  </si>
  <si>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</si>
  <si>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</si>
  <si>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</si>
  <si>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</si>
  <si>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</si>
  <si>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</si>
  <si>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</si>
  <si>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</si>
  <si>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</si>
  <si>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</si>
  <si>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</si>
  <si>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</si>
  <si>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</si>
  <si>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</si>
  <si>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</si>
  <si>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</si>
  <si>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</si>
  <si>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</si>
  <si>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</si>
  <si>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</si>
  <si>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</si>
  <si>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</si>
  <si>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</si>
  <si>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</si>
  <si>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</si>
  <si>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</si>
  <si>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</si>
  <si>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</si>
  <si>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</si>
  <si>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</si>
  <si>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</si>
  <si>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</si>
  <si>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</si>
  <si>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</si>
  <si>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</si>
  <si>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</si>
  <si>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</si>
  <si>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</si>
  <si>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</si>
  <si>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</si>
  <si>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</si>
  <si>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</si>
  <si>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</si>
  <si>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</si>
  <si>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</si>
  <si>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</si>
  <si>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</si>
  <si>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</si>
  <si>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</si>
  <si>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</si>
  <si>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</si>
  <si>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</si>
  <si>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</si>
  <si>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</si>
  <si>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</si>
  <si>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</si>
  <si>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</si>
  <si>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</si>
  <si>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</si>
  <si>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</si>
  <si>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</si>
  <si>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</si>
  <si>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</si>
  <si>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</si>
  <si>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</si>
  <si>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</si>
  <si>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</si>
  <si>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</si>
  <si>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</si>
  <si>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</si>
  <si>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</si>
  <si>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</si>
  <si>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</si>
  <si>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I кв.</t>
  </si>
  <si>
    <t>II кв.</t>
  </si>
  <si>
    <t>III кв.</t>
  </si>
  <si>
    <t>IV кв.</t>
  </si>
  <si>
    <t>млн рублей (без НДС)</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</si>
  <si>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</si>
  <si>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</si>
  <si>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</si>
  <si>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</si>
  <si>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</si>
  <si>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</si>
  <si>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</si>
  <si>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</si>
  <si>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</si>
  <si>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</si>
  <si>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</si>
  <si>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</si>
  <si>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</si>
  <si>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</si>
  <si>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</si>
  <si>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</si>
  <si>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</si>
  <si>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</si>
  <si>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</si>
  <si>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</si>
  <si>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</si>
  <si>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</si>
  <si>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</si>
  <si>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</si>
  <si>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</si>
  <si>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</si>
  <si>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</si>
  <si>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</si>
  <si>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</si>
  <si>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</si>
  <si>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</si>
  <si>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</si>
  <si>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</si>
  <si>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</si>
  <si>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на год 2020</t>
  </si>
  <si>
    <t>План  принятия основных средств и нематериальных активов к бухгалтерскому учету на 2020 год</t>
  </si>
  <si>
    <t>Итого план
за 2020 год</t>
  </si>
  <si>
    <t xml:space="preserve"> на год 2021</t>
  </si>
  <si>
    <t>План  принятия основных средств и нематериальных активов к бухгалтерскому учету на 2021 год</t>
  </si>
  <si>
    <t>Итого план
за 2021 год</t>
  </si>
  <si>
    <t xml:space="preserve"> на год 2022</t>
  </si>
  <si>
    <t>План  принятия основных средств и нематериальных активов к бухгалтерскому учету на 2022 год</t>
  </si>
  <si>
    <t>Итого план
за 2022 год</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</si>
  <si>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</si>
  <si>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</si>
  <si>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2019 году</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</si>
  <si>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</si>
  <si>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2020</t>
  </si>
  <si>
    <t>год 2021</t>
  </si>
  <si>
    <t>год 2022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</si>
  <si>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</si>
  <si>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</si>
  <si>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</si>
  <si>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</si>
  <si>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</si>
  <si>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</si>
  <si>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</si>
  <si>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</si>
  <si>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</si>
  <si>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</si>
  <si>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</si>
  <si>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</si>
  <si>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</si>
  <si>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</si>
  <si>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</si>
  <si>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</si>
  <si>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</si>
  <si>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</si>
  <si>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</si>
  <si>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</si>
  <si>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</si>
  <si>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</si>
  <si>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</si>
  <si>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</si>
  <si>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</si>
  <si>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</si>
  <si>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</si>
  <si>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</si>
  <si>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</si>
  <si>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</si>
  <si>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</si>
  <si>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</si>
  <si>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</si>
  <si>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</si>
  <si>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</si>
  <si>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</si>
  <si>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</si>
  <si>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IV</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</si>
  <si>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</si>
  <si>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</si>
  <si>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</si>
  <si>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 xml:space="preserve">Ввод объектов инвестиционной деятельности (мощностей) в эксплуатацию в 2019 год </t>
  </si>
  <si>
    <t>Ввод объектов инвестиционной деятельности (мощностей) в эксплуатацию</t>
  </si>
  <si>
    <t>Год 2020</t>
  </si>
  <si>
    <t>Год 2021</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</si>
  <si>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</si>
  <si>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</si>
  <si>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</si>
  <si>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</si>
  <si>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</si>
  <si>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</si>
  <si>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</si>
  <si>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</si>
  <si>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</si>
  <si>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</si>
  <si>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</si>
  <si>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</si>
  <si>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</si>
  <si>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</si>
  <si>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</si>
  <si>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</si>
  <si>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</si>
  <si>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</si>
  <si>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</si>
  <si>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</si>
  <si>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</si>
  <si>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</si>
  <si>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</si>
  <si>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2019 год</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</si>
  <si>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</si>
  <si>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</si>
  <si>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</si>
  <si>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</si>
  <si>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</si>
  <si>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</si>
  <si>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</si>
  <si>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</si>
  <si>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фактического процента технологического расхода электрической энергии в электрических сетях сетевой организации по отношению к фактическому проценту технологического расхода в предшествуешем году реализации программы, достигнутое по итогам реализации программы сокращения потерь</t>
  </si>
  <si>
    <t>Значение</t>
  </si>
  <si>
    <t>Размерность</t>
  </si>
  <si>
    <t>%</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</si>
  <si>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</si>
  <si>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</si>
  <si>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</si>
  <si>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</si>
  <si>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</si>
  <si>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</si>
  <si>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</si>
  <si>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</si>
  <si>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</si>
  <si>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</si>
  <si>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</si>
  <si>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</si>
  <si>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</si>
  <si>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</si>
  <si>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</si>
  <si>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</si>
  <si>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</si>
  <si>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Северо-Западный</t>
  </si>
  <si>
    <t>Архангельская область</t>
  </si>
  <si>
    <t>не требуется</t>
  </si>
  <si>
    <t>не относится</t>
  </si>
  <si>
    <t>Инвестиционные проекты, предусмотренные схемой и программой развития Архангельской области, всего, в том числе:</t>
  </si>
  <si>
    <t xml:space="preserve">                           </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</si>
  <si>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</si>
  <si>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150 кВт</t>
  </si>
  <si>
    <t xml:space="preserve"> полное наименование субъекта электроэнергетики</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</si>
  <si>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</si>
  <si>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</si>
  <si>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</si>
  <si>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</si>
  <si>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</si>
  <si>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</si>
  <si>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 МВт</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</si>
  <si>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</si>
  <si>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</si>
  <si>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</si>
  <si>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2017 году</t>
  </si>
  <si>
    <t>Схема и программа развития электроэнергетики субъекта Российской Федерации, утвержденные в 2019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</si>
  <si>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</si>
  <si>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</si>
  <si>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</si>
  <si>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</si>
  <si>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</si>
  <si>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</si>
  <si>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</si>
  <si>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</si>
  <si>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</si>
  <si>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</si>
  <si>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</si>
  <si>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</si>
  <si>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</si>
  <si>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</si>
  <si>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</si>
  <si>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</si>
  <si>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</si>
  <si>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</si>
  <si>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</si>
  <si>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</si>
  <si>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</si>
  <si>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</si>
  <si>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</si>
  <si>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</si>
  <si>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</si>
  <si>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</si>
  <si>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</si>
  <si>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</si>
  <si>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</si>
  <si>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</si>
  <si>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</si>
  <si>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</si>
  <si>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</si>
  <si>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</si>
  <si>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</si>
  <si>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</si>
  <si>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</si>
  <si>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</si>
  <si>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</si>
  <si>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</si>
  <si>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</si>
  <si>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</si>
  <si>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</si>
  <si>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</si>
  <si>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</si>
  <si>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</si>
  <si>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</si>
  <si>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</si>
  <si>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</si>
  <si>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</si>
  <si>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</si>
  <si>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</si>
  <si>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</si>
  <si>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</si>
  <si>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</si>
  <si>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</si>
  <si>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t>
  </si>
  <si>
    <t>+</t>
  </si>
  <si>
    <t>Повышение качества технических характеристик оборудования или объекта</t>
  </si>
  <si>
    <t>Приложение  № 13</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</si>
  <si>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</si>
  <si>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</si>
  <si>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</si>
  <si>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2017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</si>
  <si>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r>
      <t>Схема и программа развития электроэнергетики субъекта Российской Федерации, утвержденные в год 2017</t>
    </r>
    <r>
      <rPr>
        <b/>
        <vertAlign val="superscript"/>
        <sz val="12"/>
        <rFont val="Times New Roman"/>
        <family val="1"/>
        <charset val="204"/>
      </rPr>
      <t xml:space="preserve"> </t>
    </r>
    <r>
      <rPr>
        <b/>
        <sz val="12"/>
        <rFont val="Times New Roman"/>
        <family val="1"/>
        <charset val="204"/>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</si>
  <si>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</si>
  <si>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год 2017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</si>
  <si>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</si>
  <si>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</si>
  <si>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</si>
  <si>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</si>
  <si>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 xml:space="preserve">Оценка полной стоимости инвестиционного проекта в прогнозных ценах соответствующих лет. млн рублей (с НДС) </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</si>
  <si>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</si>
  <si>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</si>
  <si>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r>
      <t xml:space="preserve">Освоение капитальных вложений в прогнозных ценах соответствующих лет итого за период реализации инвестиционной программы. млн рублей </t>
    </r>
    <r>
      <rPr>
        <b/>
        <sz val="12"/>
        <color rgb="FFFF0000"/>
        <rFont val="Times New Roman"/>
        <family val="1"/>
        <charset val="204"/>
      </rPr>
      <t xml:space="preserve"> (без НДС)</t>
    </r>
  </si>
  <si>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</si>
  <si>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</si>
  <si>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</si>
  <si>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</si>
  <si>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Протяженность линий. км</t>
  </si>
  <si>
    <t>Мощность. МВхА</t>
  </si>
  <si>
    <t>Общий объем финансирования. в том числе за счет:</t>
  </si>
  <si>
    <t>бюджетов субъектов Российской Федерации</t>
  </si>
  <si>
    <t>средств. полученных от оказания услуг. реализации товаров по регулируемым государством ценам (тарифам)</t>
  </si>
  <si>
    <t>Год принятия к бухгалтерскому учету</t>
  </si>
  <si>
    <t>Первоначальная стоимость. млн рублей</t>
  </si>
  <si>
    <t>значение до</t>
  </si>
  <si>
    <t>значение после</t>
  </si>
  <si>
    <t>16.1.1</t>
  </si>
  <si>
    <t>16.1.2</t>
  </si>
  <si>
    <t>16.2.1</t>
  </si>
  <si>
    <t>16.3.1</t>
  </si>
  <si>
    <t>Укрупненный сметный расчет № 1, согласно сборника "Укрупненные нормативы цены строительства". Приказ от 14.12.17 г. №260</t>
  </si>
  <si>
    <t>0</t>
  </si>
  <si>
    <t>Инвестиционные проекты, предусмотренные схемой и программой развития субъекта Российской Федерации, всего, в том числе:</t>
  </si>
  <si>
    <t>Форма 17. Краткое описание инвестиционной программы. Индексы-дефляторы инвестиций в основной капитал (капитальных вложений)</t>
  </si>
  <si>
    <t>№ п/п</t>
  </si>
  <si>
    <t>Наименование</t>
  </si>
  <si>
    <t xml:space="preserve">Наименование документа - источника данных </t>
  </si>
  <si>
    <t>Реквизиты документа</t>
  </si>
  <si>
    <t>Годы</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</si>
  <si>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</si>
  <si>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Индексы-дефляторы Министерства экономического развития по строке «Инвестиции в основной капитал (Капитальные вложения)» (от 01.10.2018 г.)</t>
  </si>
  <si>
    <t>Прогноз социально-экономического развития Российской Федерации на период до 2024 года от 01.10.2018</t>
  </si>
  <si>
    <t>Форма 18. Значения целевых показателей, установленные для целей формирования инвестиционной программы</t>
  </si>
  <si>
    <t>Архангельская область (НАО)</t>
  </si>
  <si>
    <t>______________________________________________________________________________________________________________________________________________________________________________</t>
  </si>
  <si>
    <t>Наименование целевого показателя</t>
  </si>
  <si>
    <t>Период реализации инвестиционной программы</t>
  </si>
  <si>
    <t>Плановый показатель средней продолжительности прекращения передачи электрической энергии на точку поставки (Пsaidi)</t>
  </si>
  <si>
    <t>Плановый показатель средней частоты прекращения передачи электрической энергии на точку поставки (Пsaifi)</t>
  </si>
  <si>
    <t>Плановый показатель уровня качества осуществляемого технологического присоединения к сети (Птпр)</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</si>
  <si>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</si>
  <si>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</si>
  <si>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</si>
  <si>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Инвестиционная программа  ГУП НАО "Нарьян-Марская электростанция"</t>
  </si>
  <si>
    <t>Проектирование и строительство ТП в районе Лесозаводского кладбища</t>
  </si>
  <si>
    <t>Трансформаторная подстанция ТП-22 "Поселок РБК". Модернизация оборудования РУ-6кВ, РУ-0,4 кВ</t>
  </si>
  <si>
    <t>Трансформаторная подстанция ТП-21 "Старая Арктика". Модернизация оборудования РУ-0,4 кВ</t>
  </si>
  <si>
    <t>Проектирование ТП в районе Лесозаводского кладбища</t>
  </si>
  <si>
    <t>Строительство ТП 63/1 "Озерная 16" в районе ул. Озерная д.7а</t>
  </si>
  <si>
    <t>Строительство ВЛ-0,4 кВ по ул. Строителей (от ТП №65 ф. Монтажников д.15, 15б, 17, ф. Строителей д. 1, 3, 3а)</t>
  </si>
  <si>
    <t>Приборы и измерительная аппаратура</t>
  </si>
  <si>
    <t>Оргтехника, компьютерная техника, мебель</t>
  </si>
  <si>
    <t>Модернизация электротехнической лаборатории - установка аппарата для высоковольтных испытаний напряжением сверхнизкой частоты СНЧ</t>
  </si>
  <si>
    <t>ЭK/ЦЭС-1/1.1.4.1</t>
  </si>
  <si>
    <t>ЭK/ЦЭС-2/1.1.4.1</t>
  </si>
  <si>
    <t xml:space="preserve">План км
</t>
  </si>
  <si>
    <t>Предложение по корректировке утвержденного плана км</t>
  </si>
  <si>
    <t xml:space="preserve">План МВА
</t>
  </si>
  <si>
    <t xml:space="preserve">План КВт
</t>
  </si>
  <si>
    <t xml:space="preserve">План млн.руб
</t>
  </si>
  <si>
    <t>Предложение по корректировке утвержденного плана млн.руб</t>
  </si>
  <si>
    <t>ЭК/ЦЭС-4/1.2.1.2</t>
  </si>
  <si>
    <t>Проектирование автоматизированной информационно-измерительной системы коммерческого учета электроэнергии (АСКУЭ)</t>
  </si>
  <si>
    <t>ЭК/ЦЭС-6/1.4</t>
  </si>
  <si>
    <t>ЭК/ЦЭС-7/1.4</t>
  </si>
  <si>
    <t>Строительство КЛ-6 кВ от ВЛ-6 кВ до ТП 57 "Геолог"</t>
  </si>
  <si>
    <t>Строительство ВЛ-6 кВ от РП "Водозабор" до территории Воинской части 12433</t>
  </si>
  <si>
    <t>ЭК/ЦЭС-8/1.4</t>
  </si>
  <si>
    <t>ЭК/ЦЭС/Э/АТЦ-10/1.6</t>
  </si>
  <si>
    <t>Строительство ТП 16/1 "Мирный" с питающими кабельными линиями в районе ул. Мира д.68</t>
  </si>
  <si>
    <t>ЭК/ЦЭС-9/1.4</t>
  </si>
  <si>
    <t>ЭК/ЦЭС/Э/АТЦ-11/1.6</t>
  </si>
  <si>
    <t>ЭК/ЭЦ-12/1.6</t>
  </si>
  <si>
    <t>Строительство ТП в районе Лесозаводского кладбища</t>
  </si>
  <si>
    <t xml:space="preserve">Трансформаторная подстанция ТП №51 "Налоговая". Модернизация оборудования РУ 6 кВ, </t>
  </si>
  <si>
    <t>ЭL/ЦЭС-2/1.2.1.2</t>
  </si>
  <si>
    <t>ЭL/ЦЭС-3/1.2.1.2</t>
  </si>
  <si>
    <t>Строительство автоматизированной информационно-измерительной системы коммерческого учета электроэнергии (АСКУЭ)</t>
  </si>
  <si>
    <t>Строительство ВЛ-0,4кВ от ТП-22 "Поселок РБК" фидера ул. Монтажников; ул. Поморская, ул. Губкина</t>
  </si>
  <si>
    <t>ЭL/ЦЭС-6/1.4</t>
  </si>
  <si>
    <t>Проектирование ВЛИ 0,4 кВ от ТП №75, фидер "Нефтяников, 18"</t>
  </si>
  <si>
    <t>Проектирование КЛ-6 кВ от ТП 50 "Виладж" до ТП 49/1 "Пер. Ленинградский"</t>
  </si>
  <si>
    <t xml:space="preserve">Трансформаторная подстанция ТП №43 "Водозабор". Модернизация оборудования РУ 6 кВ, </t>
  </si>
  <si>
    <t>ЭM/ЦЭС-1/1.2.1.2</t>
  </si>
  <si>
    <t>ЭM/ЦЭС-2/1.2.1.2</t>
  </si>
  <si>
    <t>Трансформаторная подстанция ТП №17 "Печорская". Модернизация оборудования РУ 6 кВ, РУ 0,4 кВ</t>
  </si>
  <si>
    <t>Строительство ВЛ-0,4кВ от ТП-58 "Монтажников 10" фидера ул. Монтажников; ул. Поморская, ул. Губкина</t>
  </si>
  <si>
    <t>ЭM/Э-3/1.2.1.2</t>
  </si>
  <si>
    <t>ЭM/ЦЭС-4/1.2.1.2</t>
  </si>
  <si>
    <t>ЭM/ЦЭС-5/1.2.1.2</t>
  </si>
  <si>
    <t>ЭК/ЦЭС/Э/АТЦ-7/1.6</t>
  </si>
  <si>
    <t>П</t>
  </si>
  <si>
    <t>2025</t>
  </si>
  <si>
    <t>Проектирование и строительство КЛ-6 кВ от ТП 50 "Виладж" до ТП 49/1 "Пер. Ленинградский"</t>
  </si>
  <si>
    <t>2018</t>
  </si>
  <si>
    <t>2019</t>
  </si>
  <si>
    <t>01.03.2019</t>
  </si>
  <si>
    <t>01.12.2018</t>
  </si>
  <si>
    <t>01.06.2018</t>
  </si>
  <si>
    <t>01.09.2018</t>
  </si>
  <si>
    <t>ЭМ/ЦЭС-3/1.2.1.2</t>
  </si>
  <si>
    <t>ЭМ/ЦЭС-9/1.4</t>
  </si>
  <si>
    <t>Автогидроподъемник (АГП)</t>
  </si>
  <si>
    <t>ЭК/АТЦ-12/1.7</t>
  </si>
  <si>
    <t>Ненецкий автономный округ, г. Нарьян-Мар</t>
  </si>
  <si>
    <t>Ненецкий автономный округ, п. Искателей</t>
  </si>
  <si>
    <t>ГУП НАО "Нарьян-Марская электростанция"</t>
  </si>
  <si>
    <t>местный</t>
  </si>
  <si>
    <t xml:space="preserve">  Инвестиционная программа  ГУП НАО "Нарьян-Марская электростанция"</t>
  </si>
  <si>
    <t>Электрооборудование изношено 100%</t>
  </si>
  <si>
    <t>Новое строительство</t>
  </si>
  <si>
    <t>Новое приобритение</t>
  </si>
  <si>
    <t>ТП №51 "Налоговая"</t>
  </si>
  <si>
    <t>ТП №43 "Водозабор"</t>
  </si>
  <si>
    <t xml:space="preserve"> ТП №17 "Печорская"</t>
  </si>
  <si>
    <t>ТП-22 "Поселок РБК"</t>
  </si>
  <si>
    <t>ТП-21 "Старая Арктика".</t>
  </si>
  <si>
    <t>ТП 63 "Озерная 16"</t>
  </si>
  <si>
    <t xml:space="preserve">Точное измерение количество потребления и передачи эл. энергии </t>
  </si>
  <si>
    <t>Увеличение мощности потребителя</t>
  </si>
  <si>
    <t>Освобождение земельного участка от ВЛ</t>
  </si>
  <si>
    <t>Износ 100%</t>
  </si>
  <si>
    <t>Для обеспечения электроснобжения нового микрорайона</t>
  </si>
  <si>
    <t>Замена ветхих сетей. Повыщение надежности электроснабжения</t>
  </si>
  <si>
    <t>Приобритение нового оборудования</t>
  </si>
  <si>
    <t>ЭК/ЦЭС-6/1.2.1.2</t>
  </si>
  <si>
    <t>ЭL/ЦЭС-7/1.2.1.2</t>
  </si>
  <si>
    <t>ЭК/Э-8/1.2.3.2</t>
  </si>
  <si>
    <t>ЭК/ЦЭС-10/1.4</t>
  </si>
  <si>
    <t>ЭК/ЦЭС-11/1.4</t>
  </si>
  <si>
    <t>ЭL/ЦЭС-12/1.4</t>
  </si>
  <si>
    <t>ЭL/ЦЭС-13/1.4</t>
  </si>
  <si>
    <t>ЭL/ЦЭС-14/1.4</t>
  </si>
  <si>
    <t>ЭМ/ЦЭС-16/1.4</t>
  </si>
  <si>
    <t>ЭК/ЦЭС/Э/АТЦ-17/1.6</t>
  </si>
  <si>
    <t>ЭК/ЦЭС/Э/АТЦ-18/1.6</t>
  </si>
  <si>
    <t>ЭК/ЭЦ-19/1.6</t>
  </si>
  <si>
    <t>ЭM/ЦЭС-15/1.4</t>
  </si>
  <si>
    <t>ЭК/АТЦ-20/1.6</t>
  </si>
  <si>
    <t>ЛСР</t>
  </si>
  <si>
    <t>Коммерческое предложение</t>
  </si>
  <si>
    <t>Технологическое присоединение новых мощностей</t>
  </si>
  <si>
    <t>2020,2021,2022</t>
  </si>
  <si>
    <t>2020,2021,2023</t>
  </si>
  <si>
    <t>Утвержденные плановые значения показателей приведены в соответствии с:  "решение об утверждении инвестиционной программы отсутствует"</t>
  </si>
  <si>
    <t xml:space="preserve"> </t>
  </si>
  <si>
    <t>Трансформаторная подстанция ТП-56/1 с питающими кабельными линиями 6 кВ в г. Нарьян-Маре</t>
  </si>
  <si>
    <t>ЭM/ЦЭС-4/1.4</t>
  </si>
  <si>
    <t>План 
на 01.01.2018</t>
  </si>
  <si>
    <t>Трансформаторная подстанция в районе Лесозаводского кладбища (проектирование и строительство)</t>
  </si>
  <si>
    <t>Кабельная линия 6 кВ от Воздушной линии 6 кВ до ТП 57 "Геолог" (строительство)</t>
  </si>
  <si>
    <t>Воздушная линия 6 кВ от РП "Водозабор" до территории Воинской части 12433 (строительство)</t>
  </si>
  <si>
    <t>Воздушная линия 0,4 кВ по ул. Строителей (от ТП №65 ф. Монтажников д.15, 15б, 17, ф. Строителей д. 1, 3, 3а)</t>
  </si>
  <si>
    <t>Трансформаторная подстанция 63/1 "Озерная 16" в районе ул. Озерная д.7а (строительство)</t>
  </si>
  <si>
    <t>Воздушные линии изолированные 0,4 кВ от ТП №75, фидер "Нефтяников, 18" (Проектирование)</t>
  </si>
  <si>
    <t>Трансформаторная подстанция ТП №51 "Налоговая". Модернизация оборудования РУ 6 кВ, (проектирование, строительство)</t>
  </si>
  <si>
    <t>Трансформаторная подстанция ТП №43 "Водозабор". Модернизация оборудования РУ 6 кВ, (проектирование, строительство)</t>
  </si>
  <si>
    <t>Трансформаторная подстанция ТП №17 "Печорская". Модернизация оборудования РУ 6 кВ, РУ 0,4 кВ (проектирование, строительство)</t>
  </si>
  <si>
    <t>Трансформаторная подстанция ТП-22 "Поселок РБК". Модернизация оборудования РУ-6кВ, РУ-0,4 кВ (проектирование, строительство)</t>
  </si>
  <si>
    <t>Трансформаторная подстанция ТП-21 "Старая Арктика". Модернизация оборудования РУ-0,4 кВ (проектирование, строительство)</t>
  </si>
  <si>
    <t xml:space="preserve">Кабельная линия 6 кВ от ТП 50 "Виладж" до ТП 49/1 "Пер. Ленинградский" (Проектирование) </t>
  </si>
  <si>
    <t>Трансформаторная подстанция ТП №51 "Налоговая". Модернизация оборудования РУ 6 кВ, (проектирование)</t>
  </si>
  <si>
    <t>Трансформаторная подстанция ТП №43 "Водозабор". Модернизация оборудования РУ 6 кВ, (проектирование)</t>
  </si>
  <si>
    <t>Трансформаторная подстанция ТП №17 "Печорская". Модернизация оборудования РУ 6 кВ, РУ 0,4 кВ (проектирование)</t>
  </si>
  <si>
    <t>Трансформаторная подстанция ТП-22 "Поселок РБК". Модернизация оборудования РУ-6кВ, РУ-0,4 кВ (проектирование)</t>
  </si>
  <si>
    <t>Трансформаторная подстанция ТП-21 "Старая Арктика". Модернизация оборудования РУ-0,4 кВ (проектирование)</t>
  </si>
  <si>
    <t>ЭL/ЦЭС-1/1.2.1.2</t>
  </si>
  <si>
    <t>ЭM/ЦЭС-3/1.2.1.2</t>
  </si>
  <si>
    <t>ЭК/ЦЭС-5/1.2.1.2</t>
  </si>
  <si>
    <t>ЭК/Э-6/1.2.3.2</t>
  </si>
  <si>
    <t>ЭK/ЦЭС-10/1.4</t>
  </si>
  <si>
    <t>ЭK/ЦЭС-11/1.4</t>
  </si>
  <si>
    <t>ЭК/ЦЭС/Э/АТЦ-12/1.6</t>
  </si>
  <si>
    <t>ЭК/ЦЭС/Э/АТЦ-13/1.6</t>
  </si>
  <si>
    <t>ЭК/ЭЦ-14/1.6</t>
  </si>
  <si>
    <t>ЭL/Э-3/1.2.3.2</t>
  </si>
  <si>
    <t>ЭL/ЦЭС-4/1.4</t>
  </si>
  <si>
    <t>ЭL/ЦЭС-5/1.4</t>
  </si>
  <si>
    <t>ЭК/ЦЭС/Э/АТЦ-8/1.6</t>
  </si>
  <si>
    <t>ЭM/ЦЭС-5/1.4</t>
  </si>
  <si>
    <t>ЭL/ЦЭС-3/1.4</t>
  </si>
  <si>
    <t>ЭК/АТЦ-9/1.6</t>
  </si>
  <si>
    <t>План
2020 года</t>
  </si>
  <si>
    <t>ЭM/ЦЭС-16/1.4</t>
  </si>
  <si>
    <t>ЭМ/ЦЭС-17/1.4</t>
  </si>
  <si>
    <t>ЭК/ЦЭС/Э/АТЦ-19/1.6</t>
  </si>
  <si>
    <t>ЭК/ЭЦ-20/1.6</t>
  </si>
  <si>
    <t>ЭК/АТЦ-21/1.7</t>
  </si>
  <si>
    <t>ЭК/АТЦ-21/1.6</t>
  </si>
  <si>
    <t xml:space="preserve">План 
на 01.01.2018 года </t>
  </si>
  <si>
    <t>ЭМ/ЦЭС-6/1.4</t>
  </si>
  <si>
    <t>ЭМ/ЦЭС/Э/АТЦ-7/1.6</t>
  </si>
  <si>
    <t>ЭМ/ЦЭС/Э/АТЦ-8/1.6</t>
  </si>
  <si>
    <t xml:space="preserve">ТП 56 </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</si>
  <si>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</si>
  <si>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</si>
  <si>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</si>
  <si>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</si>
  <si>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</si>
  <si>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</si>
  <si>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</si>
  <si>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</si>
  <si>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План
(Утвержденный план)</t>
  </si>
  <si>
    <t xml:space="preserve">Факт 
(Предложение по корректировке утвержденного плана) </t>
  </si>
  <si>
    <t>Факт 
(Предложение по корректировке плана)</t>
  </si>
  <si>
    <t>Наименование субъекта Российской Федерации</t>
  </si>
  <si>
    <r>
      <t>нд</t>
    </r>
    <r>
      <rPr>
        <vertAlign val="superscript"/>
        <sz val="12"/>
        <color theme="1"/>
        <rFont val="Times New Roman"/>
        <family val="1"/>
        <charset val="204"/>
      </rPr>
      <t>3)</t>
    </r>
  </si>
  <si>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</si>
  <si>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</si>
  <si>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theme="1"/>
        <rFont val="Times New Roman"/>
        <family val="1"/>
        <charset val="204"/>
      </rPr>
      <t>1)</t>
    </r>
  </si>
  <si>
    <r>
      <t>МВт</t>
    </r>
    <r>
      <rPr>
        <vertAlign val="superscript"/>
        <sz val="12"/>
        <color theme="1"/>
        <rFont val="Times New Roman"/>
        <family val="1"/>
        <charset val="204"/>
      </rPr>
      <t>2)</t>
    </r>
  </si>
  <si>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</si>
  <si>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</si>
  <si>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</si>
  <si>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</si>
  <si>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</si>
  <si>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</si>
  <si>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</si>
  <si>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</si>
  <si>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</si>
  <si>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</si>
  <si>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</si>
  <si>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</si>
  <si>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</si>
  <si>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</si>
  <si>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</si>
  <si>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</si>
  <si>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</si>
  <si>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</si>
  <si>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</si>
  <si>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</si>
  <si>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</si>
  <si>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</si>
  <si>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</si>
  <si>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</si>
  <si>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</si>
  <si>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theme="1"/>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</si>
  <si>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</si>
  <si>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</si>
  <si>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</si>
  <si>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</si>
  <si>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</si>
  <si>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</si>
  <si>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</si>
  <si>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</si>
  <si>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</si>
  <si>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1.2.1.3</t>
  </si>
  <si>
    <t>1.2.1.4</t>
  </si>
  <si>
    <t>1.2.2.3</t>
  </si>
  <si>
    <t>1.2.2.4</t>
  </si>
  <si>
    <t>1.2.4.3</t>
  </si>
  <si>
    <t>1.2.4.4</t>
  </si>
  <si>
    <t>1.2.5</t>
  </si>
  <si>
    <t>1.2.5.1</t>
  </si>
  <si>
    <t>1.2.5.2</t>
  </si>
  <si>
    <t>1.2.5.3</t>
  </si>
  <si>
    <t>1.2.6</t>
  </si>
  <si>
    <t>1.2.6.1</t>
  </si>
  <si>
    <t>1.2.6.2</t>
  </si>
  <si>
    <t>1.2.6.3</t>
  </si>
  <si>
    <t>2</t>
  </si>
  <si>
    <r>
      <t>…</t>
    </r>
    <r>
      <rPr>
        <vertAlign val="superscript"/>
        <sz val="12"/>
        <color theme="1"/>
        <rFont val="Times New Roman"/>
        <family val="1"/>
        <charset val="204"/>
      </rPr>
      <t>4)</t>
    </r>
  </si>
  <si>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</si>
  <si>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</si>
  <si>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</si>
  <si>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</si>
  <si>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</si>
  <si>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</si>
  <si>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</si>
  <si>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</si>
  <si>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Индекс сметной стоимости</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</si>
  <si>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</si>
  <si>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</si>
  <si>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</si>
  <si>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</si>
  <si>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</si>
  <si>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</si>
  <si>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</si>
  <si>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r>
      <t>…</t>
    </r>
    <r>
      <rPr>
        <vertAlign val="superscript"/>
        <sz val="11"/>
        <color theme="1"/>
        <rFont val="Times New Roman"/>
        <family val="1"/>
        <charset val="204"/>
      </rPr>
      <t>7)</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</si>
  <si>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</si>
  <si>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</si>
  <si>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</si>
  <si>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</si>
  <si>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</si>
  <si>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</si>
  <si>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ЭL/ЦЭС-5/1.2.1.2</t>
  </si>
  <si>
    <t>год 2019</t>
  </si>
  <si>
    <t xml:space="preserve">год 2016 </t>
  </si>
  <si>
    <t>год 2017</t>
  </si>
  <si>
    <t>год 2018</t>
  </si>
  <si>
    <t>Ненецкий автономный округ</t>
  </si>
  <si>
    <t>Значения стандартизированных ставок за год 2018, тыс. рублей</t>
  </si>
  <si>
    <r>
      <t>Плановые значения стоимости на год 2019</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</si>
  <si>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r>
      <t>Год 2016</t>
    </r>
    <r>
      <rPr>
        <vertAlign val="superscript"/>
        <sz val="12"/>
        <color theme="1"/>
        <rFont val="Times New Roman"/>
        <family val="1"/>
        <charset val="204"/>
      </rPr>
      <t>6)</t>
    </r>
  </si>
  <si>
    <r>
      <t>Год 2017</t>
    </r>
    <r>
      <rPr>
        <vertAlign val="superscript"/>
        <sz val="12"/>
        <color theme="1"/>
        <rFont val="Times New Roman"/>
        <family val="1"/>
        <charset val="204"/>
      </rPr>
      <t>6)</t>
    </r>
  </si>
  <si>
    <r>
      <t>Год 2018</t>
    </r>
    <r>
      <rPr>
        <vertAlign val="superscript"/>
        <sz val="12"/>
        <color theme="1"/>
        <rFont val="Times New Roman"/>
        <family val="1"/>
        <charset val="204"/>
      </rPr>
      <t>6)</t>
    </r>
  </si>
  <si>
    <t>Инвестиционная программа ГУП НАО Нарьян-Марская электростанция</t>
  </si>
  <si>
    <t>от «__» _____ 2016 г. №___</t>
  </si>
  <si>
    <t>Форма 1. Перечни инвестиционных проектов и план финансирования капитальных вложений по ним</t>
  </si>
  <si>
    <t>Инвестиционная программа ГУП НАО "Нарьян-Марская электростанция"</t>
  </si>
  <si>
    <t xml:space="preserve">                                                                                                                                                             реквизиты решения органа исполнительной власти, утвердившего инвестиционную программу</t>
  </si>
  <si>
    <t xml:space="preserve">Фактический объем финансирования на 01.01.2019, млн рублей 
(с НДС) </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</si>
  <si>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</si>
  <si>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</si>
  <si>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r>
      <t>Факт 
(Предложение по корректировке утвержденного плана)</t>
    </r>
    <r>
      <rPr>
        <vertAlign val="superscript"/>
        <sz val="12"/>
        <rFont val="Times New Roman"/>
        <family val="1"/>
        <charset val="204"/>
      </rPr>
      <t>1)</t>
    </r>
  </si>
  <si>
    <t>План 2020 года</t>
  </si>
  <si>
    <t>Факт 2020 года</t>
  </si>
  <si>
    <t>План 2021 года</t>
  </si>
  <si>
    <t>Факт 2021 года</t>
  </si>
  <si>
    <t>План 2022 года</t>
  </si>
  <si>
    <t>Факт 2022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</si>
  <si>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</si>
  <si>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</si>
  <si>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Предложение по корректировке утвержденного плана на 01.01.2020</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</si>
  <si>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</si>
  <si>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</si>
  <si>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</si>
  <si>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</si>
  <si>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</si>
  <si>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</si>
  <si>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</si>
  <si>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</si>
  <si>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</si>
  <si>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</si>
  <si>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</si>
  <si>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</si>
  <si>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</si>
  <si>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</si>
  <si>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</si>
  <si>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</si>
  <si>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</si>
  <si>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</si>
  <si>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</si>
  <si>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</si>
  <si>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</si>
  <si>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</si>
  <si>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</si>
  <si>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</si>
  <si>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</si>
  <si>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</si>
  <si>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</si>
  <si>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</si>
  <si>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</si>
  <si>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</si>
  <si>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Технологическое присоединение (подключение), всего</t>
  </si>
  <si>
    <t>Реконструкция, всего</t>
  </si>
  <si>
    <t>Модернизация, техническое перевооружение, всего</t>
  </si>
  <si>
    <t>Инвестиционные проекты, реализация которых обуславливается схемами теплоснабжения, всего</t>
  </si>
  <si>
    <t>Новое строительство, всего</t>
  </si>
  <si>
    <t>0.7</t>
  </si>
  <si>
    <t>Ненецкий Автономный Округ</t>
  </si>
  <si>
    <t>Технологическое присоединение (подключение), всего, в том числе:</t>
  </si>
  <si>
    <t>Технологическое присоединение энергопринимающих устройств потребителей, объектов электросетевого хозяйства к распределительным устройствам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</si>
  <si>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</si>
  <si>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Технологическое присоединение объектов по производству электрической энергии к электрическим сетям, всего, в том числе:</t>
  </si>
  <si>
    <t>Наименование объекта по производству электрической энергии,  всего, в том числе:</t>
  </si>
  <si>
    <t>Подключение теплопотребляющих установок потребителей тепловой энергии к системе теплоснабжения, всего, в том числе:</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</si>
  <si>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</si>
  <si>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</si>
  <si>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</si>
  <si>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</si>
  <si>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</si>
  <si>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</si>
  <si>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</si>
  <si>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</si>
  <si>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</si>
  <si>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 xml:space="preserve">Реконструкция здания Электростанции (Распределительное устройство, пристройка к РУ-6 кВ, распределительное устройство 6 кВ) </t>
  </si>
  <si>
    <t>ЭK/ЭЦ-1/1.2.1</t>
  </si>
  <si>
    <t>Реконструкция котельных, всего, в том числе:</t>
  </si>
  <si>
    <t>ЭK/ТМЦ-2/1.2.2</t>
  </si>
  <si>
    <t>Реконструкция тепловых сетей, всего, в том числе:</t>
  </si>
  <si>
    <t>Реконструкция газопровода выс. Давления (наружный) 2003г.(Строительство газопровода от ГРС 1 до НМЭС)</t>
  </si>
  <si>
    <t>ЭK/ГТЦ-3/1.2.4</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</si>
  <si>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</si>
  <si>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</si>
  <si>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системы виброконтроля ГТА-4</t>
  </si>
  <si>
    <t>ЭK/ГТЦ-4/1.3.1</t>
  </si>
  <si>
    <t xml:space="preserve">Проектирование главной схемы электрических соединений - устранение несиметрии фазового напряжения в сети 6 кВ </t>
  </si>
  <si>
    <t>ЭK/ЭЦ-5/1.3.1</t>
  </si>
  <si>
    <t>Проектирование электрооборудования РУ-6 кВ ГТЭС-12 (с установкой новых ячеек с блоками SEPAM)</t>
  </si>
  <si>
    <t>ЭK/ЭЦ-6/1.3.1</t>
  </si>
  <si>
    <t>Модернизация системы АСУ ТП (замена АКБ в стойке питания в ГРУ-6кВ)</t>
  </si>
  <si>
    <t>ЭK/ЭЦ-7/1.3.1</t>
  </si>
  <si>
    <t>Модернизация, техническое перевооружение котельных, всего, в том числе:</t>
  </si>
  <si>
    <t>1.3.3</t>
  </si>
  <si>
    <t>Модернизация, техническое перевооружение тепловых сетей, всего, в том числе:</t>
  </si>
  <si>
    <t>1.3.4</t>
  </si>
  <si>
    <t>Инвестиционные проекты, реализация которых обуславливается схемами теплоснабжения, всего, в том числе:</t>
  </si>
  <si>
    <t>1.4.1</t>
  </si>
  <si>
    <t>Наименование поселения (городского округа)</t>
  </si>
  <si>
    <t>1.4.1.1</t>
  </si>
  <si>
    <t>Строительство, реконструкция, модернизация и техническое перевооружение источников тепловой энергии, всего, в том числе:</t>
  </si>
  <si>
    <t>1.4.1.2</t>
  </si>
  <si>
    <t>Строительство, реконструкция, модернизация и техническое перевооружение тепловых сетей, всего, в том числе:</t>
  </si>
  <si>
    <t>1.4.2</t>
  </si>
  <si>
    <t>1.4.2.1</t>
  </si>
  <si>
    <t>1.4.2.2</t>
  </si>
  <si>
    <t>Новое строительство, всего, в том числе:</t>
  </si>
  <si>
    <t>1.5.1</t>
  </si>
  <si>
    <t>Новое строительство объектов по производству электрической энергии, всего, в том числе:</t>
  </si>
  <si>
    <t>1.5.2</t>
  </si>
  <si>
    <t>Новое строительство котельных, всего, в том числе:</t>
  </si>
  <si>
    <t>1.5.3</t>
  </si>
  <si>
    <t>Новое строительство тепловых сетей, всего, в том числе:</t>
  </si>
  <si>
    <t>1.5.4</t>
  </si>
  <si>
    <t>Прочее новое строительство, всего, в том числе:</t>
  </si>
  <si>
    <t>Строительство противотаранного устройства при въезде на территорию предприятия</t>
  </si>
  <si>
    <t>ЭK/БП-8/1.5.4</t>
  </si>
  <si>
    <t>Проектирование цеха по ремонту и исвытаниям силовых трансформаторов</t>
  </si>
  <si>
    <t>ЭK/ЭЦ-9/1.5.4</t>
  </si>
  <si>
    <t>1.7</t>
  </si>
  <si>
    <t>Приспособления и средства малой механизации</t>
  </si>
  <si>
    <t>ЭK/ЭЦ/ТМЦ/ГТЦ-10/1.7</t>
  </si>
  <si>
    <t>ЭK/ЭЦ/ГТЦ/ТМЦ/-11/1.7</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</si>
  <si>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дату раскрытия информации об инвестиционной программе (о проекте инвестиционной программы и (или) проекте изменений, вносимых в инвестиционную программу),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</si>
  <si>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</si>
  <si>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проекта изменений, вносимых в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</si>
  <si>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раскрывается информация об инвестиционной программе (о проекте инвестиционной программе и (или) проекте изменений, вносимых в инвестиционную программу).</t>
    </r>
  </si>
  <si>
    <t>Форма 2. Перечни инвестиционных проектов и план освоения капитальных вложений по ним</t>
  </si>
  <si>
    <t xml:space="preserve">                                                                                                              реквизиты решения органа исполнительной власти, утвердившего инвестиционную программу</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</si>
  <si>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</si>
  <si>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 xml:space="preserve">Фактический объем освоения капитальных вложений на 01.01.2019 года , млн рублей 
(без НДС) </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</si>
  <si>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</si>
  <si>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</si>
  <si>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2019 года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</si>
  <si>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</si>
  <si>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Предложение по корректировке утвержденного  плана</t>
  </si>
  <si>
    <t xml:space="preserve">План на 01.01.2019 года </t>
  </si>
  <si>
    <t xml:space="preserve">План 
на 01.01.2020 года </t>
  </si>
  <si>
    <t xml:space="preserve">Предложение по корректировке утвержденного плана 
на 01.01.2020 года </t>
  </si>
  <si>
    <t xml:space="preserve">
План </t>
  </si>
  <si>
    <t xml:space="preserve">Факт </t>
  </si>
  <si>
    <t>29.1</t>
  </si>
  <si>
    <t>29.2</t>
  </si>
  <si>
    <t>Приложение № 1</t>
  </si>
  <si>
    <t>от 13.04.2017 № 310</t>
  </si>
  <si>
    <t xml:space="preserve">         реквизиты решения органа исполнительной власти,утвердившего инвестиционную программу</t>
  </si>
  <si>
    <t xml:space="preserve">              </t>
  </si>
  <si>
    <t>1. Финансово-экономическая модель деятельности субъекта электроэнергетики</t>
  </si>
  <si>
    <t>Показатель</t>
  </si>
  <si>
    <t>Ед. изм.</t>
  </si>
  <si>
    <t>2017 год</t>
  </si>
  <si>
    <t>2018 год</t>
  </si>
  <si>
    <t>2019 год</t>
  </si>
  <si>
    <t>Прогноз (Факт)</t>
  </si>
  <si>
    <t>План (Утвержденный план)</t>
  </si>
  <si>
    <t>Факт (Предложение по корректировке утвержденного плана</t>
  </si>
  <si>
    <t>БЮДЖЕТ ДОХОДОВ И РАСХОДОВ</t>
  </si>
  <si>
    <t>I</t>
  </si>
  <si>
    <t>Выручка от реализации товаров (работ, услуг) всего, в том числе &lt;*&gt;:</t>
  </si>
  <si>
    <t>млн рублей</t>
  </si>
  <si>
    <t>Производство и поставка электрической энергии и мощности всего, в том числе:</t>
  </si>
  <si>
    <t>производство и поставка электрической энергии на оптовом рынке электрической энергии и мощности</t>
  </si>
  <si>
    <t>производство и поставка электрической мощности на оптовом рынке электрической энергии и мощности</t>
  </si>
  <si>
    <t>производство и поставка электрической энергии (мощности) на розничных рынках электрической энергии</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</si>
  <si>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</si>
  <si>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</si>
  <si>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</si>
  <si>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Оказание услуг по технологическому присоединению</t>
  </si>
  <si>
    <t>Реализация электрической энергии и мощности</t>
  </si>
  <si>
    <t>Реализации тепловой энергии (мощности)</t>
  </si>
  <si>
    <t>1.8</t>
  </si>
  <si>
    <t>Оказание услуг по оперативно-диспетчерскому управлению в электроэнергетике всего, в том числе:</t>
  </si>
  <si>
    <t>1.8.1</t>
  </si>
  <si>
    <t>в части управления технологическими режимами</t>
  </si>
  <si>
    <t>1.8.2</t>
  </si>
  <si>
    <t>в части обеспечения надежности</t>
  </si>
  <si>
    <t>1.9</t>
  </si>
  <si>
    <t>Прочая деятельность</t>
  </si>
  <si>
    <t>II</t>
  </si>
  <si>
    <t>Себестоимость товаров (работ, услуг), коммерческие и управленческие расходы всего, в том числе:</t>
  </si>
  <si>
    <t>2.1</t>
  </si>
  <si>
    <t>2.1.1</t>
  </si>
  <si>
    <t>2.1.2</t>
  </si>
  <si>
    <t>2.1.3</t>
  </si>
  <si>
    <t>2.2</t>
  </si>
  <si>
    <t>2.3</t>
  </si>
  <si>
    <t>2.4</t>
  </si>
  <si>
    <t>2.5</t>
  </si>
  <si>
    <t>2.6</t>
  </si>
  <si>
    <t>2.7</t>
  </si>
  <si>
    <t>2.8</t>
  </si>
  <si>
    <t>2.8.1</t>
  </si>
  <si>
    <t>2.8.2</t>
  </si>
  <si>
    <t>2.9</t>
  </si>
  <si>
    <t>II.I</t>
  </si>
  <si>
    <t>Материальные расходы всего, в том числе:</t>
  </si>
  <si>
    <t>расходы на топливо на технологические цели</t>
  </si>
  <si>
    <t>покупная энергия, в том числе:</t>
  </si>
  <si>
    <t>2.1.2.1</t>
  </si>
  <si>
    <t>покупная электрическая энергия (мощность) всего, в том числе:</t>
  </si>
  <si>
    <t>2.1.2.1.1</t>
  </si>
  <si>
    <t>на технологические цели, включая энергию на компенсацию потерь при ее передаче</t>
  </si>
  <si>
    <t>2.1.2.1.2</t>
  </si>
  <si>
    <t>для последующей перепродажи</t>
  </si>
  <si>
    <t>2.1.2.2</t>
  </si>
  <si>
    <t>покупная тепловая энергия (мощность)</t>
  </si>
  <si>
    <t>сырье, материалы, запасные части, инструменты</t>
  </si>
  <si>
    <t>2.1.4</t>
  </si>
  <si>
    <t>прочие материальные расходы</t>
  </si>
  <si>
    <t>II.II</t>
  </si>
  <si>
    <t>Работы и услуги производственного характера всего, в том числе:</t>
  </si>
  <si>
    <t>2.2.1</t>
  </si>
  <si>
    <t>услуги по передаче электрической энергии по единой (национальной) общероссийской электрической сети</t>
  </si>
  <si>
    <t>2.2.2</t>
  </si>
  <si>
    <t>услуги по передаче электрической энергии по сетям территориальной сетевой организации</t>
  </si>
  <si>
    <t>2.2.3</t>
  </si>
  <si>
    <t>услуги по передаче тепловой энергии, теплоносителя</t>
  </si>
  <si>
    <t>2.2.4</t>
  </si>
  <si>
    <t>услуги инфраструктурных организаций &lt;*****&gt;</t>
  </si>
  <si>
    <t>2.2.5</t>
  </si>
  <si>
    <t>прочие услуги производственного характера</t>
  </si>
  <si>
    <t>II.III</t>
  </si>
  <si>
    <t>Расходы на оплату труда с учетом страховых взносов</t>
  </si>
  <si>
    <t>II.IV</t>
  </si>
  <si>
    <t>Амортизация основных средств и нематериальных активов</t>
  </si>
  <si>
    <t>II.V</t>
  </si>
  <si>
    <t>Налоги и сборы всего, в том числе:</t>
  </si>
  <si>
    <t>2.5.1</t>
  </si>
  <si>
    <t>налог на имущество организации</t>
  </si>
  <si>
    <t>2.5.2</t>
  </si>
  <si>
    <t>прочие налоги и сборы</t>
  </si>
  <si>
    <t>II.VI</t>
  </si>
  <si>
    <t>Прочие расходы всего, в том числе:</t>
  </si>
  <si>
    <t>2.6.1</t>
  </si>
  <si>
    <t>работы и услуги непроизводственного характера</t>
  </si>
  <si>
    <t>2.6.2</t>
  </si>
  <si>
    <t>арендная плата, лизинговые платежи</t>
  </si>
  <si>
    <t>2.6.3</t>
  </si>
  <si>
    <t>иные прочие расходы</t>
  </si>
  <si>
    <t>II.VII</t>
  </si>
  <si>
    <t>Иные сведения:</t>
  </si>
  <si>
    <t>2.7.1</t>
  </si>
  <si>
    <t>Расходы на ремонт</t>
  </si>
  <si>
    <t>2.7.2</t>
  </si>
  <si>
    <t>Коммерческие расходы</t>
  </si>
  <si>
    <t>2.7.3</t>
  </si>
  <si>
    <t>Управленческие расходы</t>
  </si>
  <si>
    <t>III</t>
  </si>
  <si>
    <t>Прибыль (убыток) от продаж (строка I - строка II) всего, в том числе:</t>
  </si>
  <si>
    <t>3.1</t>
  </si>
  <si>
    <t>3.1.1</t>
  </si>
  <si>
    <t>3.1.2</t>
  </si>
  <si>
    <t>3.1.3</t>
  </si>
  <si>
    <t>3.2</t>
  </si>
  <si>
    <t>3.3</t>
  </si>
  <si>
    <t>3.4</t>
  </si>
  <si>
    <t>3.5</t>
  </si>
  <si>
    <t>3.6</t>
  </si>
  <si>
    <t>3.7</t>
  </si>
  <si>
    <t>3.8</t>
  </si>
  <si>
    <t>3.8.1</t>
  </si>
  <si>
    <t>3.8.2</t>
  </si>
  <si>
    <t>3.9</t>
  </si>
  <si>
    <t>Прочие доходы и расходы (сальдо) (строка 4.1 - строка 4.2)</t>
  </si>
  <si>
    <t>Прочие доходы всего, в том числе:</t>
  </si>
  <si>
    <t>доходы от участия в других организациях</t>
  </si>
  <si>
    <t>проценты к получению</t>
  </si>
  <si>
    <t>восстановление резервов всего, в том числе:</t>
  </si>
  <si>
    <t>4.1.3.1</t>
  </si>
  <si>
    <t>по сомнительным долгам</t>
  </si>
  <si>
    <t>прочие внереализационные доходы</t>
  </si>
  <si>
    <t>расходы, связанные с персоналом</t>
  </si>
  <si>
    <t>проценты к уплате</t>
  </si>
  <si>
    <t>создание резервов всего, в том числе:</t>
  </si>
  <si>
    <t>4.2.3.1</t>
  </si>
  <si>
    <t>прочие внереализационные расходы</t>
  </si>
  <si>
    <t>V</t>
  </si>
  <si>
    <t>Прибыль (убыток) до налогообложения (строка III + строка IV) всего, в том числе:</t>
  </si>
  <si>
    <t>Производство и поставка электрической энергии на оптовом рынке электрической энергии и мощности</t>
  </si>
  <si>
    <t>5.8.1</t>
  </si>
  <si>
    <t>5.8.2</t>
  </si>
  <si>
    <t>VI</t>
  </si>
  <si>
    <t>Налог на прибыль всего, в том числе:</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</si>
  <si>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</si>
  <si>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</si>
  <si>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</si>
  <si>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Оказание услуг по технологическому присоединению;</t>
  </si>
  <si>
    <t>Реализация электрической энергии и мощности;</t>
  </si>
  <si>
    <t>6.7</t>
  </si>
  <si>
    <t>Реализации тепловой энергии (мощности);</t>
  </si>
  <si>
    <t>6.8</t>
  </si>
  <si>
    <t>6.8.1</t>
  </si>
  <si>
    <t>6.8.2</t>
  </si>
  <si>
    <t>6.9</t>
  </si>
  <si>
    <t>Прочая деятельность;</t>
  </si>
  <si>
    <t>VII</t>
  </si>
  <si>
    <t>Чистая прибыль (убыток) всего, в том числе:</t>
  </si>
  <si>
    <t>7.5</t>
  </si>
  <si>
    <t>7.6</t>
  </si>
  <si>
    <t>7.7</t>
  </si>
  <si>
    <t>7.8</t>
  </si>
  <si>
    <t>7.8.1</t>
  </si>
  <si>
    <t>7.8.2</t>
  </si>
  <si>
    <t>7.9</t>
  </si>
  <si>
    <t>VIII</t>
  </si>
  <si>
    <t>Направления использования чистой прибыли</t>
  </si>
  <si>
    <t>На инвестиции</t>
  </si>
  <si>
    <t>Резервный фонд</t>
  </si>
  <si>
    <t>Выплата дивидендов</t>
  </si>
  <si>
    <t>Остаток на развитие</t>
  </si>
  <si>
    <t>IX</t>
  </si>
  <si>
    <t>Прибыль до налогообложения без учета процентов к уплате и амортизации (строка V + строка 4.2.2 + строка II.IV)</t>
  </si>
  <si>
    <t>Долг (кредиты и займы) на начало периода всего, в том числе:</t>
  </si>
  <si>
    <t>9.2.1</t>
  </si>
  <si>
    <t>краткосрочные кредиты и займы на начало периода</t>
  </si>
  <si>
    <t>Долг (кредиты и займы) на конец периода, в том числе</t>
  </si>
  <si>
    <t>9.3.1</t>
  </si>
  <si>
    <t>краткосрочные кредиты и займы на конец периода</t>
  </si>
  <si>
    <t>Отношение долга (кредиты и займы) на конец периода (строка 9.3) к прибыли до налогообложения без учета процентов к уплате и амортизации (строка 9.1)</t>
  </si>
  <si>
    <t>БЮДЖЕТ ДВИЖЕНИЯ ДЕНЕЖНЫХ СРЕДСТВ</t>
  </si>
  <si>
    <t>X</t>
  </si>
  <si>
    <t>Поступления от текущих операций всего, в том числе:</t>
  </si>
  <si>
    <t>10.1.1</t>
  </si>
  <si>
    <t>10.1.2</t>
  </si>
  <si>
    <t>10.1.3</t>
  </si>
  <si>
    <t>10.3</t>
  </si>
  <si>
    <t>10.4</t>
  </si>
  <si>
    <t>10.5</t>
  </si>
  <si>
    <t>10.6</t>
  </si>
  <si>
    <t>10.7</t>
  </si>
  <si>
    <t>10.8</t>
  </si>
  <si>
    <t>10.8.1</t>
  </si>
  <si>
    <t>10.8.2</t>
  </si>
  <si>
    <t>10.9</t>
  </si>
  <si>
    <t>Поступления денежных средств за счет средств бюджетов бюджетной системы Российской Федерации (субсидия) всего, в том числе:</t>
  </si>
  <si>
    <t>10.9.1</t>
  </si>
  <si>
    <t>за счет средств федерального бюджета</t>
  </si>
  <si>
    <t>10.9.2</t>
  </si>
  <si>
    <t>за счет средств консолидированного бюджета субъекта Российской Федерации</t>
  </si>
  <si>
    <t>10.10</t>
  </si>
  <si>
    <t>XI</t>
  </si>
  <si>
    <t>Платежи по текущим операциям всего, в том числе:</t>
  </si>
  <si>
    <t>11.1</t>
  </si>
  <si>
    <t>Оплата поставщикам топлива</t>
  </si>
  <si>
    <t>11.2</t>
  </si>
  <si>
    <t>Оплата покупной энергии всего, в том числе:</t>
  </si>
  <si>
    <t>11.2.1</t>
  </si>
  <si>
    <t>на оптовом рынке электрической энергии и мощности</t>
  </si>
  <si>
    <t>11.2.2</t>
  </si>
  <si>
    <t>на розничных рынках электрической энергии</t>
  </si>
  <si>
    <t>11.2.3</t>
  </si>
  <si>
    <t>на компенсацию потерь</t>
  </si>
  <si>
    <t>11.3</t>
  </si>
  <si>
    <t>Оплата услуг по передаче электрической энергии по единой (национальной) общероссийской электрической сети</t>
  </si>
  <si>
    <t>11.4</t>
  </si>
  <si>
    <t>Оплата услуг по передаче электрической энергии по сетям территориальных сетевых организаций</t>
  </si>
  <si>
    <t>11.5</t>
  </si>
  <si>
    <t>Оплата услуг по передаче тепловой энергии, теплоносителя</t>
  </si>
  <si>
    <t>11.6</t>
  </si>
  <si>
    <t>Оплата труда</t>
  </si>
  <si>
    <t>11.7</t>
  </si>
  <si>
    <t>Страховые взносы</t>
  </si>
  <si>
    <t>11.8</t>
  </si>
  <si>
    <t>Оплата налогов и сборов всего, в том числе:</t>
  </si>
  <si>
    <t>11.8.1</t>
  </si>
  <si>
    <t>налог на прибыль</t>
  </si>
  <si>
    <t>11.9</t>
  </si>
  <si>
    <t>Оплата сырья, материалов, запасных частей, инструментов</t>
  </si>
  <si>
    <t>11.10</t>
  </si>
  <si>
    <t>Оплата прочих услуг производственного характера</t>
  </si>
  <si>
    <t>11.11</t>
  </si>
  <si>
    <t>Арендная плата и лизинговые платежи</t>
  </si>
  <si>
    <t>11.12</t>
  </si>
  <si>
    <t>Проценты по долговым обязательствам (за исключением процентов по долговым обязательствам, включаемым в стоимость инвестиционного актива)</t>
  </si>
  <si>
    <t>11.13</t>
  </si>
  <si>
    <t>Прочие платежи по текущей деятельности</t>
  </si>
  <si>
    <t>XII</t>
  </si>
  <si>
    <t>Поступления от инвестиционных операций всего, в том числе:</t>
  </si>
  <si>
    <t>12.1</t>
  </si>
  <si>
    <t>Поступления от реализации имущества и имущественных прав</t>
  </si>
  <si>
    <t>12.2</t>
  </si>
  <si>
    <t>Поступления по заключенным инвестиционным соглашениям, в том числе</t>
  </si>
  <si>
    <t>12.2.1</t>
  </si>
  <si>
    <t>по использованию средств бюджетов бюджетной системы Российской Федерации всего, в том числе:</t>
  </si>
  <si>
    <t>12.2.1.1</t>
  </si>
  <si>
    <t>средства федерального бюджета</t>
  </si>
  <si>
    <t>12.2.1.2</t>
  </si>
  <si>
    <t>средства консолидированного бюджета субъекта Российской Федерации</t>
  </si>
  <si>
    <t>12.3</t>
  </si>
  <si>
    <t>Прочие поступления по инвестиционным операциям</t>
  </si>
  <si>
    <t>XIII</t>
  </si>
  <si>
    <t>Платежи по инвестиционным операциям всего, в том числе:</t>
  </si>
  <si>
    <t>13.1</t>
  </si>
  <si>
    <t>Инвестиции в основной капитал всего, в том числе:</t>
  </si>
  <si>
    <t>13.1.1</t>
  </si>
  <si>
    <t>техническое перевооружение и реконструкция</t>
  </si>
  <si>
    <t>13.1.2</t>
  </si>
  <si>
    <t>новое строительство и расширение</t>
  </si>
  <si>
    <t>13.1.3</t>
  </si>
  <si>
    <t>проектно-изыскательные работы для объектов нового строительства будущих лет</t>
  </si>
  <si>
    <t>13.1.4</t>
  </si>
  <si>
    <t>приобретение объектов основных средств, земельных участков</t>
  </si>
  <si>
    <t>13.1.5</t>
  </si>
  <si>
    <t>проведение научно-исследовательских и опытно-конструкторских разработок</t>
  </si>
  <si>
    <t>13.1.6</t>
  </si>
  <si>
    <t>прочие выплаты, связанные с инвестициями в основной капитал</t>
  </si>
  <si>
    <t>13.2</t>
  </si>
  <si>
    <t>Приобретение нематериальных активов</t>
  </si>
  <si>
    <t>13.3</t>
  </si>
  <si>
    <t>Прочие платежи по инвестиционным операциям всего, в том числе:</t>
  </si>
  <si>
    <t>13.4</t>
  </si>
  <si>
    <t>13.4.1</t>
  </si>
  <si>
    <t>проценты по долговым обязательствам, включаемым в стоимость инвестиционного актива</t>
  </si>
  <si>
    <t>XIV</t>
  </si>
  <si>
    <t>Поступления от финансовых операций всего, в том числе:</t>
  </si>
  <si>
    <t>14.1</t>
  </si>
  <si>
    <t>Процентные поступления</t>
  </si>
  <si>
    <t>14.2</t>
  </si>
  <si>
    <t>Поступления по полученным кредитам всего, в том числе:</t>
  </si>
  <si>
    <t>14.2.1</t>
  </si>
  <si>
    <t>на текущую деятельность</t>
  </si>
  <si>
    <t>14.2.2</t>
  </si>
  <si>
    <t>на инвестиционные операции</t>
  </si>
  <si>
    <t>14.2.3</t>
  </si>
  <si>
    <t>на рефинансирование кредитов и займов</t>
  </si>
  <si>
    <t>14.3</t>
  </si>
  <si>
    <t>Поступления от эмиссии акций &lt;**&gt;</t>
  </si>
  <si>
    <t>14.4</t>
  </si>
  <si>
    <t>Поступления от реализации финансовых инструментов всего, в том числе:</t>
  </si>
  <si>
    <t>14.4.1</t>
  </si>
  <si>
    <t>облигационные займы</t>
  </si>
  <si>
    <t>14.4.2</t>
  </si>
  <si>
    <t>векселя</t>
  </si>
  <si>
    <t>14.5</t>
  </si>
  <si>
    <t>Поступления от займов организаций</t>
  </si>
  <si>
    <t>14.6</t>
  </si>
  <si>
    <t>Поступления за счет средств инвесторов</t>
  </si>
  <si>
    <t>14.7</t>
  </si>
  <si>
    <t>Прочие поступления по финансовым операциям</t>
  </si>
  <si>
    <t>XV</t>
  </si>
  <si>
    <t>Платежи по финансовым операциям всего, в том числе:</t>
  </si>
  <si>
    <t>15.1</t>
  </si>
  <si>
    <t>Погашение кредитов и займов всего всего, в том числе:</t>
  </si>
  <si>
    <t>15.1.1</t>
  </si>
  <si>
    <t>15.1.2</t>
  </si>
  <si>
    <t>15.1.3</t>
  </si>
  <si>
    <t>15.2</t>
  </si>
  <si>
    <t>15.3</t>
  </si>
  <si>
    <t>Прочие выплаты по финансовым операциям</t>
  </si>
  <si>
    <t>XVI</t>
  </si>
  <si>
    <t>Сальдо денежных средств по операционной деятельности (строка X - строка XI) всего, в том числе:</t>
  </si>
  <si>
    <t>XVII</t>
  </si>
  <si>
    <t>Сальдо денежных средств по инвестиционным операциям всего (строка XII - строка XIII), всего в том числе</t>
  </si>
  <si>
    <t>17.1</t>
  </si>
  <si>
    <t>Сальдо денежных средств по инвестиционным операциям</t>
  </si>
  <si>
    <t>17.2</t>
  </si>
  <si>
    <t>Сальдо денежных средств по прочей деятельности</t>
  </si>
  <si>
    <t>XVIII</t>
  </si>
  <si>
    <t>Сальдо денежных средств по финансовым операциям всего (строка XIV - строка XV), в том числе</t>
  </si>
  <si>
    <t>18.1</t>
  </si>
  <si>
    <t>Сальдо денежных средств по привлечению и погашению кредитов и займов</t>
  </si>
  <si>
    <t>18.2</t>
  </si>
  <si>
    <t>Сальдо денежных средств по прочей финансовой деятельности</t>
  </si>
  <si>
    <t>XIX</t>
  </si>
  <si>
    <t>Сальдо денежных средств от транзитных операций</t>
  </si>
  <si>
    <t>XX</t>
  </si>
  <si>
    <t>Итого сальдо денежных средств (строка XVI + строка XVII + строка XVIII + строка XIX)</t>
  </si>
  <si>
    <t>XXI</t>
  </si>
  <si>
    <t>Остаток денежных средств на начало периода</t>
  </si>
  <si>
    <t>XXII</t>
  </si>
  <si>
    <t>Остаток денежных средств на конец периода</t>
  </si>
  <si>
    <t>XXIII</t>
  </si>
  <si>
    <t>23.1</t>
  </si>
  <si>
    <t>Дебиторская задолженность на конец периода всего, в том числе:</t>
  </si>
  <si>
    <t>23.1.1</t>
  </si>
  <si>
    <t>производство и поставка электрической энергии и мощности всего, в том числе:</t>
  </si>
  <si>
    <t>23.1.1.а</t>
  </si>
  <si>
    <t>из нее просроченная</t>
  </si>
  <si>
    <t>23.1.1.1</t>
  </si>
  <si>
    <t>23.1.1.1.а</t>
  </si>
  <si>
    <t>23.1.1.2</t>
  </si>
  <si>
    <t>23.1.1.2.а</t>
  </si>
  <si>
    <t>23.1.1.3</t>
  </si>
  <si>
    <t>23.1.1.3.а</t>
  </si>
  <si>
    <t>23.1.2</t>
  </si>
  <si>
    <t>производство и поставка тепловой энергии (мощности)</t>
  </si>
  <si>
    <t>23.1.2.а</t>
  </si>
  <si>
    <t>23.1.3</t>
  </si>
  <si>
    <t>оказание услуг по передаче электрической энергии</t>
  </si>
  <si>
    <t>23.1.3.а</t>
  </si>
  <si>
    <t>23.1.4</t>
  </si>
  <si>
    <t>оказание услуг по передаче тепловой энергии, теплоносителя</t>
  </si>
  <si>
    <t>23.1.4.а</t>
  </si>
  <si>
    <t>23.1.5</t>
  </si>
  <si>
    <t>оказание услуг по технологическому присоединению</t>
  </si>
  <si>
    <t>23.1.5.а</t>
  </si>
  <si>
    <t>23.1.6</t>
  </si>
  <si>
    <t>реализация электрической энергии и мощности</t>
  </si>
  <si>
    <t>23.1.6.а</t>
  </si>
  <si>
    <t>23.1.7</t>
  </si>
  <si>
    <t>реализации тепловой энергии (мощности)</t>
  </si>
  <si>
    <t>23.1.7.а</t>
  </si>
  <si>
    <t>23.1.8</t>
  </si>
  <si>
    <t>оказание услуг по оперативно-диспетчерскому управлению в электроэнергетике всего, в том числе:</t>
  </si>
  <si>
    <t>23.1.8.а</t>
  </si>
  <si>
    <t>23.1.8.1</t>
  </si>
  <si>
    <t>23.1.8.1.а</t>
  </si>
  <si>
    <t>23.1.8.2</t>
  </si>
  <si>
    <t>23.1.8.2.а</t>
  </si>
  <si>
    <t>23.1.9</t>
  </si>
  <si>
    <t>прочая деятельность</t>
  </si>
  <si>
    <t>23.1.9.а</t>
  </si>
  <si>
    <t>23.2</t>
  </si>
  <si>
    <t>Кредиторская задолженность на конец периода всего, в том числе:</t>
  </si>
  <si>
    <t>23.2.1</t>
  </si>
  <si>
    <t>поставщикам топлива на технологические цели</t>
  </si>
  <si>
    <t>23.2.1.а</t>
  </si>
  <si>
    <t>23.2.2</t>
  </si>
  <si>
    <t>поставщикам покупной энергии всего, в том числе:</t>
  </si>
  <si>
    <t>23.2.2.1</t>
  </si>
  <si>
    <t>23.2.2.1.а</t>
  </si>
  <si>
    <t>23.2.2.2</t>
  </si>
  <si>
    <t>на розничных рынках</t>
  </si>
  <si>
    <t>23.2.2.2.а</t>
  </si>
  <si>
    <t>23.2.3</t>
  </si>
  <si>
    <t>по оплате услуг на передачу электрической энергии по единой (национальной) общероссийской электрической сети</t>
  </si>
  <si>
    <t>23.2.3.а</t>
  </si>
  <si>
    <t>23.2.4</t>
  </si>
  <si>
    <t>по оплате услуг территориальных сетевых организаций</t>
  </si>
  <si>
    <t>23.2.4.а</t>
  </si>
  <si>
    <t>23.2.5</t>
  </si>
  <si>
    <t>перед персоналом по оплате труда</t>
  </si>
  <si>
    <t>23.2.5.а</t>
  </si>
  <si>
    <t>23.2.6</t>
  </si>
  <si>
    <t>перед бюджетами и внебюджетными фондами</t>
  </si>
  <si>
    <t>23.2.6.а</t>
  </si>
  <si>
    <t>23.2.7</t>
  </si>
  <si>
    <t>по договорам технологического присоединения</t>
  </si>
  <si>
    <t>23.2.7.а</t>
  </si>
  <si>
    <t>23.2.8</t>
  </si>
  <si>
    <t>по обязательствам перед поставщиками и подрядчиками по исполнению инвестиционной программы</t>
  </si>
  <si>
    <t>23.2.8.а</t>
  </si>
  <si>
    <t>23.2.9</t>
  </si>
  <si>
    <t>прочая кредиторская задолженность</t>
  </si>
  <si>
    <t>23.2.9.а</t>
  </si>
  <si>
    <t>23.3</t>
  </si>
  <si>
    <t>Отношение поступлений денежных средств к выручке от реализованных товаров и оказанных услуг (с учетом НДС) всего, в том числе:</t>
  </si>
  <si>
    <t>23.3.1</t>
  </si>
  <si>
    <t>от производства и поставки электрической энергии и мощности</t>
  </si>
  <si>
    <t>23.3.1.1</t>
  </si>
  <si>
    <t>от производства и поставки электрической энергии на оптовом рынке электрической энергии и мощности</t>
  </si>
  <si>
    <t>23.3.1.2</t>
  </si>
  <si>
    <t>от производства и поставки электрической мощности на оптовом рынке электрической энергии и мощности</t>
  </si>
  <si>
    <t>23.3.1.3</t>
  </si>
  <si>
    <t>от производства и поставки электрической энергии (мощности) на розничных рынках электрической энергии</t>
  </si>
  <si>
    <t>23.3.2</t>
  </si>
  <si>
    <t>от производства и поставки тепловой энергии (мощности)</t>
  </si>
  <si>
    <t>23.3.3</t>
  </si>
  <si>
    <t>от оказания услуг по передаче электрической энергии</t>
  </si>
  <si>
    <t>23.3.4</t>
  </si>
  <si>
    <t>от оказания услуг по передаче тепловой энергии, теплоносителя</t>
  </si>
  <si>
    <t>23.3.5</t>
  </si>
  <si>
    <t>от реализации электрической энергии и мощности</t>
  </si>
  <si>
    <t>23.3.6</t>
  </si>
  <si>
    <t>от реализации тепловой энергии (мощности)</t>
  </si>
  <si>
    <t>23.3.7</t>
  </si>
  <si>
    <t>от оказания услуг по оперативно-диспетчерскому управлению в электроэнергетике всего, в том числе:</t>
  </si>
  <si>
    <t>23.3.7.1</t>
  </si>
  <si>
    <t>23.3.7.2</t>
  </si>
  <si>
    <t>ТЕХНИКО-ЭКОНОМИЧЕСКИЕ ПОКАЗАТЕЛИ</t>
  </si>
  <si>
    <t>XXIV</t>
  </si>
  <si>
    <t>В отношении деятельности по производству электрической, тепловой энергии (мощности)</t>
  </si>
  <si>
    <t>x</t>
  </si>
  <si>
    <t>24.1</t>
  </si>
  <si>
    <t>Установленная электрическая мощность</t>
  </si>
  <si>
    <t>24.2</t>
  </si>
  <si>
    <t>Установленная тепловая мощность</t>
  </si>
  <si>
    <t>Гкал/час</t>
  </si>
  <si>
    <t>24.3</t>
  </si>
  <si>
    <t>Располагаемая электрическая мощность</t>
  </si>
  <si>
    <t>24.4</t>
  </si>
  <si>
    <t>Присоединенная тепловая мощность</t>
  </si>
  <si>
    <t>24.5</t>
  </si>
  <si>
    <t>Объем выработанной электрической энергии</t>
  </si>
  <si>
    <t>млн.кВт.ч</t>
  </si>
  <si>
    <t>24.6</t>
  </si>
  <si>
    <t>Объем продукции отпущенной с шин (коллекторов)</t>
  </si>
  <si>
    <t>24.6.1</t>
  </si>
  <si>
    <t>электрической энергии</t>
  </si>
  <si>
    <t>24.6.2</t>
  </si>
  <si>
    <t>тепловой энергии</t>
  </si>
  <si>
    <t>тыс.Гкал</t>
  </si>
  <si>
    <t>24.7</t>
  </si>
  <si>
    <t>Объем покупной продукции для последующей продажи</t>
  </si>
  <si>
    <t>24.7.1</t>
  </si>
  <si>
    <t>24.7.2</t>
  </si>
  <si>
    <t>электрической мощности</t>
  </si>
  <si>
    <t>24.7.3</t>
  </si>
  <si>
    <t>24.8</t>
  </si>
  <si>
    <t>Объем покупной продукции на технологические цели</t>
  </si>
  <si>
    <t>24.8.1</t>
  </si>
  <si>
    <t>24.8.2</t>
  </si>
  <si>
    <t>24.9</t>
  </si>
  <si>
    <t>Объем продукции отпущенной (проданной) потребителям</t>
  </si>
  <si>
    <t>24.9.1</t>
  </si>
  <si>
    <t>24.9.2</t>
  </si>
  <si>
    <t>24.9.3</t>
  </si>
  <si>
    <t>XXV</t>
  </si>
  <si>
    <t>В отношении деятельности по передаче электрической энергии</t>
  </si>
  <si>
    <t>25.1</t>
  </si>
  <si>
    <t>Объем отпуска электрической энергии из сети (полезный отпуск) всего, в том числе:</t>
  </si>
  <si>
    <t>25.1.1</t>
  </si>
  <si>
    <t>потребителям, присоединенным к единой (национальной) общероссийской электрической сети всего, в том числе:</t>
  </si>
  <si>
    <t>25.1.1.1</t>
  </si>
  <si>
    <t>территориальные сетевые организации</t>
  </si>
  <si>
    <t>25.1.1.2</t>
  </si>
  <si>
    <t>потребители, не являющиеся территориальными сетевыми организациями</t>
  </si>
  <si>
    <t>25.2</t>
  </si>
  <si>
    <t>Объем технологического расхода (потерь) при передаче электрической энергии</t>
  </si>
  <si>
    <t>25.3</t>
  </si>
  <si>
    <t>Заявленная мощность &lt;***&gt;/фактическая мощность всего, в том числе:</t>
  </si>
  <si>
    <t>25.3.1</t>
  </si>
  <si>
    <t>потребителей, присоединенных к единой (национальной) общероссийской электрической сети всего, в том числе:</t>
  </si>
  <si>
    <t>25.3.1.1</t>
  </si>
  <si>
    <t>25.3.1.2</t>
  </si>
  <si>
    <t>25.4</t>
  </si>
  <si>
    <t>Количество условных единиц обслуживаемого электросетевого оборудования</t>
  </si>
  <si>
    <t>у.е.</t>
  </si>
  <si>
    <t>25.5</t>
  </si>
  <si>
    <t>Необходимая валовая выручка сетевой организации в части содержания (строка 1.3 - строка 2.2.1 - строка 2.2.2 - строка 2.1.2.1.1)</t>
  </si>
  <si>
    <t>XXVI</t>
  </si>
  <si>
    <t>В отношении сбытовой деятельности</t>
  </si>
  <si>
    <t>26.1</t>
  </si>
  <si>
    <t>Полезный отпуск электрической энергии потребителям</t>
  </si>
  <si>
    <t>26.2</t>
  </si>
  <si>
    <t>Отпуск тепловой энергии потребителям</t>
  </si>
  <si>
    <t>26.3</t>
  </si>
  <si>
    <t>Необходимая валовая выручка сбытовой организации без учета покупной электрической энергии (мощности) для последующей перепродажи и оплаты услуг по передаче электрической энергии</t>
  </si>
  <si>
    <t>26.4</t>
  </si>
  <si>
    <t>Необходимая валовая выручка сбытовой организации без учета затрат на покупку тепловой энергии и оплаты услуг по ее передаче</t>
  </si>
  <si>
    <t>XXVII</t>
  </si>
  <si>
    <t>В отношении деятельности по оперативно-диспетчерскому управлению</t>
  </si>
  <si>
    <t>27.1</t>
  </si>
  <si>
    <t>Установленная мощность в Единой энергетической системе России, в том числе</t>
  </si>
  <si>
    <t>27.1.1</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</si>
  <si>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оптовом рынке</t>
  </si>
  <si>
    <t>27.1.2</t>
  </si>
  <si>
    <t>установленная электрическая мощность электростанций, входящих в Единую энергетическую систему России, осуществляющих деятельность по производству электрической энергии и продаваемой на розничном рынке</t>
  </si>
  <si>
    <t>27.1.3</t>
  </si>
  <si>
    <t>средняя мощность поставки электрической энергии по группам точек поставки импорта на оптовом рынке</t>
  </si>
  <si>
    <t>27.2</t>
  </si>
  <si>
    <t>Объем потребления в Единой энергетической системе России, в том числе</t>
  </si>
  <si>
    <t>27.2.1</t>
  </si>
  <si>
    <t>суммарный объем потребления (покупки) электрической энергии по всем группам точек поставки, зарегистрированным на оптовом рынке</t>
  </si>
  <si>
    <t>27.2.2</t>
  </si>
  <si>
    <t>суммарный объем поставки электрической энергии на экспорт из России</t>
  </si>
  <si>
    <t>27.3</t>
  </si>
  <si>
    <t>Собственная необходимая валовая выручка субъекта оперативно-диспетчерского управления, всего в том числе</t>
  </si>
  <si>
    <t>27.3.1</t>
  </si>
  <si>
    <t>27.3.2</t>
  </si>
  <si>
    <t>XXVIII</t>
  </si>
  <si>
    <t>Среднесписочная численность работников</t>
  </si>
  <si>
    <t>чел</t>
  </si>
  <si>
    <t>заемные средства, направляемые на инвестиции</t>
  </si>
  <si>
    <t>3.2.3</t>
  </si>
  <si>
    <t>доход на инвестированный капитал, направляемый на инвестиции</t>
  </si>
  <si>
    <t>3.2.2</t>
  </si>
  <si>
    <t>возврат инвестированного капитала, направляемый на инвестиции</t>
  </si>
  <si>
    <t>3.2.1</t>
  </si>
  <si>
    <t>Для субъектов электроэнергетики, осуществляющих регулируемые виды деятельности с использованием метода доходности инвестированного капитала</t>
  </si>
  <si>
    <t>кредитов</t>
  </si>
  <si>
    <t>амортизации, учтенной в ценах (тарифах) на услуги по передаче электрической энергии;</t>
  </si>
  <si>
    <t>цен (тарифов) на услуги по передаче электрической энергии;</t>
  </si>
  <si>
    <t>Объем финансирования мероприятий по технологическому присоединению льготных категорий заявителей максимальной присоединяемой мощностью до 150 кВт, в том числе за счет:</t>
  </si>
  <si>
    <t>3.1.</t>
  </si>
  <si>
    <t>Прочие привлеченные средства</t>
  </si>
  <si>
    <t>Использование лизинга</t>
  </si>
  <si>
    <t>в том числе средства консолидированного бюджета субъекта Российской Федерации, недоиспользованные в прошлых периодах</t>
  </si>
  <si>
    <t>2.5.2.1</t>
  </si>
  <si>
    <t>в том числе средства федерального бюджета, недоиспользованные в прошлых периодах</t>
  </si>
  <si>
    <t>2.5.1.1</t>
  </si>
  <si>
    <t>Бюджетное финансирование</t>
  </si>
  <si>
    <t>Займы организаций</t>
  </si>
  <si>
    <t>Вексели</t>
  </si>
  <si>
    <t>Облигационные займы</t>
  </si>
  <si>
    <t>Кредиты</t>
  </si>
  <si>
    <t>Привлеченные средства всего, в том числе:</t>
  </si>
  <si>
    <t>остаток собственных средств на начало года</t>
  </si>
  <si>
    <t>средства от эмиссии акций</t>
  </si>
  <si>
    <t>Прочие собственные средства всего, в том числе:</t>
  </si>
  <si>
    <t>Возврат налога на добавленную стоимость &lt;****&gt;</t>
  </si>
  <si>
    <t>1.2.3.7.2</t>
  </si>
  <si>
    <t>1.2.3.7.1</t>
  </si>
  <si>
    <t>1.2.3.1.2</t>
  </si>
  <si>
    <t>1.2.3.1.2.</t>
  </si>
  <si>
    <t>1.2.3.1.1</t>
  </si>
  <si>
    <t>производство и поставка электрической энергии и мощности</t>
  </si>
  <si>
    <t>недоиспользованная амортизация прошлых лет всего, в том числе:</t>
  </si>
  <si>
    <t>прочая текущая амортизация</t>
  </si>
  <si>
    <t>1.2.1.7.2</t>
  </si>
  <si>
    <t>1.2.1.7.1</t>
  </si>
  <si>
    <t>1.2.1.7</t>
  </si>
  <si>
    <t>1.2.1.6</t>
  </si>
  <si>
    <t>1.2.1.5</t>
  </si>
  <si>
    <t>1.2.1.1.3</t>
  </si>
  <si>
    <t>текущая амортизация, учтенная в ценах (тарифах) всего, в том числе:</t>
  </si>
  <si>
    <t>Амортизация основных средств всего, в том числе:</t>
  </si>
  <si>
    <t>прочая прибыль</t>
  </si>
  <si>
    <t>прибыль от продажи электрической энергии (мощности) по нерегулируемым ценам, всего в том числе:</t>
  </si>
  <si>
    <t>1.1.1.8.2</t>
  </si>
  <si>
    <t>1.1.1.8.1</t>
  </si>
  <si>
    <t>оказания услуг по оперативно-диспетчерскому управлению в электроэнергетике всего, в том числе:</t>
  </si>
  <si>
    <t>1.1.1.8</t>
  </si>
  <si>
    <t>1.1.1.7</t>
  </si>
  <si>
    <t>реализации электрической энергии и мощности</t>
  </si>
  <si>
    <t>1.1.1.6</t>
  </si>
  <si>
    <t>авансовое использование прибыли</t>
  </si>
  <si>
    <t>1.1.1.5.2.а</t>
  </si>
  <si>
    <t>от технологического присоединения потребителей</t>
  </si>
  <si>
    <t>1.1.1.5.2</t>
  </si>
  <si>
    <t>1.1.1.5.1.а</t>
  </si>
  <si>
    <t>от технологического присоединения объектов по производству электрической и тепловой энергии</t>
  </si>
  <si>
    <t>1.1.1.5.1</t>
  </si>
  <si>
    <t>от технологического присоединения, в том числе</t>
  </si>
  <si>
    <t>1.1.1.5</t>
  </si>
  <si>
    <t>оказания услуг по передаче тепловой энергии, теплоносителя</t>
  </si>
  <si>
    <t>оказания услуг по передаче электрической энергии</t>
  </si>
  <si>
    <t>производства и поставки тепловой энергии (мощности)</t>
  </si>
  <si>
    <t>1.1.1.1.3</t>
  </si>
  <si>
    <t>1.1.1.1.2</t>
  </si>
  <si>
    <t>1.1.1.1.1</t>
  </si>
  <si>
    <t>производства и поставки электрической энергии и мощности</t>
  </si>
  <si>
    <t>полученная от реализации продукции и оказанных услуг по регулируемым ценам (тарифам):</t>
  </si>
  <si>
    <t>Прибыль, направляемая на инвестиции, в том числе:</t>
  </si>
  <si>
    <t>Собственные средства всего, в том числе:</t>
  </si>
  <si>
    <t>Источники финансирования инвестиционной программы всего (строка I + строка II) всего, в том числе:</t>
  </si>
  <si>
    <t>N п/п</t>
  </si>
  <si>
    <t>2 Источники финансирования инвестиционной программы субъекта электроэнергетики</t>
  </si>
  <si>
    <t>Финансово-экономическая модель деятельности субъекта электроэнергетики</t>
  </si>
  <si>
    <t>Форма N __ Финансовый план субъекта электроэнергетики</t>
  </si>
  <si>
    <t xml:space="preserve">                              полное наименование субъекта электроэнергетики</t>
  </si>
  <si>
    <t xml:space="preserve">                                   </t>
  </si>
  <si>
    <t xml:space="preserve">       Субъект Российской Федерации: __________________________</t>
  </si>
  <si>
    <t>Утвержденные плановые значения показателей приведены в соответствии</t>
  </si>
  <si>
    <t>с _____________________________________________________________________________________</t>
  </si>
  <si>
    <t>ЭК/ЦЭС-3/1.4</t>
  </si>
  <si>
    <t>Автогидроподъемник</t>
  </si>
  <si>
    <t>ЭК/АТЦ-10/1.6</t>
  </si>
  <si>
    <t>Год раскрытия информации: 2020 год</t>
  </si>
  <si>
    <t>2023</t>
  </si>
  <si>
    <t>Строительство трансформаторной подстанции ТП-47 "Овощехронилище"</t>
  </si>
  <si>
    <t>ЭL/ЦЭС-7/1.4</t>
  </si>
  <si>
    <t>Трансформаторная подстанция ТП-67 "Школа №5". Модернизация оборудования РУ-6кВ, РУ-0,4 кВ</t>
  </si>
  <si>
    <t>ЭМ/ЦЭС-4/1.2.1.2</t>
  </si>
  <si>
    <t>Трансформаторная подстанция ТП-7 "Столовая". Модернизация оборудования РУ-0,4 кВ</t>
  </si>
  <si>
    <t>ЭМ/ЦЭС-5/1.2.1.2</t>
  </si>
  <si>
    <t>ЭМ/ЦЭС-8/1.2.1.2</t>
  </si>
  <si>
    <t>ЭМ/ЦЭС-9/1.2.1.2</t>
  </si>
  <si>
    <t>Итого Сети</t>
  </si>
  <si>
    <t>Финансирование капитальных вложений 
года 2019 в прогнозных ценах, млн рублей (с НДС)</t>
  </si>
  <si>
    <t>Реконструкция здания Электростанции (Котельная)</t>
  </si>
  <si>
    <t xml:space="preserve">Реконструкция Административного здания </t>
  </si>
  <si>
    <t>ЭL/Э-3/1.2.4</t>
  </si>
  <si>
    <t>Модернизация ДГ-6 (ДГУ 11Д100) на ДГУ установленной мощности 1,82 МВт</t>
  </si>
  <si>
    <t>ЭL-ЭМ/ТМЦ-4/1.3.1</t>
  </si>
  <si>
    <t>Модернизация дизель-генераторного парка (ДГ-1; ДГ-2; ДГ-3; ДГ-4; ДГ-5)</t>
  </si>
  <si>
    <t>ЭL/ТМЦ-5/1.3.1</t>
  </si>
  <si>
    <t>Модернизация системы АСУ ТП (установка аварийного регистратора событий и анализа качества электрической энергии)</t>
  </si>
  <si>
    <t>ЭМ/ЭЦ-7/1.3.1</t>
  </si>
  <si>
    <t>Модернизация "Производственно-бытового здания" в части электроосвещения 220 В</t>
  </si>
  <si>
    <t>ЭL/ЭЦ-9/1.3.1</t>
  </si>
  <si>
    <t>Резервуар горизонтальный стальной для подачи дизельного топлива на ДГУ (ПСД, СМР)</t>
  </si>
  <si>
    <t>ЭL/ТМЦ-12/1.5.4</t>
  </si>
  <si>
    <t>Установка камер видеонаблюдения в машинном зале ТМЦ</t>
  </si>
  <si>
    <t>ЭL/ТМЦ-13/1.5.4</t>
  </si>
  <si>
    <t>Установка камер видеонаблюдения на ДККС</t>
  </si>
  <si>
    <t>ЭL/ГТЦ-14/1.5.4</t>
  </si>
  <si>
    <t>Мезонин на основе колонн</t>
  </si>
  <si>
    <t>ЭK/ЭЦ/ГТЦ/ТМЦ/-12/1.7</t>
  </si>
  <si>
    <t>ЭK/МТС-11/1.7</t>
  </si>
  <si>
    <t>Корректеровка 2020 года</t>
  </si>
  <si>
    <t>Корректеровка 2021 года</t>
  </si>
  <si>
    <t>Корректеровка 2022 года</t>
  </si>
  <si>
    <t>Корректировка</t>
  </si>
  <si>
    <t>Итого Генерация</t>
  </si>
  <si>
    <t xml:space="preserve">Сумма </t>
  </si>
  <si>
    <t xml:space="preserve">Предложение по корректировке плана
 2020 года </t>
  </si>
  <si>
    <t>ЭL/ЦЭС-14/1.5</t>
  </si>
  <si>
    <t xml:space="preserve">Строительство ВЛ-0,4кВ от ТП-22 "Поселок РБК" </t>
  </si>
  <si>
    <t>Строительство ВЛ-0,4кВ от ТП-22 "Поселок РБК"</t>
  </si>
  <si>
    <t xml:space="preserve">Воздушная линия-0,4кВ от ТП-22 "Поселок РБК" </t>
  </si>
  <si>
    <t>ЭL/ЦЭС-17/1.5</t>
  </si>
  <si>
    <t>ЭМ/ЦЭС-18/1.4</t>
  </si>
  <si>
    <t>Утвержденные плановые значения показателей приведены в соответствии с приказом от 01.04.2015 г. № 1916 заместителем Департамента строительства, жилищно-коммунального хозяйства, энергетики и транспорта НАО</t>
  </si>
  <si>
    <t>Требования отсутствуют</t>
  </si>
  <si>
    <t>МВт*ч</t>
  </si>
  <si>
    <t>Соответствует</t>
  </si>
  <si>
    <t>ТП-67 "Школа №5".</t>
  </si>
  <si>
    <t>ТП-7 "Столовая".</t>
  </si>
  <si>
    <t>Повыщение надежности электроснабжения</t>
  </si>
  <si>
    <t>Инвестиционная программа ___________________________________________________________</t>
  </si>
  <si>
    <t xml:space="preserve">                   Год раскрытия (предоставления) информации: ____ год</t>
  </si>
  <si>
    <t>Цены</t>
  </si>
  <si>
    <t>с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</si>
</sst>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_р_._-;\-* #,##0_р_._-;_-* &quot;-&quot;_р_._-;_-@_-"/>
    <numFmt numFmtId="165" formatCode="_-* #,##0.00_р_._-;\-* #,##0.00_р_._-;_-* &quot;-&quot;??_р_._-;_-@_-"/>
    <numFmt numFmtId="166" formatCode="#,##0.000"/>
    <numFmt numFmtId="167" formatCode="0.000"/>
    <numFmt numFmtId="168" formatCode="0.0000"/>
    <numFmt numFmtId="169" formatCode="_-* #,##0.00_р_._-;\-* #,##0.00_р_._-;_-* &quot;-&quot;_р_._-;_-@_-"/>
    <numFmt numFmtId="170" formatCode="#,##0.00,"/>
    <numFmt numFmtId="171" formatCode="_-* #,##0.00[$€-1]_-;\-* #,##0.00[$€-1]_-;_-* &quot;-&quot;??[$€-1]_-"/>
    <numFmt numFmtId="172" formatCode="#,##0.0000000"/>
    <numFmt numFmtId="173" formatCode="#,##0.00000000"/>
    <numFmt numFmtId="174" formatCode="0.00000000"/>
    <numFmt numFmtId="175" formatCode="0.000000000"/>
    <numFmt numFmtId="176" formatCode="#,##0_ ;\-#,##0\ "/>
    <numFmt numFmtId="177" formatCode="_-* #,##0.00\ _р_._-;\-* #,##0.00\ _р_._-;_-* &quot;-&quot;??\ _р_._-;_-@_-"/>
    <numFmt numFmtId="178" formatCode="#,##0.0"/>
    <numFmt numFmtId="179" formatCode="0.0"/>
  </numFmts>
  <fonts count="6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2"/>
      <color theme="1"/>
      <name val="Times New Roman"/>
      <family val="1"/>
      <charset val="204"/>
    </font>
    <font>
      <sz val="12"/>
      <name val="Times New Roman"/>
      <family val="1"/>
      <charset val="204"/>
    </font>
    <font>
      <sz val="12"/>
      <name val="Times New Roman"/>
      <family val="1"/>
      <charset val="204"/>
    </font>
    <font>
      <sz val="12"/>
      <color theme="0"/>
      <name val="Times New Roman"/>
      <family val="1"/>
      <charset val="204"/>
    </font>
    <font>
      <b/>
      <sz val="12"/>
      <color theme="1"/>
      <name val="Times New Roman"/>
      <family val="1"/>
      <charset val="204"/>
    </font>
    <font>
      <sz val="10"/>
      <color theme="1"/>
      <name val="Times New Roman"/>
      <family val="1"/>
      <charset val="204"/>
    </font>
    <font>
      <b/>
      <sz val="12"/>
      <name val="Times New Roman"/>
      <family val="1"/>
      <charset val="204"/>
    </font>
    <font>
      <b/>
      <sz val="12"/>
      <color theme="0"/>
      <name val="Times New Roman"/>
      <family val="1"/>
      <charset val="204"/>
    </font>
    <font>
      <b/>
      <sz val="12"/>
      <color rgb="FFFF0000"/>
      <name val="Times New Roman"/>
      <family val="1"/>
      <charset val="204"/>
    </font>
    <font>
      <sz val="14"/>
      <name val="Times New Roman"/>
      <family val="1"/>
      <charset val="204"/>
    </font>
    <font>
      <b/>
      <sz val="14"/>
      <name val="Times New Roman"/>
      <family val="1"/>
      <charset val="204"/>
    </font>
    <font>
      <b/>
      <sz val="16"/>
      <name val="Times New Roman"/>
      <family val="1"/>
      <charset val="204"/>
    </font>
    <font>
      <sz val="11"/>
      <name val="Times New Roman"/>
      <family val="1"/>
      <charset val="204"/>
    </font>
    <font>
      <sz val="11"/>
      <color theme="1"/>
      <name val="Times New Roman"/>
      <family val="1"/>
      <charset val="204"/>
    </font>
    <font>
      <sz val="10"/>
      <name val="Times New Roman"/>
      <family val="1"/>
      <charset val="204"/>
    </font>
    <font>
      <sz val="14"/>
      <color theme="1"/>
      <name val="Times New Roman"/>
      <family val="1"/>
      <charset val="204"/>
    </font>
    <font>
      <b/>
      <vertAlign val="superscript"/>
      <sz val="12"/>
      <name val="Times New Roman"/>
      <family val="1"/>
      <charset val="204"/>
    </font>
    <font>
      <sz val="12"/>
      <color theme="0" tint="-0.14999847407452621"/>
      <name val="Times New Roman"/>
      <family val="1"/>
      <charset val="204"/>
    </font>
    <font>
      <b/>
      <sz val="14"/>
      <color theme="1"/>
      <name val="Times New Roman"/>
      <family val="1"/>
      <charset val="204"/>
    </font>
    <font>
      <sz val="11"/>
      <color rgb="FF000000"/>
      <name val="SimSun"/>
      <family val="2"/>
      <charset val="204"/>
    </font>
    <font>
      <b/>
      <sz val="12"/>
      <color rgb="FF000000"/>
      <name val="Times New Roman"/>
      <family val="1"/>
      <charset val="204"/>
    </font>
    <font>
      <b/>
      <sz val="14"/>
      <color rgb="FF000000"/>
      <name val="Times New Roman"/>
      <family val="1"/>
      <charset val="204"/>
    </font>
    <font>
      <sz val="12"/>
      <color rgb="FF000000"/>
      <name val="Times New Roman"/>
      <family val="1"/>
      <charset val="204"/>
    </font>
    <font>
      <sz val="12"/>
      <color rgb="FF000000"/>
      <name val="Calibri"/>
      <family val="2"/>
      <charset val="204"/>
    </font>
    <font>
      <sz val="13"/>
      <name val="Times New Roman"/>
      <family val="1"/>
      <charset val="204"/>
    </font>
    <font>
      <b/>
      <sz val="12"/>
      <color rgb="FF000000"/>
      <name val="Calibri"/>
      <family val="2"/>
      <charset val="204"/>
    </font>
    <font>
      <b/>
      <sz val="11"/>
      <color theme="1"/>
      <name val="Times New Roman"/>
      <family val="1"/>
      <charset val="204"/>
    </font>
    <font>
      <sz val="10"/>
      <name val="Arial Cyr"/>
      <charset val="204"/>
    </font>
    <font>
      <sz val="12"/>
      <name val="Arial"/>
      <family val="2"/>
      <charset val="204"/>
    </font>
    <font>
      <sz val="12"/>
      <name val="Arial Cyr"/>
      <charset val="204"/>
    </font>
    <font>
      <sz val="12"/>
      <color theme="1"/>
      <name val="Arial Cyr"/>
      <charset val="204"/>
    </font>
    <font>
      <sz val="10"/>
      <name val="Arial Cyr"/>
      <family val="2"/>
      <charset val="204"/>
    </font>
    <font>
      <sz val="12"/>
      <color rgb="FF0000FF"/>
      <name val="Arial Cyr"/>
      <charset val="204"/>
    </font>
    <font>
      <b/>
      <sz val="12"/>
      <name val="Arial"/>
      <family val="2"/>
      <charset val="204"/>
    </font>
    <font>
      <b/>
      <sz val="12"/>
      <color rgb="FF0000FF"/>
      <name val="Arial Cyr"/>
      <charset val="204"/>
    </font>
    <font>
      <sz val="8"/>
      <color rgb="FF0000FF"/>
      <name val="Times New Roman Cyr"/>
      <family val="1"/>
      <charset val="204"/>
    </font>
    <font>
      <b/>
      <sz val="13"/>
      <color theme="1"/>
      <name val="Times New Roman"/>
      <family val="1"/>
      <charset val="204"/>
    </font>
    <font>
      <sz val="16"/>
      <color theme="1"/>
      <name val="Times New Roman"/>
      <family val="1"/>
      <charset val="204"/>
    </font>
    <font>
      <b/>
      <sz val="12"/>
      <color theme="0" tint="-0.14999847407452621"/>
      <name val="Times New Roman"/>
      <family val="1"/>
      <charset val="204"/>
    </font>
    <font>
      <sz val="11"/>
      <color theme="5" tint="0.39997558519241921"/>
      <name val="Times New Roman"/>
      <family val="1"/>
      <charset val="204"/>
    </font>
    <font>
      <b/>
      <sz val="16"/>
      <color theme="1"/>
      <name val="Times New Roman"/>
      <family val="1"/>
      <charset val="204"/>
    </font>
    <font>
      <sz val="12"/>
      <name val="Times New Roman"/>
      <family val="1"/>
      <charset val="204"/>
    </font>
    <font>
      <vertAlign val="superscript"/>
      <sz val="12"/>
      <color theme="1"/>
      <name val="Times New Roman"/>
      <family val="1"/>
      <charset val="204"/>
    </font>
    <font>
      <vertAlign val="superscript"/>
      <sz val="11"/>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vertAlign val="superscript"/>
      <sz val="12"/>
      <name val="Times New Roman"/>
      <family val="1"/>
      <charset val="204"/>
    </font>
  </fonts>
  <fills count="3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theme="4" tint="0.79998168889431442"/>
        <bgColor indexed="64"/>
      </patternFill>
    </fill>
  </fills>
  <borders count="8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45">
    <xf numFmtId="0" fontId="0" fillId="0" borderId="0"/>
    <xf numFmtId="0" fontId="3" fillId="0" borderId="0"/>
    <xf numFmtId="0" fontId="5" fillId="0" borderId="0"/>
    <xf numFmtId="0" fontId="3" fillId="0" borderId="0"/>
    <xf numFmtId="0" fontId="6" fillId="0" borderId="0"/>
    <xf numFmtId="0" fontId="1" fillId="0" borderId="0"/>
    <xf numFmtId="0" fontId="6" fillId="0" borderId="0"/>
    <xf numFmtId="0" fontId="23" fillId="0" borderId="0"/>
    <xf numFmtId="0" fontId="23" fillId="0" borderId="0"/>
    <xf numFmtId="0" fontId="31" fillId="0" borderId="0"/>
    <xf numFmtId="0" fontId="35" fillId="0" borderId="0"/>
    <xf numFmtId="0" fontId="6" fillId="0" borderId="0"/>
    <xf numFmtId="171" fontId="39"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0" fontId="5" fillId="0" borderId="0"/>
    <xf numFmtId="0" fontId="45" fillId="0" borderId="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0" borderId="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32" borderId="0" applyNumberFormat="0" applyBorder="0" applyAlignment="0" applyProtection="0"/>
    <xf numFmtId="0" fontId="51" fillId="20" borderId="77" applyNumberFormat="0" applyAlignment="0" applyProtection="0"/>
    <xf numFmtId="0" fontId="52" fillId="33" borderId="78" applyNumberFormat="0" applyAlignment="0" applyProtection="0"/>
    <xf numFmtId="0" fontId="53" fillId="33" borderId="77" applyNumberFormat="0" applyAlignment="0" applyProtection="0"/>
    <xf numFmtId="0" fontId="54" fillId="0" borderId="79" applyNumberFormat="0" applyFill="0" applyAlignment="0" applyProtection="0"/>
    <xf numFmtId="0" fontId="55" fillId="0" borderId="80" applyNumberFormat="0" applyFill="0" applyAlignment="0" applyProtection="0"/>
    <xf numFmtId="0" fontId="56" fillId="0" borderId="81" applyNumberFormat="0" applyFill="0" applyAlignment="0" applyProtection="0"/>
    <xf numFmtId="0" fontId="56" fillId="0" borderId="0" applyNumberFormat="0" applyFill="0" applyBorder="0" applyAlignment="0" applyProtection="0"/>
    <xf numFmtId="0" fontId="57" fillId="0" borderId="82" applyNumberFormat="0" applyFill="0" applyAlignment="0" applyProtection="0"/>
    <xf numFmtId="0" fontId="58" fillId="34" borderId="83" applyNumberFormat="0" applyAlignment="0" applyProtection="0"/>
    <xf numFmtId="0" fontId="59" fillId="0" borderId="0" applyNumberFormat="0" applyFill="0" applyBorder="0" applyAlignment="0" applyProtection="0"/>
    <xf numFmtId="0" fontId="60" fillId="35" borderId="0" applyNumberFormat="0" applyBorder="0" applyAlignment="0" applyProtection="0"/>
    <xf numFmtId="0" fontId="61" fillId="0" borderId="0"/>
    <xf numFmtId="0" fontId="31" fillId="0" borderId="0"/>
    <xf numFmtId="0" fontId="6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16" borderId="0" applyNumberFormat="0" applyBorder="0" applyAlignment="0" applyProtection="0"/>
    <xf numFmtId="0" fontId="63" fillId="0" borderId="0" applyNumberFormat="0" applyFill="0" applyBorder="0" applyAlignment="0" applyProtection="0"/>
    <xf numFmtId="0" fontId="48" fillId="36" borderId="84" applyNumberFormat="0" applyFont="0" applyAlignment="0" applyProtection="0"/>
    <xf numFmtId="9" fontId="5" fillId="0" borderId="0" applyFont="0" applyFill="0" applyBorder="0" applyAlignment="0" applyProtection="0"/>
    <xf numFmtId="0" fontId="64" fillId="0" borderId="85" applyNumberFormat="0" applyFill="0" applyAlignment="0" applyProtection="0"/>
    <xf numFmtId="0" fontId="65" fillId="0" borderId="0"/>
    <xf numFmtId="0" fontId="66"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6" fontId="6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7" fillId="17" borderId="0" applyNumberFormat="0" applyBorder="0" applyAlignment="0" applyProtection="0"/>
    <xf numFmtId="0" fontId="1" fillId="0" borderId="0"/>
  </cellStyleXfs>
  <cellXfs count="1393">
    <xf numFmtId="0" fontId="0" fillId="0" borderId="0" xfId="0"/>
    <xf numFmtId="0" fontId="4" fillId="0" borderId="0" xfId="1" applyFont="1" applyFill="1" applyAlignment="1">
      <alignment horizontal="center" vertical="center"/>
    </xf>
    <xf numFmtId="0" fontId="5" fillId="0" borderId="0" xfId="2" applyFont="1" applyFill="1" applyAlignment="1">
      <alignment horizontal="right"/>
    </xf>
    <xf numFmtId="0" fontId="6" fillId="0" borderId="0" xfId="2" applyFont="1" applyFill="1" applyAlignment="1">
      <alignment horizontal="right"/>
    </xf>
    <xf numFmtId="0" fontId="7" fillId="0" borderId="0" xfId="1" applyFont="1" applyFill="1" applyAlignment="1">
      <alignment horizontal="center" vertical="center"/>
    </xf>
    <xf numFmtId="0" fontId="8"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2" borderId="0" xfId="1" applyFont="1" applyFill="1" applyAlignment="1">
      <alignment horizontal="center" vertical="center"/>
    </xf>
    <xf numFmtId="0" fontId="7" fillId="2" borderId="0" xfId="1" applyFont="1" applyFill="1" applyAlignment="1">
      <alignment horizontal="center" vertical="center"/>
    </xf>
    <xf numFmtId="0" fontId="6" fillId="2" borderId="0" xfId="1" applyFont="1" applyFill="1" applyAlignment="1">
      <alignment horizontal="center" vertical="center"/>
    </xf>
    <xf numFmtId="0" fontId="6" fillId="0" borderId="0" xfId="1" applyFont="1" applyFill="1" applyAlignment="1">
      <alignment horizontal="center" vertical="center"/>
    </xf>
    <xf numFmtId="0" fontId="8" fillId="0" borderId="14"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3" borderId="19" xfId="1" applyNumberFormat="1" applyFont="1" applyFill="1" applyBorder="1" applyAlignment="1">
      <alignment horizontal="center" vertical="center"/>
    </xf>
    <xf numFmtId="49" fontId="8" fillId="3" borderId="21" xfId="1" applyNumberFormat="1" applyFont="1" applyFill="1" applyBorder="1" applyAlignment="1">
      <alignment horizontal="center" vertical="center"/>
    </xf>
    <xf numFmtId="49" fontId="8" fillId="3" borderId="23" xfId="1" applyNumberFormat="1" applyFont="1" applyFill="1" applyBorder="1" applyAlignment="1">
      <alignment horizontal="center" vertical="center"/>
    </xf>
    <xf numFmtId="0" fontId="8" fillId="2" borderId="0" xfId="1" applyFont="1" applyFill="1" applyAlignment="1">
      <alignment horizontal="center" vertical="center"/>
    </xf>
    <xf numFmtId="0" fontId="11" fillId="2" borderId="0" xfId="1" applyFont="1" applyFill="1" applyAlignment="1">
      <alignment horizontal="center" vertical="center"/>
    </xf>
    <xf numFmtId="167" fontId="12" fillId="2" borderId="0" xfId="1" applyNumberFormat="1" applyFont="1" applyFill="1" applyAlignment="1">
      <alignment horizontal="center" vertical="center"/>
    </xf>
    <xf numFmtId="0" fontId="8" fillId="5" borderId="0" xfId="1" applyFont="1" applyFill="1" applyAlignment="1">
      <alignment horizontal="center" vertical="center"/>
    </xf>
    <xf numFmtId="167" fontId="11" fillId="2" borderId="0" xfId="1" applyNumberFormat="1" applyFont="1" applyFill="1" applyAlignment="1">
      <alignment horizontal="center" vertical="center"/>
    </xf>
    <xf numFmtId="0" fontId="4" fillId="5" borderId="0" xfId="1" applyFont="1" applyFill="1" applyAlignment="1">
      <alignment horizontal="center" vertical="center"/>
    </xf>
    <xf numFmtId="167" fontId="11" fillId="0" borderId="0" xfId="1" applyNumberFormat="1" applyFont="1" applyFill="1" applyAlignment="1">
      <alignment horizontal="center" vertical="center"/>
    </xf>
    <xf numFmtId="49" fontId="6" fillId="2" borderId="0" xfId="4" applyNumberFormat="1" applyFont="1" applyFill="1" applyBorder="1" applyAlignment="1"/>
    <xf numFmtId="4" fontId="6" fillId="2" borderId="0" xfId="4" applyNumberFormat="1" applyFont="1" applyFill="1" applyBorder="1" applyAlignment="1">
      <alignment horizontal="left" wrapText="1"/>
    </xf>
    <xf numFmtId="0" fontId="6" fillId="2" borderId="0" xfId="4" applyFont="1" applyFill="1" applyBorder="1" applyAlignment="1"/>
    <xf numFmtId="166" fontId="6" fillId="2" borderId="0" xfId="4" applyNumberFormat="1" applyFont="1" applyFill="1" applyBorder="1" applyAlignment="1"/>
    <xf numFmtId="0" fontId="6" fillId="2" borderId="0" xfId="4" applyFont="1" applyFill="1" applyAlignment="1"/>
    <xf numFmtId="0" fontId="6" fillId="0" borderId="0" xfId="4" applyAlignment="1">
      <alignment horizontal="right"/>
    </xf>
    <xf numFmtId="0" fontId="6" fillId="0" borderId="0" xfId="4" applyFont="1" applyFill="1" applyAlignment="1">
      <alignment horizontal="right"/>
    </xf>
    <xf numFmtId="0" fontId="6" fillId="0" borderId="0" xfId="4" applyAlignment="1"/>
    <xf numFmtId="0" fontId="14" fillId="2" borderId="0" xfId="4" applyFont="1" applyFill="1" applyBorder="1" applyAlignment="1">
      <alignment horizontal="center" vertical="center"/>
    </xf>
    <xf numFmtId="0" fontId="6" fillId="0" borderId="0" xfId="4" applyFont="1" applyFill="1" applyAlignment="1"/>
    <xf numFmtId="0" fontId="4" fillId="2" borderId="0" xfId="1" applyFont="1" applyFill="1" applyBorder="1" applyAlignment="1">
      <alignment horizontal="center" vertical="center"/>
    </xf>
    <xf numFmtId="0" fontId="6" fillId="2" borderId="0" xfId="4" applyFill="1" applyAlignment="1">
      <alignment horizontal="center" vertical="center"/>
    </xf>
    <xf numFmtId="0" fontId="6" fillId="0" borderId="0" xfId="4" applyAlignment="1">
      <alignment horizontal="center" vertical="center"/>
    </xf>
    <xf numFmtId="0" fontId="16" fillId="0" borderId="0" xfId="4" applyFont="1" applyAlignment="1">
      <alignment horizontal="center" vertical="center"/>
    </xf>
    <xf numFmtId="0" fontId="17" fillId="2" borderId="0" xfId="1" applyFont="1" applyFill="1" applyAlignment="1">
      <alignment horizontal="center" vertical="center"/>
    </xf>
    <xf numFmtId="0" fontId="13" fillId="0" borderId="0" xfId="4" applyFont="1" applyFill="1" applyAlignment="1">
      <alignment horizontal="center" vertical="center"/>
    </xf>
    <xf numFmtId="0" fontId="16" fillId="0" borderId="0" xfId="4" applyFont="1" applyBorder="1" applyAlignment="1">
      <alignment horizontal="center" vertical="center"/>
    </xf>
    <xf numFmtId="0" fontId="6" fillId="0" borderId="0" xfId="4" applyFont="1" applyFill="1" applyBorder="1" applyAlignment="1">
      <alignment horizontal="center"/>
    </xf>
    <xf numFmtId="166" fontId="6" fillId="0" borderId="0" xfId="4" applyNumberFormat="1" applyFont="1" applyFill="1" applyBorder="1" applyAlignment="1">
      <alignment horizontal="center"/>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166" fontId="10" fillId="2" borderId="14" xfId="4" applyNumberFormat="1" applyFont="1" applyFill="1" applyBorder="1" applyAlignment="1">
      <alignment horizontal="center" vertical="center" wrapText="1"/>
    </xf>
    <xf numFmtId="166" fontId="10" fillId="2" borderId="53" xfId="4" applyNumberFormat="1" applyFont="1" applyFill="1" applyBorder="1" applyAlignment="1">
      <alignment horizontal="center" vertical="center" wrapText="1"/>
    </xf>
    <xf numFmtId="0" fontId="10" fillId="2" borderId="16"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10" fillId="2" borderId="58"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59"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36" xfId="4" applyFont="1" applyFill="1" applyBorder="1" applyAlignment="1">
      <alignment horizontal="center" vertical="center" wrapText="1"/>
    </xf>
    <xf numFmtId="0" fontId="10" fillId="7" borderId="19" xfId="4" applyFont="1" applyFill="1" applyBorder="1" applyAlignment="1">
      <alignment horizontal="center" vertical="center" wrapText="1"/>
    </xf>
    <xf numFmtId="0" fontId="10" fillId="7" borderId="21" xfId="4" applyFont="1" applyFill="1" applyBorder="1" applyAlignment="1">
      <alignment horizontal="center" vertical="center" wrapText="1"/>
    </xf>
    <xf numFmtId="49" fontId="10" fillId="7" borderId="52" xfId="4" applyNumberFormat="1" applyFont="1" applyFill="1" applyBorder="1" applyAlignment="1">
      <alignment horizontal="center" vertical="center" wrapText="1"/>
    </xf>
    <xf numFmtId="49" fontId="10" fillId="7" borderId="39" xfId="4" applyNumberFormat="1" applyFont="1" applyFill="1" applyBorder="1" applyAlignment="1">
      <alignment horizontal="center" vertical="center" wrapText="1"/>
    </xf>
    <xf numFmtId="49" fontId="10" fillId="7" borderId="7" xfId="4" applyNumberFormat="1" applyFont="1" applyFill="1" applyBorder="1" applyAlignment="1">
      <alignment horizontal="center" vertical="center" wrapText="1"/>
    </xf>
    <xf numFmtId="49" fontId="10" fillId="7" borderId="19" xfId="4" applyNumberFormat="1" applyFont="1" applyFill="1" applyBorder="1" applyAlignment="1">
      <alignment horizontal="center" vertical="center" wrapText="1"/>
    </xf>
    <xf numFmtId="49" fontId="10" fillId="7" borderId="21" xfId="4" applyNumberFormat="1" applyFont="1" applyFill="1" applyBorder="1" applyAlignment="1">
      <alignment horizontal="center" vertical="center" wrapText="1"/>
    </xf>
    <xf numFmtId="49" fontId="10" fillId="7" borderId="48" xfId="4" applyNumberFormat="1" applyFont="1" applyFill="1" applyBorder="1" applyAlignment="1">
      <alignment horizontal="center" vertical="center" wrapText="1"/>
    </xf>
    <xf numFmtId="0" fontId="10" fillId="2" borderId="0" xfId="4" applyFont="1" applyFill="1" applyAlignment="1"/>
    <xf numFmtId="0" fontId="10" fillId="2" borderId="0" xfId="4" applyFont="1" applyFill="1" applyBorder="1" applyAlignment="1"/>
    <xf numFmtId="0" fontId="10" fillId="5" borderId="0" xfId="4" applyFont="1" applyFill="1" applyAlignment="1"/>
    <xf numFmtId="166" fontId="6" fillId="6" borderId="60" xfId="4" applyNumberFormat="1" applyFont="1" applyFill="1" applyBorder="1" applyAlignment="1">
      <alignment horizontal="center" vertical="center" wrapText="1"/>
    </xf>
    <xf numFmtId="167" fontId="6" fillId="6" borderId="60" xfId="4" applyNumberFormat="1" applyFont="1" applyFill="1" applyBorder="1" applyAlignment="1">
      <alignment horizontal="center" vertical="center" wrapText="1"/>
    </xf>
    <xf numFmtId="0" fontId="6" fillId="8" borderId="0" xfId="4" applyFont="1" applyFill="1" applyAlignment="1"/>
    <xf numFmtId="0" fontId="6" fillId="9" borderId="0" xfId="4" applyFont="1" applyFill="1" applyAlignment="1"/>
    <xf numFmtId="49" fontId="4" fillId="0" borderId="60" xfId="1" applyNumberFormat="1" applyFont="1" applyFill="1" applyBorder="1" applyAlignment="1">
      <alignment horizontal="center" vertical="center"/>
    </xf>
    <xf numFmtId="166" fontId="4" fillId="0" borderId="60" xfId="1" applyNumberFormat="1" applyFont="1" applyFill="1" applyBorder="1" applyAlignment="1">
      <alignment horizontal="center" vertical="center"/>
    </xf>
    <xf numFmtId="166" fontId="4" fillId="2" borderId="60" xfId="1" applyNumberFormat="1" applyFont="1" applyFill="1" applyBorder="1" applyAlignment="1">
      <alignment horizontal="center" vertical="center"/>
    </xf>
    <xf numFmtId="166" fontId="4" fillId="10" borderId="60" xfId="1" applyNumberFormat="1" applyFont="1" applyFill="1" applyBorder="1" applyAlignment="1">
      <alignment horizontal="center" vertical="center"/>
    </xf>
    <xf numFmtId="49" fontId="6" fillId="0" borderId="0" xfId="4" applyNumberFormat="1" applyFont="1" applyFill="1" applyAlignment="1"/>
    <xf numFmtId="4" fontId="6" fillId="0" borderId="0" xfId="4" applyNumberFormat="1" applyFont="1" applyFill="1" applyAlignment="1">
      <alignment horizontal="left" wrapText="1"/>
    </xf>
    <xf numFmtId="167" fontId="6" fillId="0" borderId="0" xfId="4" applyNumberFormat="1" applyFont="1" applyFill="1" applyAlignment="1"/>
    <xf numFmtId="166" fontId="6" fillId="0" borderId="0" xfId="4" applyNumberFormat="1" applyFont="1" applyFill="1" applyAlignment="1"/>
    <xf numFmtId="167" fontId="6" fillId="0" borderId="0" xfId="4" applyNumberFormat="1" applyFont="1" applyFill="1" applyBorder="1" applyAlignment="1"/>
    <xf numFmtId="167" fontId="6" fillId="0" borderId="0" xfId="4" applyNumberFormat="1" applyFont="1" applyFill="1" applyBorder="1" applyAlignment="1">
      <alignment wrapText="1"/>
    </xf>
    <xf numFmtId="167" fontId="6" fillId="0" borderId="0" xfId="4" applyNumberFormat="1" applyFont="1" applyFill="1" applyAlignment="1">
      <alignment wrapText="1"/>
    </xf>
    <xf numFmtId="167" fontId="6" fillId="0" borderId="0" xfId="4" applyNumberFormat="1" applyFont="1" applyFill="1" applyBorder="1" applyAlignment="1">
      <alignment horizontal="left" wrapText="1"/>
    </xf>
    <xf numFmtId="167" fontId="6" fillId="0" borderId="0" xfId="4" applyNumberFormat="1" applyFont="1" applyFill="1" applyAlignment="1">
      <alignment horizontal="left" wrapText="1"/>
    </xf>
    <xf numFmtId="167" fontId="6" fillId="0" borderId="0" xfId="4" applyNumberFormat="1" applyFont="1" applyFill="1" applyBorder="1" applyAlignment="1">
      <alignment horizontal="left"/>
    </xf>
    <xf numFmtId="4" fontId="6" fillId="0" borderId="0" xfId="4" applyNumberFormat="1" applyFont="1" applyFill="1" applyBorder="1" applyAlignment="1">
      <alignment horizontal="left" wrapText="1"/>
    </xf>
    <xf numFmtId="167" fontId="6" fillId="0" borderId="0" xfId="4" applyNumberFormat="1" applyFont="1" applyFill="1" applyAlignment="1">
      <alignment horizontal="left" vertical="center" wrapText="1"/>
    </xf>
    <xf numFmtId="167" fontId="6" fillId="0" borderId="0" xfId="4" applyNumberFormat="1" applyFont="1" applyFill="1" applyBorder="1" applyAlignment="1">
      <alignment horizontal="center"/>
    </xf>
    <xf numFmtId="167" fontId="6" fillId="0" borderId="0" xfId="4" applyNumberFormat="1" applyFont="1" applyFill="1" applyAlignment="1">
      <alignment horizontal="center"/>
    </xf>
    <xf numFmtId="0" fontId="6" fillId="0" borderId="0" xfId="4" applyFont="1" applyFill="1" applyBorder="1" applyAlignment="1"/>
    <xf numFmtId="49" fontId="6" fillId="0" borderId="0" xfId="4" applyNumberFormat="1" applyFont="1" applyFill="1" applyBorder="1" applyAlignment="1">
      <alignment horizontal="center" vertical="center"/>
    </xf>
    <xf numFmtId="4" fontId="6" fillId="0" borderId="0" xfId="4" applyNumberFormat="1" applyFont="1" applyFill="1" applyBorder="1" applyAlignment="1">
      <alignment horizontal="left" vertical="center" wrapText="1"/>
    </xf>
    <xf numFmtId="0" fontId="6" fillId="0" borderId="0" xfId="4" applyFont="1" applyFill="1" applyBorder="1" applyAlignment="1">
      <alignment horizontal="center" vertical="center"/>
    </xf>
    <xf numFmtId="166" fontId="6" fillId="0" borderId="0" xfId="4" applyNumberFormat="1" applyFont="1" applyFill="1" applyBorder="1" applyAlignment="1">
      <alignment horizontal="center" vertical="center"/>
    </xf>
    <xf numFmtId="0" fontId="6" fillId="2" borderId="0" xfId="4" applyFont="1" applyFill="1" applyBorder="1" applyAlignment="1">
      <alignment horizontal="center" vertical="center"/>
    </xf>
    <xf numFmtId="49" fontId="6" fillId="0" borderId="0" xfId="4" applyNumberFormat="1" applyFont="1" applyFill="1" applyBorder="1" applyAlignment="1"/>
    <xf numFmtId="166" fontId="6" fillId="0" borderId="0" xfId="4" applyNumberFormat="1" applyFont="1" applyFill="1" applyBorder="1" applyAlignment="1"/>
    <xf numFmtId="0" fontId="6" fillId="0" borderId="6" xfId="4" applyFont="1" applyFill="1" applyBorder="1" applyAlignment="1"/>
    <xf numFmtId="0" fontId="6" fillId="0" borderId="56" xfId="4" applyFont="1" applyFill="1" applyBorder="1" applyAlignment="1"/>
    <xf numFmtId="0" fontId="6" fillId="0" borderId="0" xfId="4" applyFont="1" applyFill="1" applyAlignment="1">
      <alignment horizontal="center" vertical="center"/>
    </xf>
    <xf numFmtId="0" fontId="6" fillId="2" borderId="0" xfId="4" applyFont="1" applyFill="1" applyAlignment="1">
      <alignment horizontal="center" vertical="center"/>
    </xf>
    <xf numFmtId="0" fontId="14" fillId="0" borderId="0" xfId="4" applyFont="1" applyFill="1" applyAlignment="1">
      <alignment horizontal="center" vertical="center"/>
    </xf>
    <xf numFmtId="0" fontId="16" fillId="0" borderId="0" xfId="4" applyFont="1" applyFill="1" applyAlignment="1">
      <alignment horizontal="center" vertical="top"/>
    </xf>
    <xf numFmtId="0" fontId="16" fillId="0" borderId="0" xfId="4" applyFont="1" applyAlignment="1">
      <alignment horizontal="center" vertical="top"/>
    </xf>
    <xf numFmtId="0" fontId="14" fillId="0" borderId="0" xfId="4" applyFont="1" applyFill="1" applyAlignment="1">
      <alignment horizontal="center" vertical="top"/>
    </xf>
    <xf numFmtId="0" fontId="14" fillId="0" borderId="0" xfId="4" applyFont="1" applyAlignment="1">
      <alignment horizontal="center" vertical="top"/>
    </xf>
    <xf numFmtId="166" fontId="14" fillId="0" borderId="0" xfId="4" applyNumberFormat="1" applyFont="1" applyAlignment="1">
      <alignment horizontal="center" vertical="top"/>
    </xf>
    <xf numFmtId="167" fontId="6" fillId="0" borderId="0" xfId="4" applyNumberFormat="1" applyFont="1" applyFill="1" applyAlignment="1">
      <alignment horizontal="center" vertical="center"/>
    </xf>
    <xf numFmtId="0" fontId="10" fillId="0" borderId="14"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53" xfId="4" applyFont="1" applyFill="1" applyBorder="1" applyAlignment="1">
      <alignment horizontal="center" vertical="center" wrapText="1"/>
    </xf>
    <xf numFmtId="0" fontId="10" fillId="7" borderId="48" xfId="4" applyFont="1" applyFill="1" applyBorder="1" applyAlignment="1">
      <alignment horizontal="center" vertical="center" wrapText="1"/>
    </xf>
    <xf numFmtId="0" fontId="6" fillId="5" borderId="0" xfId="4" applyFont="1" applyFill="1" applyAlignment="1">
      <alignment horizontal="center" vertical="center"/>
    </xf>
    <xf numFmtId="166" fontId="6" fillId="2" borderId="60" xfId="4" applyNumberFormat="1" applyFont="1" applyFill="1" applyBorder="1" applyAlignment="1">
      <alignment horizontal="center" vertical="center"/>
    </xf>
    <xf numFmtId="0" fontId="13" fillId="0" borderId="0" xfId="4" applyFont="1" applyFill="1" applyAlignment="1">
      <alignment horizontal="right" vertical="center"/>
    </xf>
    <xf numFmtId="0" fontId="10" fillId="0" borderId="0" xfId="4" applyFont="1" applyFill="1" applyAlignment="1">
      <alignment horizontal="center" vertical="center"/>
    </xf>
    <xf numFmtId="0" fontId="22" fillId="2" borderId="0" xfId="1" applyFont="1" applyFill="1" applyAlignment="1">
      <alignment horizontal="center" vertical="center"/>
    </xf>
    <xf numFmtId="0" fontId="10" fillId="0" borderId="0" xfId="6" applyFont="1" applyFill="1" applyBorder="1" applyAlignment="1">
      <alignment horizontal="center" vertical="center"/>
    </xf>
    <xf numFmtId="167" fontId="6" fillId="0" borderId="0" xfId="6" applyNumberFormat="1" applyFont="1" applyFill="1" applyBorder="1" applyAlignment="1">
      <alignment horizontal="center" vertical="center"/>
    </xf>
    <xf numFmtId="166" fontId="10" fillId="0" borderId="0" xfId="6" applyNumberFormat="1" applyFont="1" applyFill="1" applyBorder="1" applyAlignment="1">
      <alignment horizontal="center" vertical="center"/>
    </xf>
    <xf numFmtId="0" fontId="24" fillId="0" borderId="0" xfId="7" applyFont="1" applyFill="1" applyBorder="1" applyAlignment="1">
      <alignment horizontal="center" vertical="center" wrapText="1"/>
    </xf>
    <xf numFmtId="0" fontId="24" fillId="0" borderId="18" xfId="7" applyFont="1" applyFill="1" applyBorder="1" applyAlignment="1">
      <alignment horizontal="center" vertical="center" wrapText="1"/>
    </xf>
    <xf numFmtId="0" fontId="10" fillId="0" borderId="18" xfId="4" applyFont="1" applyFill="1" applyBorder="1" applyAlignment="1">
      <alignment horizontal="center" vertical="center" textRotation="90" wrapText="1"/>
    </xf>
    <xf numFmtId="0" fontId="10" fillId="0" borderId="13" xfId="4" applyFont="1" applyFill="1" applyBorder="1" applyAlignment="1">
      <alignment horizontal="center" vertical="center" textRotation="90" wrapText="1"/>
    </xf>
    <xf numFmtId="0" fontId="24" fillId="0" borderId="58" xfId="7" applyFont="1" applyFill="1" applyBorder="1" applyAlignment="1">
      <alignment horizontal="center" vertical="center" textRotation="90" wrapText="1"/>
    </xf>
    <xf numFmtId="0" fontId="24" fillId="0" borderId="57" xfId="7" applyFont="1" applyFill="1" applyBorder="1" applyAlignment="1">
      <alignment horizontal="center" vertical="center" textRotation="90" wrapText="1"/>
    </xf>
    <xf numFmtId="0" fontId="24" fillId="0" borderId="59" xfId="7" applyFont="1" applyFill="1" applyBorder="1" applyAlignment="1">
      <alignment horizontal="center" vertical="center" textRotation="90" wrapText="1"/>
    </xf>
    <xf numFmtId="0" fontId="24" fillId="0" borderId="14" xfId="7" applyFont="1" applyFill="1" applyBorder="1" applyAlignment="1">
      <alignment horizontal="center" vertical="center" textRotation="90" wrapText="1"/>
    </xf>
    <xf numFmtId="0" fontId="24" fillId="0" borderId="53" xfId="7" applyFont="1" applyFill="1" applyBorder="1" applyAlignment="1">
      <alignment horizontal="center" vertical="center" textRotation="90" wrapText="1"/>
    </xf>
    <xf numFmtId="0" fontId="24" fillId="0" borderId="17" xfId="7" applyFont="1" applyFill="1" applyBorder="1" applyAlignment="1">
      <alignment horizontal="center" vertical="center" textRotation="90" wrapText="1"/>
    </xf>
    <xf numFmtId="0" fontId="24" fillId="0" borderId="15" xfId="7" applyFont="1" applyFill="1" applyBorder="1" applyAlignment="1">
      <alignment horizontal="center" vertical="center" textRotation="90" wrapText="1"/>
    </xf>
    <xf numFmtId="0" fontId="24" fillId="12" borderId="39" xfId="7" applyFont="1" applyFill="1" applyBorder="1" applyAlignment="1">
      <alignment horizontal="center" vertical="center"/>
    </xf>
    <xf numFmtId="0" fontId="24" fillId="12" borderId="40" xfId="7" applyFont="1" applyFill="1" applyBorder="1" applyAlignment="1">
      <alignment horizontal="center" vertical="center"/>
    </xf>
    <xf numFmtId="49" fontId="24" fillId="12" borderId="7" xfId="7" applyNumberFormat="1" applyFont="1" applyFill="1" applyBorder="1" applyAlignment="1">
      <alignment horizontal="center" vertical="center"/>
    </xf>
    <xf numFmtId="49" fontId="24" fillId="12" borderId="52" xfId="7" applyNumberFormat="1" applyFont="1" applyFill="1" applyBorder="1" applyAlignment="1">
      <alignment horizontal="center" vertical="center"/>
    </xf>
    <xf numFmtId="49" fontId="24" fillId="12" borderId="61" xfId="7" applyNumberFormat="1" applyFont="1" applyFill="1" applyBorder="1" applyAlignment="1">
      <alignment horizontal="center" vertical="center"/>
    </xf>
    <xf numFmtId="49" fontId="24" fillId="12" borderId="40" xfId="7" applyNumberFormat="1" applyFont="1" applyFill="1" applyBorder="1" applyAlignment="1">
      <alignment horizontal="center" vertical="center"/>
    </xf>
    <xf numFmtId="49" fontId="24" fillId="12" borderId="0" xfId="7" applyNumberFormat="1" applyFont="1" applyFill="1" applyBorder="1" applyAlignment="1">
      <alignment horizontal="center" vertical="center"/>
    </xf>
    <xf numFmtId="49" fontId="24" fillId="12" borderId="48" xfId="7" applyNumberFormat="1" applyFont="1" applyFill="1" applyBorder="1" applyAlignment="1">
      <alignment horizontal="center" vertical="center"/>
    </xf>
    <xf numFmtId="49" fontId="24" fillId="12" borderId="19" xfId="7" applyNumberFormat="1" applyFont="1" applyFill="1" applyBorder="1" applyAlignment="1">
      <alignment horizontal="center" vertical="center"/>
    </xf>
    <xf numFmtId="49" fontId="24" fillId="12" borderId="21" xfId="7" applyNumberFormat="1" applyFont="1" applyFill="1" applyBorder="1" applyAlignment="1">
      <alignment horizontal="center" vertical="center"/>
    </xf>
    <xf numFmtId="167" fontId="6" fillId="2" borderId="0" xfId="4" applyNumberFormat="1" applyFont="1" applyFill="1" applyAlignment="1">
      <alignment horizontal="center" vertical="center"/>
    </xf>
    <xf numFmtId="0" fontId="6" fillId="0" borderId="0" xfId="4" applyFont="1" applyFill="1"/>
    <xf numFmtId="0" fontId="6" fillId="2" borderId="0" xfId="4" applyFont="1" applyFill="1"/>
    <xf numFmtId="0" fontId="13" fillId="0" borderId="0" xfId="4" applyFont="1" applyFill="1" applyAlignment="1">
      <alignment horizontal="right"/>
    </xf>
    <xf numFmtId="0" fontId="10" fillId="0" borderId="0" xfId="4" applyFont="1" applyFill="1" applyAlignment="1">
      <alignment horizontal="center"/>
    </xf>
    <xf numFmtId="0" fontId="22" fillId="2" borderId="0" xfId="1" applyFont="1" applyFill="1" applyAlignment="1">
      <alignment vertical="center"/>
    </xf>
    <xf numFmtId="0" fontId="22" fillId="0" borderId="0" xfId="1" applyFont="1" applyFill="1" applyAlignment="1">
      <alignment vertical="center"/>
    </xf>
    <xf numFmtId="0" fontId="4" fillId="2" borderId="0" xfId="1" applyFont="1" applyFill="1" applyAlignment="1">
      <alignment vertical="top"/>
    </xf>
    <xf numFmtId="0" fontId="4" fillId="0" borderId="0" xfId="1" applyFont="1" applyFill="1" applyAlignment="1">
      <alignment vertical="top"/>
    </xf>
    <xf numFmtId="0" fontId="4" fillId="0" borderId="0" xfId="1" applyFont="1" applyFill="1" applyAlignment="1">
      <alignment horizontal="center" vertical="top"/>
    </xf>
    <xf numFmtId="0" fontId="24" fillId="2" borderId="0" xfId="8" applyFont="1" applyFill="1" applyBorder="1" applyAlignment="1"/>
    <xf numFmtId="0" fontId="24" fillId="0" borderId="0" xfId="8" applyFont="1" applyFill="1" applyBorder="1" applyAlignment="1"/>
    <xf numFmtId="0" fontId="22" fillId="0" borderId="0" xfId="1" applyFont="1" applyFill="1" applyAlignment="1">
      <alignment horizontal="center"/>
    </xf>
    <xf numFmtId="0" fontId="22" fillId="2" borderId="0" xfId="1" applyFont="1" applyFill="1" applyAlignment="1"/>
    <xf numFmtId="0" fontId="22" fillId="0" borderId="0" xfId="1" applyFont="1" applyFill="1" applyAlignment="1"/>
    <xf numFmtId="0" fontId="13" fillId="2" borderId="0" xfId="4" applyFont="1" applyFill="1" applyAlignment="1">
      <alignment vertical="center"/>
    </xf>
    <xf numFmtId="0" fontId="13" fillId="0" borderId="0" xfId="4" applyFont="1" applyFill="1" applyAlignment="1">
      <alignment vertical="center"/>
    </xf>
    <xf numFmtId="0" fontId="6" fillId="2" borderId="0" xfId="4" applyFont="1" applyFill="1" applyAlignment="1">
      <alignment vertical="center"/>
    </xf>
    <xf numFmtId="0" fontId="6" fillId="0" borderId="0" xfId="4" applyFont="1" applyFill="1" applyAlignment="1">
      <alignment vertical="center"/>
    </xf>
    <xf numFmtId="0" fontId="10" fillId="2" borderId="0" xfId="6" applyFont="1" applyFill="1" applyBorder="1" applyAlignment="1"/>
    <xf numFmtId="0" fontId="10" fillId="0" borderId="0" xfId="6" applyFont="1" applyFill="1" applyBorder="1" applyAlignment="1"/>
    <xf numFmtId="0" fontId="10" fillId="0" borderId="75" xfId="6" applyFont="1" applyFill="1" applyBorder="1" applyAlignment="1"/>
    <xf numFmtId="0" fontId="6" fillId="2" borderId="0" xfId="4" applyFont="1" applyFill="1" applyBorder="1"/>
    <xf numFmtId="0" fontId="6" fillId="0" borderId="0" xfId="4" applyFont="1" applyFill="1" applyBorder="1"/>
    <xf numFmtId="0" fontId="24" fillId="0" borderId="4" xfId="7" applyFont="1" applyFill="1" applyBorder="1" applyAlignment="1">
      <alignment horizontal="center" vertical="center" wrapText="1"/>
    </xf>
    <xf numFmtId="0" fontId="10" fillId="0" borderId="1" xfId="4" applyFont="1" applyFill="1" applyBorder="1" applyAlignment="1">
      <alignment horizontal="center" vertical="center" textRotation="90" wrapText="1"/>
    </xf>
    <xf numFmtId="0" fontId="24" fillId="0" borderId="39" xfId="7" applyFont="1" applyFill="1" applyBorder="1" applyAlignment="1">
      <alignment horizontal="center" vertical="center" textRotation="90" wrapText="1"/>
    </xf>
    <xf numFmtId="0" fontId="24" fillId="0" borderId="61" xfId="7" applyFont="1" applyFill="1" applyBorder="1" applyAlignment="1">
      <alignment horizontal="center" vertical="center" textRotation="90" wrapText="1"/>
    </xf>
    <xf numFmtId="0" fontId="24" fillId="0" borderId="40" xfId="7" applyFont="1" applyFill="1" applyBorder="1" applyAlignment="1">
      <alignment horizontal="center" vertical="center" textRotation="90" wrapText="1"/>
    </xf>
    <xf numFmtId="0" fontId="10" fillId="0" borderId="12" xfId="4" applyFont="1" applyFill="1" applyBorder="1" applyAlignment="1">
      <alignment horizontal="center" vertical="center" textRotation="90" wrapText="1"/>
    </xf>
    <xf numFmtId="0" fontId="24" fillId="0" borderId="19" xfId="7" applyFont="1" applyFill="1" applyBorder="1" applyAlignment="1">
      <alignment horizontal="center" vertical="center" textRotation="90" wrapText="1"/>
    </xf>
    <xf numFmtId="0" fontId="24" fillId="0" borderId="21" xfId="7" applyFont="1" applyFill="1" applyBorder="1" applyAlignment="1">
      <alignment horizontal="center" vertical="center" textRotation="90" wrapText="1"/>
    </xf>
    <xf numFmtId="0" fontId="24" fillId="0" borderId="48" xfId="7" applyFont="1" applyFill="1" applyBorder="1" applyAlignment="1">
      <alignment horizontal="center" vertical="center" textRotation="90" wrapText="1"/>
    </xf>
    <xf numFmtId="0" fontId="24" fillId="0" borderId="20" xfId="7" applyFont="1" applyFill="1" applyBorder="1" applyAlignment="1">
      <alignment horizontal="center" vertical="center" textRotation="90" wrapText="1"/>
    </xf>
    <xf numFmtId="0" fontId="24" fillId="0" borderId="22" xfId="7" applyFont="1" applyFill="1" applyBorder="1" applyAlignment="1">
      <alignment horizontal="center" vertical="center" textRotation="90" wrapText="1"/>
    </xf>
    <xf numFmtId="0" fontId="24" fillId="0" borderId="71" xfId="7" applyFont="1" applyFill="1" applyBorder="1" applyAlignment="1">
      <alignment horizontal="center" vertical="center" textRotation="90" wrapText="1"/>
    </xf>
    <xf numFmtId="0" fontId="10" fillId="0" borderId="5" xfId="4" applyFont="1" applyFill="1" applyBorder="1" applyAlignment="1">
      <alignment horizontal="center" vertical="center" textRotation="90" wrapText="1"/>
    </xf>
    <xf numFmtId="0" fontId="24" fillId="0" borderId="52" xfId="7" applyFont="1" applyFill="1" applyBorder="1" applyAlignment="1">
      <alignment horizontal="center" vertical="center" textRotation="90" wrapText="1"/>
    </xf>
    <xf numFmtId="49" fontId="24" fillId="12" borderId="39" xfId="7" applyNumberFormat="1" applyFont="1" applyFill="1" applyBorder="1" applyAlignment="1">
      <alignment horizontal="center" vertical="center"/>
    </xf>
    <xf numFmtId="49" fontId="24" fillId="12" borderId="54" xfId="7" applyNumberFormat="1" applyFont="1" applyFill="1" applyBorder="1" applyAlignment="1">
      <alignment horizontal="center" vertical="center"/>
    </xf>
    <xf numFmtId="49" fontId="24" fillId="12" borderId="68" xfId="7" applyNumberFormat="1" applyFont="1" applyFill="1" applyBorder="1" applyAlignment="1">
      <alignment horizontal="center" vertical="center"/>
    </xf>
    <xf numFmtId="0" fontId="6" fillId="5" borderId="0" xfId="4" applyFont="1" applyFill="1"/>
    <xf numFmtId="0" fontId="26" fillId="0" borderId="0" xfId="7" applyFont="1" applyFill="1" applyBorder="1" applyAlignment="1">
      <alignment horizontal="center" vertical="center" textRotation="90" wrapText="1"/>
    </xf>
    <xf numFmtId="0" fontId="6" fillId="0" borderId="0" xfId="4" applyFont="1" applyFill="1" applyBorder="1" applyAlignment="1">
      <alignment horizontal="center" vertical="center" textRotation="90" wrapText="1"/>
    </xf>
    <xf numFmtId="0" fontId="27" fillId="0" borderId="0" xfId="7" applyFont="1" applyFill="1" applyBorder="1" applyAlignment="1">
      <alignment horizontal="center" vertical="center"/>
    </xf>
    <xf numFmtId="0" fontId="22" fillId="0" borderId="0" xfId="1" applyFont="1" applyFill="1" applyAlignment="1">
      <alignment horizontal="center" vertical="center"/>
    </xf>
    <xf numFmtId="0" fontId="28" fillId="0" borderId="0" xfId="4" applyFont="1" applyFill="1" applyAlignment="1">
      <alignment horizontal="center" vertical="center"/>
    </xf>
    <xf numFmtId="0" fontId="24" fillId="0" borderId="15" xfId="7" applyFont="1" applyFill="1" applyBorder="1" applyAlignment="1">
      <alignment horizontal="center" vertical="center" wrapText="1"/>
    </xf>
    <xf numFmtId="0" fontId="10" fillId="0" borderId="20"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24" fillId="0" borderId="71" xfId="7"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0" fillId="0" borderId="21" xfId="4" applyFont="1" applyFill="1" applyBorder="1" applyAlignment="1">
      <alignment horizontal="center" vertical="center" wrapText="1"/>
    </xf>
    <xf numFmtId="0" fontId="24" fillId="0" borderId="48" xfId="7" applyFont="1" applyFill="1" applyBorder="1" applyAlignment="1">
      <alignment horizontal="center" vertical="center" wrapText="1"/>
    </xf>
    <xf numFmtId="0" fontId="10" fillId="0" borderId="16" xfId="4" applyFont="1" applyFill="1" applyBorder="1" applyAlignment="1">
      <alignment horizontal="center" vertical="center" wrapText="1"/>
    </xf>
    <xf numFmtId="0" fontId="24" fillId="12" borderId="56" xfId="7" applyFont="1" applyFill="1" applyBorder="1" applyAlignment="1">
      <alignment horizontal="center" vertical="center"/>
    </xf>
    <xf numFmtId="166" fontId="6" fillId="2" borderId="0" xfId="4" applyNumberFormat="1" applyFont="1" applyFill="1" applyAlignment="1">
      <alignment horizontal="center" vertical="center"/>
    </xf>
    <xf numFmtId="167" fontId="6" fillId="2" borderId="60" xfId="4" applyNumberFormat="1" applyFont="1" applyFill="1" applyBorder="1" applyAlignment="1">
      <alignment horizontal="center" vertical="center"/>
    </xf>
    <xf numFmtId="167" fontId="6" fillId="0" borderId="60" xfId="4" applyNumberFormat="1" applyFont="1" applyFill="1" applyBorder="1" applyAlignment="1">
      <alignment horizontal="center" vertical="center"/>
    </xf>
    <xf numFmtId="0" fontId="24" fillId="0" borderId="51" xfId="7" applyFont="1" applyFill="1" applyBorder="1" applyAlignment="1">
      <alignment horizontal="center" vertical="center" textRotation="90" wrapText="1"/>
    </xf>
    <xf numFmtId="0" fontId="24" fillId="0" borderId="41" xfId="7" applyFont="1" applyFill="1" applyBorder="1" applyAlignment="1">
      <alignment horizontal="center" vertical="center" textRotation="90" wrapText="1"/>
    </xf>
    <xf numFmtId="0" fontId="24" fillId="12" borderId="1" xfId="7" applyFont="1" applyFill="1" applyBorder="1" applyAlignment="1">
      <alignment horizontal="center" vertical="center"/>
    </xf>
    <xf numFmtId="0" fontId="6" fillId="6" borderId="60" xfId="4" applyFont="1" applyFill="1" applyBorder="1" applyAlignment="1">
      <alignment horizontal="center" vertical="center"/>
    </xf>
    <xf numFmtId="0" fontId="6" fillId="0" borderId="60" xfId="4" applyFont="1" applyFill="1" applyBorder="1" applyAlignment="1">
      <alignment horizontal="center" vertical="center"/>
    </xf>
    <xf numFmtId="0" fontId="8" fillId="0" borderId="0" xfId="1" applyFont="1" applyFill="1" applyAlignment="1">
      <alignment horizontal="center" vertical="center"/>
    </xf>
    <xf numFmtId="0" fontId="24" fillId="0" borderId="0" xfId="8" applyFont="1" applyFill="1" applyBorder="1" applyAlignment="1">
      <alignment horizontal="center" vertical="center"/>
    </xf>
    <xf numFmtId="0" fontId="17" fillId="0" borderId="0" xfId="4" applyFont="1" applyFill="1" applyAlignment="1">
      <alignment horizontal="center" vertical="center"/>
    </xf>
    <xf numFmtId="0" fontId="6" fillId="0" borderId="0" xfId="4" applyFont="1" applyFill="1" applyAlignment="1">
      <alignment horizontal="center" vertical="center" wrapText="1"/>
    </xf>
    <xf numFmtId="0" fontId="24" fillId="0" borderId="0" xfId="8" applyFont="1" applyFill="1" applyBorder="1" applyAlignment="1">
      <alignment horizontal="center" vertical="center" wrapText="1"/>
    </xf>
    <xf numFmtId="0" fontId="17" fillId="0" borderId="0" xfId="4" applyFont="1" applyFill="1" applyBorder="1" applyAlignment="1">
      <alignment horizontal="center" vertical="center"/>
    </xf>
    <xf numFmtId="0" fontId="17" fillId="2" borderId="0" xfId="4" applyFont="1" applyFill="1" applyAlignment="1">
      <alignment horizontal="center" vertical="center"/>
    </xf>
    <xf numFmtId="0" fontId="8" fillId="0" borderId="18" xfId="4" applyFont="1" applyFill="1" applyBorder="1" applyAlignment="1">
      <alignment horizontal="center" vertical="center" wrapText="1"/>
    </xf>
    <xf numFmtId="0" fontId="10" fillId="0" borderId="18" xfId="4"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36" xfId="4" applyFont="1" applyFill="1" applyBorder="1" applyAlignment="1">
      <alignment horizontal="center" vertical="center"/>
    </xf>
    <xf numFmtId="0" fontId="17" fillId="5" borderId="0" xfId="4" applyFont="1" applyFill="1" applyAlignment="1">
      <alignment horizontal="center" vertical="center"/>
    </xf>
    <xf numFmtId="49" fontId="8" fillId="2" borderId="0" xfId="1" applyNumberFormat="1" applyFont="1" applyFill="1" applyBorder="1" applyAlignment="1">
      <alignment horizontal="center" vertical="center"/>
    </xf>
    <xf numFmtId="0" fontId="17" fillId="2" borderId="0" xfId="4" applyFont="1" applyFill="1" applyAlignment="1">
      <alignment horizontal="center" vertical="center" wrapText="1"/>
    </xf>
    <xf numFmtId="0" fontId="17" fillId="0" borderId="0" xfId="4" applyFont="1" applyFill="1" applyAlignment="1">
      <alignment horizontal="center" vertical="center" wrapText="1"/>
    </xf>
    <xf numFmtId="0" fontId="32" fillId="0" borderId="0" xfId="9" applyFont="1" applyFill="1" applyAlignment="1">
      <alignment vertical="top" wrapText="1"/>
    </xf>
    <xf numFmtId="0" fontId="32" fillId="0" borderId="0" xfId="9" applyFont="1" applyFill="1" applyAlignment="1">
      <alignment horizontal="left" vertical="center" wrapText="1"/>
    </xf>
    <xf numFmtId="49" fontId="32" fillId="0" borderId="0" xfId="9" applyNumberFormat="1" applyFont="1" applyFill="1" applyAlignment="1">
      <alignment wrapText="1"/>
    </xf>
    <xf numFmtId="0" fontId="33" fillId="0" borderId="0" xfId="9" applyFont="1" applyFill="1" applyAlignment="1">
      <alignment wrapText="1"/>
    </xf>
    <xf numFmtId="0" fontId="33" fillId="0" borderId="0" xfId="9" applyFont="1" applyFill="1"/>
    <xf numFmtId="169" fontId="33" fillId="0" borderId="0" xfId="9" applyNumberFormat="1" applyFont="1" applyFill="1"/>
    <xf numFmtId="0" fontId="34" fillId="0" borderId="0" xfId="9" applyFont="1" applyFill="1"/>
    <xf numFmtId="0" fontId="10" fillId="0" borderId="0" xfId="9" applyFont="1" applyFill="1" applyAlignment="1"/>
    <xf numFmtId="0" fontId="6" fillId="0" borderId="0" xfId="9" applyFont="1" applyFill="1"/>
    <xf numFmtId="0" fontId="10" fillId="0" borderId="0" xfId="9" applyFont="1" applyFill="1" applyAlignment="1">
      <alignment horizontal="center"/>
    </xf>
    <xf numFmtId="0" fontId="8" fillId="0" borderId="0" xfId="10" applyFont="1" applyFill="1" applyAlignment="1">
      <alignment vertical="center"/>
    </xf>
    <xf numFmtId="0" fontId="4" fillId="0" borderId="0" xfId="10" applyFont="1" applyFill="1" applyAlignment="1">
      <alignment vertical="top"/>
    </xf>
    <xf numFmtId="0" fontId="10" fillId="0" borderId="0" xfId="9" applyFont="1" applyFill="1" applyAlignment="1">
      <alignment horizontal="center" vertical="center"/>
    </xf>
    <xf numFmtId="167" fontId="36" fillId="0" borderId="0" xfId="9" applyNumberFormat="1" applyFont="1" applyFill="1"/>
    <xf numFmtId="167" fontId="36" fillId="0" borderId="0" xfId="9" applyNumberFormat="1" applyFont="1" applyFill="1" applyAlignment="1">
      <alignment horizontal="left" wrapText="1"/>
    </xf>
    <xf numFmtId="167" fontId="36" fillId="0" borderId="0" xfId="9" applyNumberFormat="1" applyFont="1" applyFill="1" applyAlignment="1">
      <alignment wrapText="1"/>
    </xf>
    <xf numFmtId="0" fontId="37" fillId="0" borderId="0" xfId="9" applyFont="1" applyFill="1" applyAlignment="1">
      <alignment vertical="center" wrapText="1"/>
    </xf>
    <xf numFmtId="0" fontId="37" fillId="0" borderId="0" xfId="9" applyFont="1" applyFill="1" applyAlignment="1">
      <alignment vertical="center"/>
    </xf>
    <xf numFmtId="164" fontId="34" fillId="0" borderId="0" xfId="9" applyNumberFormat="1" applyFont="1" applyFill="1"/>
    <xf numFmtId="169" fontId="34" fillId="0" borderId="0" xfId="9" applyNumberFormat="1" applyFont="1" applyFill="1"/>
    <xf numFmtId="1" fontId="36" fillId="0" borderId="0" xfId="9" applyNumberFormat="1" applyFont="1" applyFill="1"/>
    <xf numFmtId="3" fontId="38" fillId="0" borderId="0" xfId="9" applyNumberFormat="1" applyFont="1" applyFill="1"/>
    <xf numFmtId="0" fontId="4" fillId="0" borderId="0" xfId="10" applyFont="1" applyFill="1" applyAlignment="1">
      <alignment horizontal="center" vertical="top"/>
    </xf>
    <xf numFmtId="0" fontId="0" fillId="0" borderId="0" xfId="0" applyAlignment="1"/>
    <xf numFmtId="3" fontId="38" fillId="0" borderId="0" xfId="9" applyNumberFormat="1" applyFont="1" applyFill="1" applyAlignment="1">
      <alignment horizontal="left" wrapText="1"/>
    </xf>
    <xf numFmtId="3" fontId="38" fillId="0" borderId="0" xfId="9" applyNumberFormat="1" applyFont="1" applyFill="1" applyBorder="1" applyAlignment="1">
      <alignment wrapText="1"/>
    </xf>
    <xf numFmtId="3" fontId="38" fillId="0" borderId="0" xfId="9" applyNumberFormat="1" applyFont="1" applyFill="1" applyAlignment="1">
      <alignment wrapText="1"/>
    </xf>
    <xf numFmtId="164" fontId="38" fillId="0" borderId="0" xfId="9" applyNumberFormat="1" applyFont="1" applyFill="1"/>
    <xf numFmtId="169" fontId="38" fillId="0" borderId="0" xfId="9" applyNumberFormat="1" applyFont="1" applyFill="1"/>
    <xf numFmtId="0" fontId="33" fillId="2" borderId="0" xfId="9" applyFont="1" applyFill="1"/>
    <xf numFmtId="0" fontId="8" fillId="0" borderId="25" xfId="11" applyFont="1" applyFill="1" applyBorder="1" applyAlignment="1">
      <alignment horizontal="center" vertical="center" wrapText="1"/>
    </xf>
    <xf numFmtId="0" fontId="8" fillId="0" borderId="71" xfId="11" applyFont="1" applyFill="1" applyBorder="1" applyAlignment="1">
      <alignment horizontal="center" vertical="center" wrapText="1"/>
    </xf>
    <xf numFmtId="0" fontId="8" fillId="0" borderId="20" xfId="11" applyFont="1" applyFill="1" applyBorder="1" applyAlignment="1">
      <alignment horizontal="center" vertical="center" wrapText="1"/>
    </xf>
    <xf numFmtId="0" fontId="10" fillId="0" borderId="14" xfId="6" applyFont="1" applyFill="1" applyBorder="1" applyAlignment="1">
      <alignment horizontal="center" vertical="center" textRotation="90" wrapText="1"/>
    </xf>
    <xf numFmtId="0" fontId="10" fillId="0" borderId="15" xfId="6" applyFont="1" applyFill="1" applyBorder="1" applyAlignment="1">
      <alignment horizontal="center" vertical="center" textRotation="90" wrapText="1"/>
    </xf>
    <xf numFmtId="0" fontId="10" fillId="0" borderId="42" xfId="6" applyFont="1" applyFill="1" applyBorder="1" applyAlignment="1">
      <alignment horizontal="center" vertical="center" textRotation="90" wrapText="1"/>
    </xf>
    <xf numFmtId="0" fontId="10" fillId="0" borderId="43" xfId="6" applyFont="1" applyFill="1" applyBorder="1" applyAlignment="1">
      <alignment horizontal="center" vertical="center" textRotation="90" wrapText="1"/>
    </xf>
    <xf numFmtId="0" fontId="10" fillId="0" borderId="20" xfId="6" applyFont="1" applyFill="1" applyBorder="1" applyAlignment="1">
      <alignment horizontal="center" vertical="center" wrapText="1"/>
    </xf>
    <xf numFmtId="0" fontId="10" fillId="0" borderId="71" xfId="6" applyFont="1" applyFill="1" applyBorder="1" applyAlignment="1">
      <alignment horizontal="center" vertical="center" wrapText="1"/>
    </xf>
    <xf numFmtId="0" fontId="8" fillId="0" borderId="16" xfId="11" applyFont="1" applyFill="1" applyBorder="1" applyAlignment="1">
      <alignment horizontal="center" vertical="center" textRotation="90"/>
    </xf>
    <xf numFmtId="0" fontId="8" fillId="0" borderId="15" xfId="11" applyFont="1" applyFill="1" applyBorder="1" applyAlignment="1">
      <alignment horizontal="center" vertical="center" textRotation="90"/>
    </xf>
    <xf numFmtId="0" fontId="8" fillId="0" borderId="14" xfId="11" applyFont="1" applyFill="1" applyBorder="1" applyAlignment="1">
      <alignment horizontal="center" vertical="center" textRotation="90"/>
    </xf>
    <xf numFmtId="0" fontId="8" fillId="0" borderId="14" xfId="11" applyFont="1" applyFill="1" applyBorder="1" applyAlignment="1">
      <alignment horizontal="center" vertical="center" wrapText="1"/>
    </xf>
    <xf numFmtId="4" fontId="33" fillId="0" borderId="0" xfId="9" applyNumberFormat="1" applyFont="1" applyFill="1"/>
    <xf numFmtId="0" fontId="33" fillId="5" borderId="0" xfId="9" applyFont="1" applyFill="1"/>
    <xf numFmtId="4" fontId="33" fillId="5" borderId="0" xfId="9" applyNumberFormat="1" applyFont="1" applyFill="1"/>
    <xf numFmtId="0" fontId="33" fillId="0" borderId="0" xfId="9" applyFont="1" applyFill="1" applyAlignment="1">
      <alignment horizontal="left"/>
    </xf>
    <xf numFmtId="0" fontId="4" fillId="0" borderId="0" xfId="4" applyFont="1" applyFill="1" applyAlignment="1">
      <alignment horizontal="center" vertical="center"/>
    </xf>
    <xf numFmtId="0" fontId="8" fillId="0" borderId="0" xfId="4" applyFont="1" applyFill="1" applyAlignment="1">
      <alignment horizontal="center" vertical="center"/>
    </xf>
    <xf numFmtId="0" fontId="8" fillId="0" borderId="16" xfId="4" applyFont="1" applyFill="1" applyBorder="1" applyAlignment="1">
      <alignment horizontal="center" vertical="center" wrapText="1"/>
    </xf>
    <xf numFmtId="0" fontId="10" fillId="0" borderId="14"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8" fillId="0" borderId="20" xfId="4" applyFont="1" applyFill="1" applyBorder="1" applyAlignment="1">
      <alignment horizontal="center" vertical="center" textRotation="90"/>
    </xf>
    <xf numFmtId="0" fontId="8" fillId="0" borderId="71" xfId="4" applyFont="1" applyFill="1" applyBorder="1" applyAlignment="1">
      <alignment horizontal="center" vertical="center" textRotation="90"/>
    </xf>
    <xf numFmtId="0" fontId="8" fillId="0" borderId="25" xfId="4" applyFont="1" applyFill="1" applyBorder="1" applyAlignment="1">
      <alignment horizontal="center" vertical="center" textRotation="90"/>
    </xf>
    <xf numFmtId="0" fontId="8" fillId="0" borderId="26" xfId="4" applyFont="1" applyFill="1" applyBorder="1" applyAlignment="1">
      <alignment horizontal="center" vertical="center" textRotation="90"/>
    </xf>
    <xf numFmtId="0" fontId="8" fillId="0" borderId="25" xfId="4" applyFont="1" applyFill="1" applyBorder="1" applyAlignment="1">
      <alignment horizontal="center" vertical="center" wrapText="1"/>
    </xf>
    <xf numFmtId="0" fontId="8" fillId="0" borderId="71" xfId="4" applyFont="1" applyFill="1" applyBorder="1" applyAlignment="1">
      <alignment horizontal="center" vertical="center"/>
    </xf>
    <xf numFmtId="0" fontId="8" fillId="0" borderId="35" xfId="4" applyFont="1" applyFill="1" applyBorder="1" applyAlignment="1">
      <alignment horizontal="center" vertical="center" wrapText="1"/>
    </xf>
    <xf numFmtId="0" fontId="10" fillId="0" borderId="14" xfId="9" applyFont="1" applyFill="1" applyBorder="1" applyAlignment="1">
      <alignment horizontal="center" vertical="center" wrapText="1"/>
    </xf>
    <xf numFmtId="0" fontId="8" fillId="0" borderId="1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50" xfId="1" applyFont="1" applyFill="1" applyBorder="1" applyAlignment="1">
      <alignment horizontal="center" vertical="center"/>
    </xf>
    <xf numFmtId="0" fontId="17" fillId="0" borderId="0" xfId="4" applyFont="1"/>
    <xf numFmtId="0" fontId="17" fillId="0" borderId="0" xfId="4" applyFont="1" applyAlignment="1">
      <alignment vertical="center"/>
    </xf>
    <xf numFmtId="0" fontId="17" fillId="0" borderId="0" xfId="4" applyFont="1" applyAlignment="1">
      <alignment horizontal="center" vertical="center"/>
    </xf>
    <xf numFmtId="0" fontId="13" fillId="0" borderId="0" xfId="4" applyFont="1" applyAlignment="1">
      <alignment horizontal="right" vertical="center"/>
    </xf>
    <xf numFmtId="0" fontId="13" fillId="0" borderId="0" xfId="4" applyFont="1" applyAlignment="1">
      <alignment horizontal="right"/>
    </xf>
    <xf numFmtId="0" fontId="17" fillId="0" borderId="0" xfId="4" applyFont="1" applyAlignment="1">
      <alignment horizontal="right" vertical="center"/>
    </xf>
    <xf numFmtId="0" fontId="8" fillId="0" borderId="0" xfId="1" applyFont="1" applyAlignment="1">
      <alignment vertical="center"/>
    </xf>
    <xf numFmtId="0" fontId="4" fillId="0" borderId="0" xfId="1" applyFont="1" applyAlignment="1">
      <alignment vertical="top"/>
    </xf>
    <xf numFmtId="0" fontId="40" fillId="0" borderId="0" xfId="4" applyFont="1" applyAlignment="1"/>
    <xf numFmtId="0" fontId="17" fillId="0" borderId="0" xfId="4" applyFont="1" applyFill="1"/>
    <xf numFmtId="0" fontId="17" fillId="0" borderId="0" xfId="4" applyFont="1" applyFill="1" applyAlignment="1">
      <alignment vertical="center"/>
    </xf>
    <xf numFmtId="0" fontId="17" fillId="2" borderId="0" xfId="4" applyFont="1" applyFill="1" applyAlignment="1">
      <alignment vertical="center"/>
    </xf>
    <xf numFmtId="0" fontId="10" fillId="0" borderId="12" xfId="4" applyFont="1" applyFill="1" applyBorder="1" applyAlignment="1">
      <alignment horizontal="center" vertical="center" wrapText="1"/>
    </xf>
    <xf numFmtId="0" fontId="8" fillId="0" borderId="18" xfId="1" applyFont="1" applyBorder="1" applyAlignment="1">
      <alignment horizontal="center" vertical="center" wrapText="1"/>
    </xf>
    <xf numFmtId="0" fontId="8" fillId="0" borderId="56" xfId="1" applyFont="1" applyBorder="1" applyAlignment="1">
      <alignment horizontal="center" vertical="center" wrapText="1"/>
    </xf>
    <xf numFmtId="0" fontId="17" fillId="5" borderId="0" xfId="4" applyFont="1" applyFill="1" applyAlignment="1">
      <alignment vertical="center"/>
    </xf>
    <xf numFmtId="0" fontId="17" fillId="5" borderId="0" xfId="4" applyFont="1" applyFill="1"/>
    <xf numFmtId="0" fontId="41" fillId="0" borderId="0" xfId="4" applyFont="1" applyFill="1" applyAlignment="1">
      <alignment horizontal="center" vertical="center"/>
    </xf>
    <xf numFmtId="0" fontId="10" fillId="0" borderId="58" xfId="4" applyFont="1" applyFill="1" applyBorder="1" applyAlignment="1">
      <alignment horizontal="center" vertical="center" textRotation="90" wrapText="1"/>
    </xf>
    <xf numFmtId="0" fontId="10" fillId="0" borderId="57" xfId="4" applyFont="1" applyFill="1" applyBorder="1" applyAlignment="1">
      <alignment horizontal="center" vertical="center" textRotation="90" wrapText="1"/>
    </xf>
    <xf numFmtId="0" fontId="10" fillId="10" borderId="57" xfId="4" applyFont="1" applyFill="1" applyBorder="1" applyAlignment="1">
      <alignment horizontal="center" vertical="center" textRotation="90" wrapText="1"/>
    </xf>
    <xf numFmtId="0" fontId="10" fillId="0" borderId="59" xfId="4" applyFont="1" applyFill="1" applyBorder="1" applyAlignment="1">
      <alignment horizontal="center" vertical="center" textRotation="90" wrapText="1"/>
    </xf>
    <xf numFmtId="0" fontId="10" fillId="0" borderId="58" xfId="4" applyFont="1" applyFill="1" applyBorder="1" applyAlignment="1">
      <alignment horizontal="center" vertical="center" wrapText="1"/>
    </xf>
    <xf numFmtId="0" fontId="10" fillId="0" borderId="59" xfId="4" applyFont="1" applyFill="1" applyBorder="1" applyAlignment="1">
      <alignment horizontal="center" vertical="center" wrapText="1"/>
    </xf>
    <xf numFmtId="0" fontId="10" fillId="0" borderId="14" xfId="4" applyFont="1" applyFill="1" applyBorder="1" applyAlignment="1">
      <alignment horizontal="center" vertical="center" textRotation="90" wrapText="1"/>
    </xf>
    <xf numFmtId="0" fontId="10" fillId="0" borderId="15" xfId="4" applyFont="1" applyFill="1" applyBorder="1" applyAlignment="1">
      <alignment horizontal="center" vertical="center" textRotation="90" wrapText="1"/>
    </xf>
    <xf numFmtId="0" fontId="10" fillId="0" borderId="16" xfId="4" applyFont="1" applyFill="1" applyBorder="1" applyAlignment="1">
      <alignment horizontal="center" vertical="center" textRotation="90" wrapText="1"/>
    </xf>
    <xf numFmtId="0" fontId="8" fillId="0" borderId="21" xfId="4" applyFont="1" applyFill="1" applyBorder="1" applyAlignment="1">
      <alignment horizontal="center" vertical="center"/>
    </xf>
    <xf numFmtId="0" fontId="8" fillId="0" borderId="48" xfId="4" applyFont="1" applyFill="1" applyBorder="1" applyAlignment="1">
      <alignment horizontal="center" vertical="center"/>
    </xf>
    <xf numFmtId="0" fontId="8" fillId="0" borderId="19" xfId="4" applyFont="1" applyFill="1" applyBorder="1" applyAlignment="1">
      <alignment horizontal="center" vertical="center"/>
    </xf>
    <xf numFmtId="49" fontId="8" fillId="0" borderId="41" xfId="4" applyNumberFormat="1" applyFont="1" applyFill="1" applyBorder="1" applyAlignment="1">
      <alignment horizontal="center" vertical="center"/>
    </xf>
    <xf numFmtId="49" fontId="8" fillId="0" borderId="21" xfId="4" applyNumberFormat="1" applyFont="1" applyFill="1" applyBorder="1" applyAlignment="1">
      <alignment horizontal="center" vertical="center"/>
    </xf>
    <xf numFmtId="49" fontId="8" fillId="0" borderId="23" xfId="4" applyNumberFormat="1" applyFont="1" applyFill="1" applyBorder="1" applyAlignment="1">
      <alignment horizontal="center" vertical="center"/>
    </xf>
    <xf numFmtId="166" fontId="21" fillId="6" borderId="60" xfId="1" applyNumberFormat="1" applyFont="1" applyFill="1" applyBorder="1" applyAlignment="1">
      <alignment horizontal="center" vertical="center"/>
    </xf>
    <xf numFmtId="166" fontId="4" fillId="6" borderId="60" xfId="1" applyNumberFormat="1" applyFont="1" applyFill="1" applyBorder="1" applyAlignment="1">
      <alignment horizontal="center" vertical="center"/>
    </xf>
    <xf numFmtId="167" fontId="21" fillId="6" borderId="60" xfId="1" applyNumberFormat="1" applyFont="1" applyFill="1" applyBorder="1" applyAlignment="1">
      <alignment horizontal="center" vertical="center"/>
    </xf>
    <xf numFmtId="166" fontId="41" fillId="0" borderId="0" xfId="4" applyNumberFormat="1" applyFont="1" applyFill="1" applyAlignment="1">
      <alignment horizontal="center" vertical="center"/>
    </xf>
    <xf numFmtId="166" fontId="4" fillId="0" borderId="60" xfId="4" applyNumberFormat="1" applyFont="1" applyFill="1" applyBorder="1" applyAlignment="1">
      <alignment horizontal="center" vertical="center"/>
    </xf>
    <xf numFmtId="0" fontId="4" fillId="10" borderId="60" xfId="1" applyFont="1" applyFill="1" applyBorder="1" applyAlignment="1">
      <alignment horizontal="center" vertical="center"/>
    </xf>
    <xf numFmtId="167" fontId="41" fillId="0" borderId="0" xfId="4" applyNumberFormat="1" applyFont="1" applyFill="1" applyAlignment="1">
      <alignment horizontal="center" vertical="center"/>
    </xf>
    <xf numFmtId="168" fontId="17" fillId="0" borderId="0" xfId="4" applyNumberFormat="1" applyFont="1" applyFill="1" applyAlignment="1">
      <alignment horizontal="center" vertical="center"/>
    </xf>
    <xf numFmtId="0" fontId="17" fillId="0" borderId="18" xfId="4" applyFont="1" applyBorder="1" applyAlignment="1">
      <alignment horizontal="center" vertical="center"/>
    </xf>
    <xf numFmtId="0" fontId="4" fillId="0" borderId="0" xfId="4" applyFont="1" applyAlignment="1">
      <alignment horizontal="center"/>
    </xf>
    <xf numFmtId="0" fontId="4" fillId="0" borderId="0" xfId="4" applyFont="1"/>
    <xf numFmtId="0" fontId="4" fillId="0" borderId="0" xfId="1" applyFont="1" applyAlignment="1">
      <alignment horizontal="center" vertical="top"/>
    </xf>
    <xf numFmtId="0" fontId="17" fillId="0" borderId="0" xfId="4" applyFont="1" applyAlignment="1">
      <alignment horizontal="center" vertical="center" wrapText="1"/>
    </xf>
    <xf numFmtId="0" fontId="30" fillId="0" borderId="0" xfId="4" applyFont="1" applyAlignment="1">
      <alignment horizontal="center" vertical="center" wrapText="1"/>
    </xf>
    <xf numFmtId="0" fontId="30" fillId="0" borderId="18" xfId="4" applyFont="1" applyBorder="1" applyAlignment="1">
      <alignment horizontal="center" vertical="center" wrapText="1"/>
    </xf>
    <xf numFmtId="0" fontId="30" fillId="0" borderId="1" xfId="4" applyFont="1" applyBorder="1" applyAlignment="1">
      <alignment horizontal="center" vertical="center" wrapText="1"/>
    </xf>
    <xf numFmtId="0" fontId="30" fillId="0" borderId="18" xfId="20" applyFont="1" applyFill="1" applyBorder="1" applyAlignment="1">
      <alignment horizontal="center" vertical="center" wrapText="1"/>
    </xf>
    <xf numFmtId="49" fontId="30" fillId="0" borderId="18" xfId="4" applyNumberFormat="1" applyFont="1" applyBorder="1" applyAlignment="1">
      <alignment horizontal="center" vertical="center" wrapText="1"/>
    </xf>
    <xf numFmtId="0" fontId="17" fillId="0" borderId="18" xfId="4" applyFont="1" applyBorder="1" applyAlignment="1">
      <alignment vertical="center" wrapText="1"/>
    </xf>
    <xf numFmtId="0" fontId="17" fillId="0" borderId="18" xfId="11" applyFont="1" applyBorder="1" applyAlignment="1">
      <alignment vertical="center" wrapText="1"/>
    </xf>
    <xf numFmtId="10" fontId="17" fillId="0" borderId="13" xfId="21" applyNumberFormat="1" applyFont="1" applyBorder="1" applyAlignment="1">
      <alignment horizontal="center" vertical="center" wrapText="1"/>
    </xf>
    <xf numFmtId="0" fontId="43" fillId="0" borderId="0" xfId="4" applyFont="1" applyFill="1" applyAlignment="1">
      <alignment wrapText="1"/>
    </xf>
    <xf numFmtId="0" fontId="16" fillId="0" borderId="0" xfId="4" applyFont="1" applyFill="1" applyBorder="1" applyAlignment="1">
      <alignment horizontal="center" vertical="center"/>
    </xf>
    <xf numFmtId="0" fontId="17" fillId="0" borderId="0" xfId="4" applyFont="1" applyBorder="1" applyAlignment="1">
      <alignment horizontal="center" vertical="center"/>
    </xf>
    <xf numFmtId="0" fontId="17" fillId="0" borderId="0" xfId="4" applyFont="1" applyAlignment="1">
      <alignment horizontal="center"/>
    </xf>
    <xf numFmtId="0" fontId="6" fillId="0" borderId="0" xfId="13" applyFont="1"/>
    <xf numFmtId="0" fontId="6" fillId="0" borderId="0" xfId="13" applyFont="1" applyFill="1"/>
    <xf numFmtId="0" fontId="6" fillId="0" borderId="0" xfId="13" applyFont="1" applyAlignment="1">
      <alignment horizontal="right"/>
    </xf>
    <xf numFmtId="0" fontId="6" fillId="0" borderId="0" xfId="13" applyFont="1" applyFill="1" applyAlignment="1">
      <alignment horizontal="right"/>
    </xf>
    <xf numFmtId="0" fontId="4" fillId="0" borderId="0" xfId="1" applyFont="1" applyAlignment="1">
      <alignment vertical="center"/>
    </xf>
    <xf numFmtId="0" fontId="10" fillId="0" borderId="0" xfId="13" applyFont="1" applyFill="1" applyAlignment="1">
      <alignment horizontal="center"/>
    </xf>
    <xf numFmtId="0" fontId="6" fillId="0" borderId="0" xfId="13" applyFont="1" applyFill="1" applyAlignment="1">
      <alignment vertical="center"/>
    </xf>
    <xf numFmtId="0" fontId="6" fillId="0" borderId="18" xfId="13" applyFont="1" applyBorder="1" applyAlignment="1">
      <alignment horizontal="center" vertical="center" wrapText="1"/>
    </xf>
    <xf numFmtId="0" fontId="26" fillId="0" borderId="18" xfId="7" applyFont="1" applyBorder="1" applyAlignment="1">
      <alignment horizontal="center" vertical="center"/>
    </xf>
    <xf numFmtId="0" fontId="26" fillId="0" borderId="1" xfId="7" applyFont="1" applyBorder="1" applyAlignment="1">
      <alignment horizontal="center" vertical="center"/>
    </xf>
    <xf numFmtId="0" fontId="6" fillId="0" borderId="1" xfId="13" applyFont="1" applyBorder="1" applyAlignment="1">
      <alignment horizontal="center" vertical="center" wrapText="1"/>
    </xf>
    <xf numFmtId="0" fontId="26" fillId="0" borderId="5" xfId="7" applyFont="1" applyFill="1" applyBorder="1" applyAlignment="1">
      <alignment horizontal="center" vertical="center"/>
    </xf>
    <xf numFmtId="0" fontId="26" fillId="0" borderId="37" xfId="7" applyFont="1" applyBorder="1" applyAlignment="1">
      <alignment horizontal="center" vertical="center"/>
    </xf>
    <xf numFmtId="0" fontId="6" fillId="0" borderId="75" xfId="13" applyFont="1" applyBorder="1" applyAlignment="1">
      <alignment vertical="center" wrapText="1"/>
    </xf>
    <xf numFmtId="0" fontId="6" fillId="0" borderId="27" xfId="13" applyFont="1" applyBorder="1" applyAlignment="1">
      <alignment horizontal="center" vertical="center"/>
    </xf>
    <xf numFmtId="0" fontId="6" fillId="0" borderId="63" xfId="13" applyFont="1" applyBorder="1" applyAlignment="1">
      <alignment vertical="center" wrapText="1"/>
    </xf>
    <xf numFmtId="0" fontId="6" fillId="0" borderId="38" xfId="13" applyFont="1" applyBorder="1" applyAlignment="1">
      <alignment horizontal="center" vertical="center"/>
    </xf>
    <xf numFmtId="0" fontId="6" fillId="0" borderId="76" xfId="13" applyFont="1" applyBorder="1" applyAlignment="1">
      <alignment vertical="center" wrapText="1"/>
    </xf>
    <xf numFmtId="1" fontId="6" fillId="0" borderId="38" xfId="13" applyNumberFormat="1" applyFont="1" applyBorder="1" applyAlignment="1">
      <alignment horizontal="center" vertical="center" wrapText="1"/>
    </xf>
    <xf numFmtId="1" fontId="6" fillId="0" borderId="13" xfId="13" applyNumberFormat="1" applyFont="1" applyBorder="1" applyAlignment="1">
      <alignment horizontal="center" vertical="center" wrapText="1"/>
    </xf>
    <xf numFmtId="0" fontId="6" fillId="0" borderId="0" xfId="13" applyFont="1" applyAlignment="1">
      <alignment horizontal="left"/>
    </xf>
    <xf numFmtId="0" fontId="6" fillId="0" borderId="0" xfId="4"/>
    <xf numFmtId="0" fontId="14" fillId="0" borderId="0" xfId="11" applyFont="1" applyAlignment="1">
      <alignment wrapText="1"/>
    </xf>
    <xf numFmtId="0" fontId="14" fillId="0" borderId="0" xfId="11" applyFont="1" applyAlignment="1">
      <alignment horizontal="center" wrapText="1"/>
    </xf>
    <xf numFmtId="0" fontId="6" fillId="0" borderId="18" xfId="4" applyFont="1" applyBorder="1" applyAlignment="1">
      <alignment horizontal="center" vertical="center"/>
    </xf>
    <xf numFmtId="0" fontId="6" fillId="0" borderId="18" xfId="4" applyFont="1" applyBorder="1" applyAlignment="1">
      <alignment horizontal="center" vertical="center" wrapText="1"/>
    </xf>
    <xf numFmtId="0" fontId="6" fillId="0" borderId="18" xfId="4" applyFont="1" applyBorder="1" applyAlignment="1">
      <alignment horizontal="center"/>
    </xf>
    <xf numFmtId="0" fontId="6" fillId="0" borderId="13" xfId="4" applyFont="1" applyBorder="1" applyAlignment="1">
      <alignment horizontal="center"/>
    </xf>
    <xf numFmtId="0" fontId="4" fillId="0" borderId="0" xfId="1" applyFont="1" applyFill="1" applyAlignment="1">
      <alignment horizontal="center" vertical="center"/>
    </xf>
    <xf numFmtId="172" fontId="6" fillId="0" borderId="0" xfId="13" applyNumberFormat="1" applyFont="1"/>
    <xf numFmtId="0" fontId="4" fillId="0" borderId="60" xfId="1" applyFont="1" applyFill="1" applyBorder="1" applyAlignment="1">
      <alignment horizontal="center" vertical="center"/>
    </xf>
    <xf numFmtId="0" fontId="4" fillId="2" borderId="6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center" vertical="center"/>
    </xf>
    <xf numFmtId="166" fontId="8" fillId="0" borderId="60" xfId="1" applyNumberFormat="1" applyFont="1" applyFill="1" applyBorder="1" applyAlignment="1">
      <alignment horizontal="center" vertical="center"/>
    </xf>
    <xf numFmtId="166" fontId="6" fillId="0" borderId="60" xfId="2" applyNumberFormat="1" applyFont="1" applyFill="1" applyBorder="1" applyAlignment="1">
      <alignment horizontal="center" vertical="center"/>
    </xf>
    <xf numFmtId="166" fontId="6" fillId="0" borderId="60" xfId="2" applyNumberFormat="1" applyFont="1" applyFill="1" applyBorder="1" applyAlignment="1">
      <alignment vertical="center" wrapText="1"/>
    </xf>
    <xf numFmtId="49" fontId="6" fillId="0" borderId="60" xfId="1" applyNumberFormat="1" applyFont="1" applyFill="1" applyBorder="1" applyAlignment="1">
      <alignment horizontal="center" vertical="center"/>
    </xf>
    <xf numFmtId="0" fontId="6" fillId="2" borderId="60" xfId="1" applyFont="1" applyFill="1" applyBorder="1" applyAlignment="1">
      <alignment horizontal="center" vertical="center"/>
    </xf>
    <xf numFmtId="0" fontId="6" fillId="0" borderId="60" xfId="1" applyFont="1" applyFill="1" applyBorder="1" applyAlignment="1">
      <alignment horizontal="center" vertical="center"/>
    </xf>
    <xf numFmtId="0" fontId="6" fillId="2" borderId="60" xfId="1" applyFont="1" applyFill="1" applyBorder="1" applyAlignment="1">
      <alignment horizontal="left" vertical="center"/>
    </xf>
    <xf numFmtId="0" fontId="6" fillId="0" borderId="60" xfId="1" applyFont="1" applyFill="1" applyBorder="1" applyAlignment="1">
      <alignment horizontal="left" vertical="center"/>
    </xf>
    <xf numFmtId="167" fontId="4" fillId="2" borderId="60" xfId="1" applyNumberFormat="1" applyFont="1" applyFill="1" applyBorder="1" applyAlignment="1">
      <alignment horizontal="center" vertical="center"/>
    </xf>
    <xf numFmtId="49" fontId="8" fillId="4" borderId="60" xfId="1" applyNumberFormat="1" applyFont="1" applyFill="1" applyBorder="1" applyAlignment="1">
      <alignment horizontal="center" vertical="center"/>
    </xf>
    <xf numFmtId="4" fontId="8" fillId="4" borderId="60" xfId="1" applyNumberFormat="1" applyFont="1" applyFill="1" applyBorder="1" applyAlignment="1">
      <alignment horizontal="left" vertical="center" wrapText="1"/>
    </xf>
    <xf numFmtId="166" fontId="8" fillId="4" borderId="60" xfId="1" applyNumberFormat="1" applyFont="1" applyFill="1" applyBorder="1" applyAlignment="1">
      <alignment horizontal="center" vertical="center"/>
    </xf>
    <xf numFmtId="49" fontId="4" fillId="4" borderId="60" xfId="1" applyNumberFormat="1" applyFont="1" applyFill="1" applyBorder="1" applyAlignment="1">
      <alignment horizontal="center" vertical="center"/>
    </xf>
    <xf numFmtId="166" fontId="4" fillId="4" borderId="60" xfId="1" applyNumberFormat="1" applyFont="1" applyFill="1" applyBorder="1" applyAlignment="1">
      <alignment horizontal="center" vertical="center"/>
    </xf>
    <xf numFmtId="4" fontId="4" fillId="0" borderId="60" xfId="1" applyNumberFormat="1" applyFont="1" applyFill="1" applyBorder="1" applyAlignment="1">
      <alignment horizontal="left" vertical="center" wrapText="1"/>
    </xf>
    <xf numFmtId="49" fontId="8" fillId="0" borderId="60" xfId="1" applyNumberFormat="1" applyFont="1" applyFill="1" applyBorder="1" applyAlignment="1">
      <alignment horizontal="center" vertical="center"/>
    </xf>
    <xf numFmtId="167" fontId="8" fillId="0" borderId="60" xfId="1" applyNumberFormat="1" applyFont="1" applyFill="1" applyBorder="1" applyAlignment="1">
      <alignment horizontal="center" vertical="center"/>
    </xf>
    <xf numFmtId="167" fontId="4" fillId="0" borderId="60" xfId="1" applyNumberFormat="1" applyFont="1" applyFill="1" applyBorder="1" applyAlignment="1">
      <alignment horizontal="center" vertical="center"/>
    </xf>
    <xf numFmtId="167" fontId="6" fillId="0" borderId="60" xfId="2" applyNumberFormat="1" applyFont="1" applyFill="1" applyBorder="1" applyAlignment="1">
      <alignment horizontal="center" vertical="center" wrapText="1"/>
    </xf>
    <xf numFmtId="0" fontId="4" fillId="0" borderId="60" xfId="2" applyFont="1" applyFill="1" applyBorder="1" applyAlignment="1">
      <alignment horizontal="left" vertical="center" wrapText="1"/>
    </xf>
    <xf numFmtId="167" fontId="8" fillId="4" borderId="60" xfId="1" applyNumberFormat="1" applyFont="1" applyFill="1" applyBorder="1" applyAlignment="1">
      <alignment horizontal="center" vertical="center"/>
    </xf>
    <xf numFmtId="4" fontId="6" fillId="0" borderId="60" xfId="1" applyNumberFormat="1" applyFont="1" applyFill="1" applyBorder="1" applyAlignment="1">
      <alignment horizontal="left" vertical="center" wrapText="1"/>
    </xf>
    <xf numFmtId="166" fontId="6" fillId="0" borderId="60" xfId="4" applyNumberFormat="1" applyFont="1" applyFill="1" applyBorder="1" applyAlignment="1">
      <alignment horizontal="center" vertical="center"/>
    </xf>
    <xf numFmtId="166" fontId="10" fillId="4" borderId="60" xfId="4" applyNumberFormat="1" applyFont="1" applyFill="1" applyBorder="1" applyAlignment="1">
      <alignment horizontal="center" vertical="center"/>
    </xf>
    <xf numFmtId="3" fontId="10" fillId="4" borderId="60" xfId="4" applyNumberFormat="1" applyFont="1" applyFill="1" applyBorder="1" applyAlignment="1">
      <alignment horizontal="center" vertical="center"/>
    </xf>
    <xf numFmtId="1" fontId="6" fillId="0" borderId="60" xfId="4" applyNumberFormat="1" applyFont="1" applyFill="1" applyBorder="1" applyAlignment="1">
      <alignment horizontal="center" vertical="center"/>
    </xf>
    <xf numFmtId="14" fontId="4" fillId="0" borderId="60" xfId="1" applyNumberFormat="1" applyFont="1" applyFill="1" applyBorder="1" applyAlignment="1">
      <alignment horizontal="center" vertical="center"/>
    </xf>
    <xf numFmtId="49" fontId="4" fillId="2" borderId="60" xfId="1" applyNumberFormat="1" applyFont="1" applyFill="1" applyBorder="1" applyAlignment="1">
      <alignment horizontal="center" vertical="center"/>
    </xf>
    <xf numFmtId="166" fontId="6" fillId="2" borderId="60" xfId="4" applyNumberFormat="1" applyFont="1" applyFill="1" applyBorder="1" applyAlignment="1">
      <alignment horizontal="center" vertical="center" wrapText="1"/>
    </xf>
    <xf numFmtId="4" fontId="4" fillId="0" borderId="60" xfId="1" applyNumberFormat="1" applyFont="1" applyFill="1" applyBorder="1" applyAlignment="1">
      <alignment horizontal="left" wrapText="1"/>
    </xf>
    <xf numFmtId="167" fontId="6" fillId="0" borderId="60" xfId="4" applyNumberFormat="1" applyFont="1" applyFill="1" applyBorder="1" applyAlignment="1">
      <alignment horizontal="center" vertical="center" wrapText="1"/>
    </xf>
    <xf numFmtId="167" fontId="6" fillId="2" borderId="60" xfId="4" applyNumberFormat="1" applyFont="1" applyFill="1" applyBorder="1" applyAlignment="1">
      <alignment horizontal="center" vertical="center" wrapText="1"/>
    </xf>
    <xf numFmtId="49" fontId="4" fillId="2" borderId="60" xfId="4" applyNumberFormat="1" applyFont="1" applyFill="1" applyBorder="1" applyAlignment="1" applyProtection="1">
      <alignment horizontal="left" vertical="center" wrapText="1"/>
    </xf>
    <xf numFmtId="166" fontId="6" fillId="0" borderId="60" xfId="4" applyNumberFormat="1" applyFont="1" applyFill="1" applyBorder="1" applyAlignment="1">
      <alignment horizontal="center" vertical="center" wrapText="1"/>
    </xf>
    <xf numFmtId="1" fontId="6" fillId="0" borderId="60" xfId="4" applyNumberFormat="1" applyFont="1" applyFill="1" applyBorder="1" applyAlignment="1">
      <alignment horizontal="center" vertical="center" wrapText="1"/>
    </xf>
    <xf numFmtId="1" fontId="6" fillId="2" borderId="60" xfId="4" applyNumberFormat="1" applyFont="1" applyFill="1" applyBorder="1" applyAlignment="1">
      <alignment horizontal="center" vertical="center" wrapText="1"/>
    </xf>
    <xf numFmtId="49" fontId="4" fillId="6" borderId="60" xfId="1" applyNumberFormat="1" applyFont="1" applyFill="1" applyBorder="1" applyAlignment="1">
      <alignment horizontal="center" vertical="center"/>
    </xf>
    <xf numFmtId="4" fontId="4" fillId="6" borderId="60" xfId="1" applyNumberFormat="1" applyFont="1" applyFill="1" applyBorder="1" applyAlignment="1">
      <alignment horizontal="left" vertical="center" wrapText="1"/>
    </xf>
    <xf numFmtId="167" fontId="4" fillId="6" borderId="60" xfId="1" applyNumberFormat="1" applyFont="1" applyFill="1" applyBorder="1" applyAlignment="1">
      <alignment horizontal="center" vertical="center"/>
    </xf>
    <xf numFmtId="49" fontId="8" fillId="6" borderId="60" xfId="1" applyNumberFormat="1" applyFont="1" applyFill="1" applyBorder="1" applyAlignment="1">
      <alignment horizontal="center" vertical="center"/>
    </xf>
    <xf numFmtId="4" fontId="8" fillId="6" borderId="60" xfId="1" applyNumberFormat="1" applyFont="1" applyFill="1" applyBorder="1" applyAlignment="1">
      <alignment horizontal="left" vertical="center" wrapText="1"/>
    </xf>
    <xf numFmtId="166" fontId="8" fillId="6" borderId="60" xfId="1" applyNumberFormat="1" applyFont="1" applyFill="1" applyBorder="1" applyAlignment="1">
      <alignment horizontal="center" vertical="center"/>
    </xf>
    <xf numFmtId="167" fontId="8" fillId="6" borderId="60" xfId="1" applyNumberFormat="1" applyFont="1" applyFill="1" applyBorder="1" applyAlignment="1">
      <alignment horizontal="center" vertical="center"/>
    </xf>
    <xf numFmtId="0" fontId="6" fillId="0" borderId="60" xfId="4" applyNumberFormat="1" applyFont="1" applyFill="1" applyBorder="1" applyAlignment="1" applyProtection="1">
      <alignment horizontal="left" vertical="center" wrapText="1"/>
    </xf>
    <xf numFmtId="49" fontId="8" fillId="11" borderId="60" xfId="1" applyNumberFormat="1" applyFont="1" applyFill="1" applyBorder="1" applyAlignment="1">
      <alignment horizontal="center" vertical="center"/>
    </xf>
    <xf numFmtId="4" fontId="8" fillId="11" borderId="60" xfId="1" applyNumberFormat="1" applyFont="1" applyFill="1" applyBorder="1" applyAlignment="1">
      <alignment horizontal="left" vertical="center" wrapText="1"/>
    </xf>
    <xf numFmtId="49" fontId="10" fillId="7" borderId="1" xfId="4" applyNumberFormat="1" applyFont="1" applyFill="1" applyBorder="1" applyAlignment="1">
      <alignment horizontal="center" vertical="center" wrapText="1"/>
    </xf>
    <xf numFmtId="3" fontId="10" fillId="7" borderId="1" xfId="4" applyNumberFormat="1" applyFont="1" applyFill="1" applyBorder="1" applyAlignment="1">
      <alignment horizontal="center" vertical="center" wrapText="1"/>
    </xf>
    <xf numFmtId="0" fontId="10" fillId="7" borderId="1" xfId="4" applyFont="1" applyFill="1" applyBorder="1" applyAlignment="1">
      <alignment horizontal="center" vertical="center" wrapText="1"/>
    </xf>
    <xf numFmtId="0" fontId="10" fillId="7" borderId="39" xfId="4" applyFont="1" applyFill="1" applyBorder="1" applyAlignment="1">
      <alignment horizontal="center" vertical="center" wrapText="1"/>
    </xf>
    <xf numFmtId="0" fontId="10" fillId="7" borderId="40" xfId="4" applyFont="1" applyFill="1" applyBorder="1" applyAlignment="1">
      <alignment horizontal="center" vertical="center" wrapText="1"/>
    </xf>
    <xf numFmtId="49" fontId="10" fillId="7" borderId="61" xfId="4" applyNumberFormat="1" applyFont="1" applyFill="1" applyBorder="1" applyAlignment="1">
      <alignment horizontal="center" vertical="center" wrapText="1"/>
    </xf>
    <xf numFmtId="49" fontId="10" fillId="7" borderId="40" xfId="4" applyNumberFormat="1" applyFont="1" applyFill="1" applyBorder="1" applyAlignment="1">
      <alignment horizontal="center" vertical="center" wrapText="1"/>
    </xf>
    <xf numFmtId="49" fontId="10" fillId="7" borderId="51" xfId="4" applyNumberFormat="1" applyFont="1" applyFill="1" applyBorder="1" applyAlignment="1">
      <alignment horizontal="center" vertical="center" wrapText="1"/>
    </xf>
    <xf numFmtId="49" fontId="10" fillId="7" borderId="54" xfId="4" applyNumberFormat="1" applyFont="1" applyFill="1" applyBorder="1" applyAlignment="1">
      <alignment horizontal="center" vertical="center" wrapText="1"/>
    </xf>
    <xf numFmtId="166" fontId="10" fillId="4" borderId="60" xfId="4" applyNumberFormat="1" applyFont="1" applyFill="1" applyBorder="1" applyAlignment="1">
      <alignment horizontal="center" vertical="center" wrapText="1"/>
    </xf>
    <xf numFmtId="0" fontId="8" fillId="4" borderId="60" xfId="1" applyFont="1" applyFill="1" applyBorder="1" applyAlignment="1">
      <alignment horizontal="center" vertical="center"/>
    </xf>
    <xf numFmtId="167" fontId="10" fillId="4" borderId="60" xfId="4" applyNumberFormat="1" applyFont="1" applyFill="1" applyBorder="1" applyAlignment="1">
      <alignment horizontal="center" vertical="center" wrapText="1"/>
    </xf>
    <xf numFmtId="2" fontId="4" fillId="6" borderId="60" xfId="3" applyNumberFormat="1" applyFont="1" applyFill="1" applyBorder="1" applyAlignment="1">
      <alignment horizontal="center" vertical="center"/>
    </xf>
    <xf numFmtId="0" fontId="4" fillId="6" borderId="60" xfId="1" applyFont="1" applyFill="1" applyBorder="1" applyAlignment="1">
      <alignment horizontal="center" vertical="center"/>
    </xf>
    <xf numFmtId="2" fontId="10" fillId="4" borderId="60" xfId="3" applyNumberFormat="1" applyFont="1" applyFill="1" applyBorder="1" applyAlignment="1">
      <alignment horizontal="center" vertical="center" wrapText="1"/>
    </xf>
    <xf numFmtId="49" fontId="4" fillId="6" borderId="60" xfId="3" applyNumberFormat="1" applyFont="1" applyFill="1" applyBorder="1" applyAlignment="1">
      <alignment horizontal="center" vertical="center"/>
    </xf>
    <xf numFmtId="49" fontId="4" fillId="6" borderId="60" xfId="3" applyNumberFormat="1" applyFont="1" applyFill="1" applyBorder="1" applyAlignment="1">
      <alignment horizontal="center" vertical="center" wrapText="1"/>
    </xf>
    <xf numFmtId="166" fontId="10" fillId="6" borderId="60" xfId="4" applyNumberFormat="1" applyFont="1" applyFill="1" applyBorder="1" applyAlignment="1">
      <alignment horizontal="center" vertical="center" wrapText="1"/>
    </xf>
    <xf numFmtId="3" fontId="10" fillId="4" borderId="60" xfId="4" applyNumberFormat="1" applyFont="1" applyFill="1" applyBorder="1" applyAlignment="1">
      <alignment horizontal="center" vertical="center" wrapText="1"/>
    </xf>
    <xf numFmtId="166" fontId="6" fillId="6" borderId="60" xfId="4" applyNumberFormat="1" applyFont="1" applyFill="1" applyBorder="1" applyAlignment="1">
      <alignment horizontal="center" vertical="center"/>
    </xf>
    <xf numFmtId="166" fontId="6" fillId="6" borderId="60" xfId="4" applyNumberFormat="1" applyFont="1" applyFill="1" applyBorder="1" applyAlignment="1">
      <alignment horizontal="left" vertical="center" wrapText="1"/>
    </xf>
    <xf numFmtId="3" fontId="6" fillId="6" borderId="60" xfId="4" applyNumberFormat="1" applyFont="1" applyFill="1" applyBorder="1" applyAlignment="1">
      <alignment horizontal="center" vertical="center" wrapText="1"/>
    </xf>
    <xf numFmtId="166" fontId="6" fillId="0" borderId="60" xfId="4" applyNumberFormat="1" applyFont="1" applyFill="1" applyBorder="1" applyAlignment="1">
      <alignment horizontal="left" vertical="center" wrapText="1"/>
    </xf>
    <xf numFmtId="14" fontId="6" fillId="0" borderId="60" xfId="4" applyNumberFormat="1" applyFont="1" applyFill="1" applyBorder="1" applyAlignment="1">
      <alignment horizontal="center" vertical="center" wrapText="1"/>
    </xf>
    <xf numFmtId="167" fontId="0" fillId="2" borderId="60" xfId="5" applyNumberFormat="1" applyFont="1" applyFill="1" applyBorder="1" applyAlignment="1" applyProtection="1">
      <alignment horizontal="center" vertical="center" wrapText="1"/>
      <protection locked="0"/>
    </xf>
    <xf numFmtId="166" fontId="8" fillId="11" borderId="60" xfId="1" applyNumberFormat="1" applyFont="1" applyFill="1" applyBorder="1" applyAlignment="1">
      <alignment horizontal="center" vertical="center"/>
    </xf>
    <xf numFmtId="166" fontId="6" fillId="6" borderId="60" xfId="4" applyNumberFormat="1" applyFont="1" applyFill="1" applyBorder="1" applyAlignment="1">
      <alignment vertical="center" wrapText="1"/>
    </xf>
    <xf numFmtId="166" fontId="6" fillId="0" borderId="60" xfId="4" applyNumberFormat="1" applyFont="1" applyFill="1" applyBorder="1" applyAlignment="1">
      <alignment vertical="center" wrapText="1"/>
    </xf>
    <xf numFmtId="167" fontId="4" fillId="4" borderId="60" xfId="1" applyNumberFormat="1" applyFont="1" applyFill="1" applyBorder="1" applyAlignment="1">
      <alignment horizontal="center" vertical="center"/>
    </xf>
    <xf numFmtId="3" fontId="6" fillId="6" borderId="60" xfId="4" applyNumberFormat="1" applyFont="1" applyFill="1" applyBorder="1" applyAlignment="1">
      <alignment horizontal="center" vertical="center"/>
    </xf>
    <xf numFmtId="0" fontId="4" fillId="0" borderId="0" xfId="1" applyFont="1" applyFill="1" applyAlignment="1">
      <alignment horizontal="center" vertical="center"/>
    </xf>
    <xf numFmtId="0" fontId="6" fillId="0" borderId="0" xfId="4" applyFont="1" applyFill="1" applyAlignment="1">
      <alignment horizontal="center" vertical="center"/>
    </xf>
    <xf numFmtId="0" fontId="4" fillId="0" borderId="60" xfId="1" applyFont="1" applyFill="1" applyBorder="1" applyAlignment="1">
      <alignment horizontal="left" vertical="center"/>
    </xf>
    <xf numFmtId="4" fontId="6" fillId="0" borderId="60" xfId="4" applyNumberFormat="1" applyFont="1" applyFill="1" applyBorder="1" applyAlignment="1">
      <alignment horizontal="left" vertical="center" wrapText="1"/>
    </xf>
    <xf numFmtId="167" fontId="6" fillId="0" borderId="60" xfId="4" applyNumberFormat="1" applyFont="1" applyFill="1" applyBorder="1" applyAlignment="1"/>
    <xf numFmtId="0" fontId="6" fillId="0" borderId="0" xfId="4" applyFont="1" applyFill="1" applyAlignment="1">
      <alignment horizontal="center" vertical="center"/>
    </xf>
    <xf numFmtId="0" fontId="6" fillId="0" borderId="60" xfId="4" applyFont="1" applyFill="1" applyBorder="1" applyAlignment="1">
      <alignment horizontal="left" vertical="center"/>
    </xf>
    <xf numFmtId="0" fontId="0" fillId="2" borderId="60" xfId="1" applyFont="1" applyFill="1" applyBorder="1" applyAlignment="1">
      <alignment horizontal="center" vertical="center"/>
    </xf>
    <xf numFmtId="0" fontId="6" fillId="2" borderId="60" xfId="4" applyNumberFormat="1" applyFont="1" applyFill="1" applyBorder="1" applyAlignment="1" applyProtection="1">
      <alignment horizontal="left" vertical="center" wrapText="1"/>
    </xf>
    <xf numFmtId="166" fontId="16" fillId="2" borderId="60" xfId="4" applyNumberFormat="1" applyFont="1" applyFill="1" applyBorder="1" applyAlignment="1">
      <alignment horizontal="center" vertical="center" wrapText="1"/>
    </xf>
    <xf numFmtId="0" fontId="6" fillId="2" borderId="60" xfId="4" applyFont="1" applyFill="1" applyBorder="1" applyAlignment="1">
      <alignment horizontal="center" vertical="center"/>
    </xf>
    <xf numFmtId="0" fontId="10" fillId="7" borderId="7" xfId="4" applyFont="1" applyFill="1" applyBorder="1" applyAlignment="1">
      <alignment horizontal="center" vertical="center" wrapText="1"/>
    </xf>
    <xf numFmtId="0" fontId="10" fillId="7" borderId="52" xfId="4" applyFont="1" applyFill="1" applyBorder="1" applyAlignment="1">
      <alignment horizontal="center" vertical="center" wrapText="1"/>
    </xf>
    <xf numFmtId="0" fontId="10" fillId="7" borderId="51" xfId="4" applyFont="1" applyFill="1" applyBorder="1" applyAlignment="1">
      <alignment horizontal="center" vertical="center" wrapText="1"/>
    </xf>
    <xf numFmtId="0" fontId="10" fillId="7" borderId="61" xfId="4" applyFont="1" applyFill="1" applyBorder="1" applyAlignment="1">
      <alignment horizontal="center" vertical="center" wrapText="1"/>
    </xf>
    <xf numFmtId="166" fontId="6" fillId="4" borderId="60" xfId="4" applyNumberFormat="1" applyFont="1" applyFill="1" applyBorder="1" applyAlignment="1">
      <alignment horizontal="center" vertical="center"/>
    </xf>
    <xf numFmtId="167" fontId="10" fillId="6" borderId="60" xfId="4" applyNumberFormat="1" applyFont="1" applyFill="1" applyBorder="1" applyAlignment="1">
      <alignment horizontal="center" vertical="center" wrapText="1"/>
    </xf>
    <xf numFmtId="166" fontId="10" fillId="6" borderId="60" xfId="4" applyNumberFormat="1" applyFont="1" applyFill="1" applyBorder="1" applyAlignment="1">
      <alignment horizontal="center" vertical="center"/>
    </xf>
    <xf numFmtId="0" fontId="4" fillId="4" borderId="60" xfId="1" applyFont="1" applyFill="1" applyBorder="1" applyAlignment="1">
      <alignment horizontal="center" vertical="center"/>
    </xf>
    <xf numFmtId="167" fontId="6" fillId="4" borderId="60" xfId="4" applyNumberFormat="1" applyFont="1" applyFill="1" applyBorder="1" applyAlignment="1">
      <alignment horizontal="center" vertical="center" wrapText="1"/>
    </xf>
    <xf numFmtId="166" fontId="6" fillId="4" borderId="60" xfId="4" applyNumberFormat="1" applyFont="1" applyFill="1" applyBorder="1" applyAlignment="1">
      <alignment horizontal="center" vertical="center" wrapText="1"/>
    </xf>
    <xf numFmtId="3" fontId="6" fillId="4" borderId="60" xfId="4" applyNumberFormat="1" applyFont="1" applyFill="1" applyBorder="1" applyAlignment="1">
      <alignment horizontal="center" vertical="center" wrapText="1"/>
    </xf>
    <xf numFmtId="3" fontId="6" fillId="4" borderId="60" xfId="4" applyNumberFormat="1" applyFont="1" applyFill="1" applyBorder="1" applyAlignment="1">
      <alignment horizontal="center" vertical="center"/>
    </xf>
    <xf numFmtId="0" fontId="6" fillId="0" borderId="60" xfId="4" applyFont="1" applyFill="1" applyBorder="1" applyAlignment="1">
      <alignment horizontal="left" vertical="center" wrapText="1"/>
    </xf>
    <xf numFmtId="49" fontId="24" fillId="12" borderId="1" xfId="7" applyNumberFormat="1" applyFont="1" applyFill="1" applyBorder="1" applyAlignment="1">
      <alignment horizontal="center" vertical="center"/>
    </xf>
    <xf numFmtId="49" fontId="24" fillId="12" borderId="8" xfId="7" applyNumberFormat="1" applyFont="1" applyFill="1" applyBorder="1" applyAlignment="1">
      <alignment horizontal="center" vertical="center"/>
    </xf>
    <xf numFmtId="49" fontId="24" fillId="12" borderId="51" xfId="7" applyNumberFormat="1" applyFont="1" applyFill="1" applyBorder="1" applyAlignment="1">
      <alignment horizontal="center" vertical="center"/>
    </xf>
    <xf numFmtId="4" fontId="4" fillId="2" borderId="60" xfId="1" applyNumberFormat="1" applyFont="1" applyFill="1" applyBorder="1" applyAlignment="1">
      <alignment horizontal="left" vertical="center" wrapText="1"/>
    </xf>
    <xf numFmtId="0" fontId="10" fillId="4" borderId="60" xfId="4" applyFont="1" applyFill="1" applyBorder="1" applyAlignment="1">
      <alignment horizontal="center" vertical="center"/>
    </xf>
    <xf numFmtId="0" fontId="10" fillId="0" borderId="60" xfId="4" applyFont="1" applyFill="1" applyBorder="1" applyAlignment="1">
      <alignment horizontal="center" vertical="center"/>
    </xf>
    <xf numFmtId="0" fontId="4" fillId="2" borderId="60" xfId="4" applyFont="1" applyFill="1" applyBorder="1" applyAlignment="1">
      <alignment horizontal="center" vertical="center" wrapText="1"/>
    </xf>
    <xf numFmtId="0" fontId="6" fillId="0" borderId="60" xfId="4" applyFont="1" applyFill="1" applyBorder="1" applyAlignment="1">
      <alignment vertical="center"/>
    </xf>
    <xf numFmtId="0" fontId="6" fillId="0" borderId="60" xfId="4" applyFont="1" applyFill="1" applyBorder="1" applyAlignment="1">
      <alignment vertical="center" wrapText="1"/>
    </xf>
    <xf numFmtId="49" fontId="6" fillId="2" borderId="60" xfId="4" applyNumberFormat="1" applyFont="1" applyFill="1" applyBorder="1" applyAlignment="1" applyProtection="1">
      <alignment horizontal="left" vertical="center" wrapText="1"/>
    </xf>
    <xf numFmtId="0" fontId="6" fillId="0" borderId="60" xfId="4" applyFont="1" applyFill="1" applyBorder="1"/>
    <xf numFmtId="166" fontId="10" fillId="6" borderId="60" xfId="4" applyNumberFormat="1" applyFont="1" applyFill="1" applyBorder="1" applyAlignment="1">
      <alignment vertical="center" wrapText="1"/>
    </xf>
    <xf numFmtId="0" fontId="6" fillId="0" borderId="0" xfId="4" applyFont="1" applyFill="1" applyAlignment="1">
      <alignment horizontal="center" vertical="center"/>
    </xf>
    <xf numFmtId="49" fontId="4" fillId="0" borderId="60" xfId="1" applyNumberFormat="1" applyFont="1" applyFill="1" applyBorder="1" applyAlignment="1">
      <alignment horizontal="left" vertical="center"/>
    </xf>
    <xf numFmtId="49" fontId="4" fillId="2" borderId="60" xfId="1" applyNumberFormat="1" applyFont="1" applyFill="1" applyBorder="1" applyAlignment="1">
      <alignment horizontal="left" vertical="center"/>
    </xf>
    <xf numFmtId="0" fontId="4" fillId="2" borderId="60" xfId="4" applyFont="1" applyFill="1" applyBorder="1" applyAlignment="1">
      <alignment horizontal="left" vertical="center" wrapText="1"/>
    </xf>
    <xf numFmtId="166" fontId="10" fillId="4" borderId="60" xfId="4" applyNumberFormat="1" applyFont="1" applyFill="1" applyBorder="1" applyAlignment="1">
      <alignment horizontal="left" vertical="center" wrapText="1"/>
    </xf>
    <xf numFmtId="2" fontId="10" fillId="4" borderId="60" xfId="3" applyNumberFormat="1" applyFont="1" applyFill="1" applyBorder="1" applyAlignment="1">
      <alignment horizontal="left" vertical="center" wrapText="1"/>
    </xf>
    <xf numFmtId="49" fontId="4" fillId="6" borderId="60" xfId="3" applyNumberFormat="1" applyFont="1" applyFill="1" applyBorder="1" applyAlignment="1">
      <alignment horizontal="left" vertical="center" wrapText="1"/>
    </xf>
    <xf numFmtId="0" fontId="24" fillId="10" borderId="60" xfId="7" applyFont="1" applyFill="1" applyBorder="1" applyAlignment="1">
      <alignment horizontal="center" vertical="center" textRotation="90" wrapText="1"/>
    </xf>
    <xf numFmtId="0" fontId="24" fillId="0" borderId="60" xfId="7" applyFont="1" applyFill="1" applyBorder="1" applyAlignment="1">
      <alignment horizontal="center" vertical="center" textRotation="90" wrapText="1"/>
    </xf>
    <xf numFmtId="0" fontId="10" fillId="0" borderId="60" xfId="4" applyFont="1" applyFill="1" applyBorder="1" applyAlignment="1">
      <alignment horizontal="center" vertical="center" textRotation="90" wrapText="1"/>
    </xf>
    <xf numFmtId="0" fontId="24" fillId="12" borderId="60" xfId="7" applyFont="1" applyFill="1" applyBorder="1" applyAlignment="1">
      <alignment horizontal="center" vertical="center"/>
    </xf>
    <xf numFmtId="49" fontId="24" fillId="12" borderId="60" xfId="7" applyNumberFormat="1" applyFont="1" applyFill="1" applyBorder="1" applyAlignment="1">
      <alignment horizontal="center" vertical="center"/>
    </xf>
    <xf numFmtId="0" fontId="4" fillId="0" borderId="60" xfId="4" applyFont="1" applyFill="1" applyBorder="1" applyAlignment="1">
      <alignment horizontal="left" vertical="center" wrapText="1"/>
    </xf>
    <xf numFmtId="166" fontId="6" fillId="0" borderId="60" xfId="1" applyNumberFormat="1" applyFont="1" applyFill="1" applyBorder="1" applyAlignment="1">
      <alignment horizontal="center" vertical="center"/>
    </xf>
    <xf numFmtId="167" fontId="6" fillId="0" borderId="60" xfId="1" applyNumberFormat="1" applyFont="1" applyFill="1" applyBorder="1" applyAlignment="1">
      <alignment horizontal="center" vertical="center"/>
    </xf>
    <xf numFmtId="0" fontId="6" fillId="0" borderId="0" xfId="4" applyFont="1" applyFill="1" applyAlignment="1">
      <alignment horizontal="center" vertical="center"/>
    </xf>
    <xf numFmtId="0" fontId="4" fillId="0" borderId="0" xfId="1" applyFont="1" applyFill="1" applyAlignment="1">
      <alignment horizontal="center" vertical="center"/>
    </xf>
    <xf numFmtId="0" fontId="6" fillId="0" borderId="0" xfId="4" applyFont="1" applyFill="1" applyAlignment="1">
      <alignment horizontal="center" vertical="center"/>
    </xf>
    <xf numFmtId="0" fontId="7" fillId="0" borderId="60" xfId="4" applyFont="1" applyFill="1" applyBorder="1" applyAlignment="1">
      <alignment horizontal="center" vertical="center"/>
    </xf>
    <xf numFmtId="0" fontId="24" fillId="12" borderId="41" xfId="7" applyFont="1" applyFill="1" applyBorder="1" applyAlignment="1">
      <alignment horizontal="center" vertical="center"/>
    </xf>
    <xf numFmtId="0" fontId="24" fillId="12" borderId="21" xfId="7" applyFont="1" applyFill="1" applyBorder="1" applyAlignment="1">
      <alignment horizontal="center" vertical="center"/>
    </xf>
    <xf numFmtId="167" fontId="6" fillId="6" borderId="60" xfId="4" applyNumberFormat="1" applyFont="1" applyFill="1" applyBorder="1" applyAlignment="1">
      <alignment horizontal="center" vertical="center"/>
    </xf>
    <xf numFmtId="0" fontId="10" fillId="6" borderId="60" xfId="4" applyFont="1" applyFill="1" applyBorder="1" applyAlignment="1">
      <alignment horizontal="center" vertical="center"/>
    </xf>
    <xf numFmtId="4" fontId="6" fillId="0" borderId="60" xfId="1" applyNumberFormat="1" applyFont="1" applyFill="1" applyBorder="1" applyAlignment="1">
      <alignment vertical="center" wrapText="1"/>
    </xf>
    <xf numFmtId="0" fontId="29" fillId="12" borderId="49" xfId="7" applyFont="1" applyFill="1" applyBorder="1" applyAlignment="1">
      <alignment horizontal="center" vertical="center"/>
    </xf>
    <xf numFmtId="0" fontId="29" fillId="12" borderId="21" xfId="7" applyFont="1" applyFill="1" applyBorder="1" applyAlignment="1">
      <alignment horizontal="center" vertical="center"/>
    </xf>
    <xf numFmtId="49" fontId="29" fillId="12" borderId="21" xfId="7" applyNumberFormat="1" applyFont="1" applyFill="1" applyBorder="1" applyAlignment="1">
      <alignment horizontal="center" vertical="center"/>
    </xf>
    <xf numFmtId="49" fontId="29" fillId="12" borderId="23" xfId="7" applyNumberFormat="1" applyFont="1" applyFill="1" applyBorder="1" applyAlignment="1">
      <alignment horizontal="center" vertical="center"/>
    </xf>
    <xf numFmtId="49" fontId="4" fillId="0" borderId="60" xfId="4" applyNumberFormat="1" applyFont="1" applyFill="1" applyBorder="1" applyAlignment="1" applyProtection="1">
      <alignment horizontal="left" vertical="center" wrapText="1"/>
    </xf>
    <xf numFmtId="0" fontId="8" fillId="0" borderId="41" xfId="4" applyFont="1" applyFill="1" applyBorder="1" applyAlignment="1">
      <alignment horizontal="center" vertical="center"/>
    </xf>
    <xf numFmtId="0" fontId="8" fillId="0" borderId="21" xfId="4" applyFont="1" applyFill="1" applyBorder="1" applyAlignment="1">
      <alignment horizontal="center" vertical="center" wrapText="1"/>
    </xf>
    <xf numFmtId="0" fontId="8" fillId="0" borderId="23" xfId="4" applyFont="1" applyFill="1" applyBorder="1" applyAlignment="1">
      <alignment horizontal="center" vertical="center"/>
    </xf>
    <xf numFmtId="3" fontId="10" fillId="4" borderId="60" xfId="0" applyNumberFormat="1" applyFont="1" applyFill="1" applyBorder="1" applyAlignment="1">
      <alignment horizontal="center" vertical="center" wrapText="1"/>
    </xf>
    <xf numFmtId="166" fontId="10" fillId="4" borderId="60" xfId="0" applyNumberFormat="1" applyFont="1" applyFill="1" applyBorder="1" applyAlignment="1">
      <alignment horizontal="center" vertical="center" wrapText="1"/>
    </xf>
    <xf numFmtId="166" fontId="6" fillId="6" borderId="60" xfId="0" applyNumberFormat="1" applyFont="1" applyFill="1" applyBorder="1" applyAlignment="1">
      <alignment horizontal="center" vertical="center" wrapText="1"/>
    </xf>
    <xf numFmtId="49" fontId="8" fillId="6" borderId="60" xfId="3" applyNumberFormat="1" applyFont="1" applyFill="1" applyBorder="1" applyAlignment="1">
      <alignment horizontal="center" vertical="center"/>
    </xf>
    <xf numFmtId="166" fontId="2" fillId="6" borderId="60" xfId="0" applyNumberFormat="1" applyFont="1" applyFill="1" applyBorder="1" applyAlignment="1">
      <alignment horizontal="center" vertical="center" wrapText="1"/>
    </xf>
    <xf numFmtId="0" fontId="8" fillId="6" borderId="60" xfId="1" applyFont="1" applyFill="1" applyBorder="1" applyAlignment="1">
      <alignment horizontal="center" vertical="center"/>
    </xf>
    <xf numFmtId="166" fontId="10" fillId="6" borderId="60" xfId="0" applyNumberFormat="1" applyFont="1" applyFill="1" applyBorder="1" applyAlignment="1">
      <alignment horizontal="center" vertical="center" wrapText="1"/>
    </xf>
    <xf numFmtId="166" fontId="10" fillId="4" borderId="60" xfId="0" applyNumberFormat="1" applyFont="1" applyFill="1" applyBorder="1" applyAlignment="1">
      <alignment horizontal="center" vertical="center"/>
    </xf>
    <xf numFmtId="166" fontId="10" fillId="6" borderId="60" xfId="0" applyNumberFormat="1" applyFont="1" applyFill="1" applyBorder="1" applyAlignment="1">
      <alignment horizontal="center" vertical="center"/>
    </xf>
    <xf numFmtId="166" fontId="6" fillId="0" borderId="60" xfId="0" applyNumberFormat="1" applyFont="1" applyFill="1" applyBorder="1" applyAlignment="1">
      <alignment horizontal="center" vertical="center"/>
    </xf>
    <xf numFmtId="166" fontId="6" fillId="0" borderId="60" xfId="0" applyNumberFormat="1" applyFont="1" applyFill="1" applyBorder="1" applyAlignment="1">
      <alignment horizontal="left" vertical="center" wrapText="1"/>
    </xf>
    <xf numFmtId="49" fontId="4" fillId="2" borderId="60" xfId="0" applyNumberFormat="1" applyFont="1" applyFill="1" applyBorder="1" applyAlignment="1" applyProtection="1">
      <alignment horizontal="left" vertical="center" wrapText="1"/>
    </xf>
    <xf numFmtId="0" fontId="4" fillId="0" borderId="60" xfId="4" applyFont="1" applyFill="1" applyBorder="1" applyAlignment="1">
      <alignment horizontal="center" vertical="center"/>
    </xf>
    <xf numFmtId="0" fontId="30" fillId="6" borderId="60" xfId="4" applyFont="1" applyFill="1" applyBorder="1" applyAlignment="1">
      <alignment horizontal="center" vertical="center"/>
    </xf>
    <xf numFmtId="0" fontId="30" fillId="0" borderId="60" xfId="4" applyFont="1" applyFill="1" applyBorder="1" applyAlignment="1">
      <alignment horizontal="center" vertical="center"/>
    </xf>
    <xf numFmtId="166" fontId="10" fillId="6" borderId="60" xfId="0" applyNumberFormat="1" applyFont="1" applyFill="1" applyBorder="1" applyAlignment="1">
      <alignment vertical="center" wrapText="1"/>
    </xf>
    <xf numFmtId="166" fontId="6" fillId="0" borderId="60" xfId="0" applyNumberFormat="1" applyFont="1" applyFill="1" applyBorder="1" applyAlignment="1">
      <alignment vertical="center" wrapText="1"/>
    </xf>
    <xf numFmtId="0" fontId="4" fillId="0" borderId="60" xfId="0" applyFont="1" applyFill="1" applyBorder="1" applyAlignment="1">
      <alignment horizontal="left" vertical="center" wrapText="1"/>
    </xf>
    <xf numFmtId="0" fontId="17" fillId="0" borderId="60" xfId="4" applyFont="1" applyFill="1" applyBorder="1" applyAlignment="1">
      <alignment horizontal="center" vertical="center"/>
    </xf>
    <xf numFmtId="0" fontId="8" fillId="0" borderId="1"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5" xfId="1" applyFont="1" applyFill="1" applyBorder="1" applyAlignment="1">
      <alignment horizontal="center" vertical="center"/>
    </xf>
    <xf numFmtId="0" fontId="8" fillId="4" borderId="60" xfId="4" applyFont="1" applyFill="1" applyBorder="1" applyAlignment="1">
      <alignment horizontal="center" vertical="center"/>
    </xf>
    <xf numFmtId="167" fontId="8" fillId="4" borderId="60" xfId="4" applyNumberFormat="1" applyFont="1" applyFill="1" applyBorder="1" applyAlignment="1">
      <alignment horizontal="center" vertical="center"/>
    </xf>
    <xf numFmtId="166" fontId="6" fillId="6" borderId="60" xfId="0" applyNumberFormat="1" applyFont="1" applyFill="1" applyBorder="1" applyAlignment="1">
      <alignment horizontal="center" vertical="center"/>
    </xf>
    <xf numFmtId="0" fontId="4" fillId="0" borderId="60" xfId="1" applyFont="1" applyFill="1" applyBorder="1" applyAlignment="1">
      <alignment horizontal="center" vertical="center" wrapText="1"/>
    </xf>
    <xf numFmtId="0" fontId="8" fillId="0" borderId="60" xfId="1" applyFont="1" applyFill="1" applyBorder="1" applyAlignment="1">
      <alignment horizontal="center" vertical="center"/>
    </xf>
    <xf numFmtId="2" fontId="4" fillId="0" borderId="60" xfId="1" applyNumberFormat="1" applyFont="1" applyFill="1" applyBorder="1" applyAlignment="1">
      <alignment horizontal="center" vertical="center" wrapText="1"/>
    </xf>
    <xf numFmtId="166" fontId="10" fillId="4" borderId="60" xfId="0" applyNumberFormat="1" applyFont="1" applyFill="1" applyBorder="1" applyAlignment="1">
      <alignment horizontal="left" vertical="center" wrapText="1"/>
    </xf>
    <xf numFmtId="166" fontId="6" fillId="6" borderId="60" xfId="0" applyNumberFormat="1" applyFont="1" applyFill="1" applyBorder="1" applyAlignment="1">
      <alignment horizontal="left" vertical="center" wrapText="1"/>
    </xf>
    <xf numFmtId="0" fontId="8" fillId="0" borderId="7" xfId="4" applyFont="1" applyFill="1" applyBorder="1" applyAlignment="1">
      <alignment horizontal="center" vertical="center"/>
    </xf>
    <xf numFmtId="0" fontId="8" fillId="0" borderId="1"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12" xfId="4" applyFont="1" applyFill="1" applyBorder="1" applyAlignment="1">
      <alignment horizontal="center" vertical="center"/>
    </xf>
    <xf numFmtId="166" fontId="10" fillId="4" borderId="60" xfId="13" applyNumberFormat="1" applyFont="1" applyFill="1" applyBorder="1" applyAlignment="1">
      <alignment horizontal="center" vertical="center" wrapText="1"/>
    </xf>
    <xf numFmtId="2" fontId="10" fillId="4" borderId="60" xfId="14" applyNumberFormat="1" applyFont="1" applyFill="1" applyBorder="1" applyAlignment="1">
      <alignment horizontal="center" vertical="center" wrapText="1"/>
    </xf>
    <xf numFmtId="49" fontId="4" fillId="6" borderId="60" xfId="14" applyNumberFormat="1" applyFont="1" applyFill="1" applyBorder="1" applyAlignment="1">
      <alignment horizontal="center" vertical="center"/>
    </xf>
    <xf numFmtId="49" fontId="4" fillId="6" borderId="60" xfId="14" applyNumberFormat="1" applyFont="1" applyFill="1" applyBorder="1" applyAlignment="1">
      <alignment horizontal="center" vertical="center" wrapText="1"/>
    </xf>
    <xf numFmtId="166" fontId="6" fillId="6" borderId="60" xfId="13" applyNumberFormat="1" applyFont="1" applyFill="1" applyBorder="1" applyAlignment="1">
      <alignment horizontal="center" vertical="center" wrapText="1"/>
    </xf>
    <xf numFmtId="166" fontId="6" fillId="6" borderId="60" xfId="15" applyNumberFormat="1" applyFont="1" applyFill="1" applyBorder="1" applyAlignment="1">
      <alignment horizontal="center" vertical="center" wrapText="1"/>
    </xf>
    <xf numFmtId="166" fontId="10" fillId="4" borderId="60" xfId="16" applyNumberFormat="1" applyFont="1" applyFill="1" applyBorder="1" applyAlignment="1">
      <alignment horizontal="center" vertical="center" wrapText="1"/>
    </xf>
    <xf numFmtId="166" fontId="10" fillId="4" borderId="60" xfId="16" applyNumberFormat="1" applyFont="1" applyFill="1" applyBorder="1" applyAlignment="1">
      <alignment horizontal="center" vertical="center"/>
    </xf>
    <xf numFmtId="3" fontId="10" fillId="4" borderId="60" xfId="16" applyNumberFormat="1" applyFont="1" applyFill="1" applyBorder="1" applyAlignment="1">
      <alignment horizontal="center" vertical="center" wrapText="1"/>
    </xf>
    <xf numFmtId="166" fontId="6" fillId="6" borderId="60" xfId="16" applyNumberFormat="1" applyFont="1" applyFill="1" applyBorder="1" applyAlignment="1">
      <alignment horizontal="center" vertical="center"/>
    </xf>
    <xf numFmtId="166" fontId="6" fillId="6" borderId="60" xfId="16" applyNumberFormat="1" applyFont="1" applyFill="1" applyBorder="1" applyAlignment="1">
      <alignment horizontal="center" vertical="center" wrapText="1"/>
    </xf>
    <xf numFmtId="3" fontId="6" fillId="6" borderId="60" xfId="16" applyNumberFormat="1" applyFont="1" applyFill="1" applyBorder="1" applyAlignment="1">
      <alignment horizontal="center" vertical="center" wrapText="1"/>
    </xf>
    <xf numFmtId="3" fontId="6" fillId="0" borderId="60" xfId="16" applyNumberFormat="1" applyFont="1" applyFill="1" applyBorder="1" applyAlignment="1">
      <alignment horizontal="center" vertical="center" wrapText="1"/>
    </xf>
    <xf numFmtId="167" fontId="6" fillId="6" borderId="60" xfId="17" applyNumberFormat="1" applyFont="1" applyFill="1" applyBorder="1" applyAlignment="1">
      <alignment horizontal="center" vertical="center" wrapText="1"/>
    </xf>
    <xf numFmtId="167" fontId="10" fillId="4" borderId="60" xfId="17" applyNumberFormat="1" applyFont="1" applyFill="1" applyBorder="1" applyAlignment="1">
      <alignment horizontal="center" vertical="center" wrapText="1"/>
    </xf>
    <xf numFmtId="3" fontId="6" fillId="2" borderId="60" xfId="16" applyNumberFormat="1" applyFont="1" applyFill="1" applyBorder="1" applyAlignment="1">
      <alignment horizontal="center" vertical="center" wrapText="1"/>
    </xf>
    <xf numFmtId="166" fontId="6" fillId="6" borderId="60" xfId="18" applyNumberFormat="1" applyFont="1" applyFill="1" applyBorder="1" applyAlignment="1">
      <alignment horizontal="center" vertical="center"/>
    </xf>
    <xf numFmtId="166" fontId="6" fillId="0" borderId="60" xfId="18" applyNumberFormat="1" applyFont="1" applyFill="1" applyBorder="1" applyAlignment="1">
      <alignment horizontal="center" vertical="center"/>
    </xf>
    <xf numFmtId="166" fontId="6" fillId="6" borderId="60" xfId="19" applyNumberFormat="1" applyFont="1" applyFill="1" applyBorder="1" applyAlignment="1">
      <alignment horizontal="center" vertical="center"/>
    </xf>
    <xf numFmtId="166" fontId="10" fillId="4" borderId="60" xfId="19" applyNumberFormat="1" applyFont="1" applyFill="1" applyBorder="1" applyAlignment="1">
      <alignment horizontal="center" vertical="center" wrapText="1"/>
    </xf>
    <xf numFmtId="166" fontId="10" fillId="4" borderId="60" xfId="19" applyNumberFormat="1" applyFont="1" applyFill="1" applyBorder="1" applyAlignment="1">
      <alignment horizontal="center" vertical="center"/>
    </xf>
    <xf numFmtId="3" fontId="10" fillId="4" borderId="60" xfId="19" applyNumberFormat="1" applyFont="1" applyFill="1" applyBorder="1" applyAlignment="1">
      <alignment horizontal="center" vertical="center"/>
    </xf>
    <xf numFmtId="3" fontId="6" fillId="6" borderId="60" xfId="19" applyNumberFormat="1" applyFont="1" applyFill="1" applyBorder="1" applyAlignment="1">
      <alignment horizontal="center" vertical="center"/>
    </xf>
    <xf numFmtId="3" fontId="10" fillId="0" borderId="60" xfId="19" applyNumberFormat="1" applyFont="1" applyFill="1" applyBorder="1" applyAlignment="1">
      <alignment horizontal="center" vertical="center"/>
    </xf>
    <xf numFmtId="1" fontId="6" fillId="0" borderId="60" xfId="16" applyNumberFormat="1" applyFont="1" applyFill="1" applyBorder="1" applyAlignment="1">
      <alignment horizontal="center" vertical="center"/>
    </xf>
    <xf numFmtId="1" fontId="6" fillId="0" borderId="60" xfId="16" applyNumberFormat="1" applyFont="1" applyFill="1" applyBorder="1" applyAlignment="1">
      <alignment horizontal="center" vertical="center" wrapText="1"/>
    </xf>
    <xf numFmtId="1" fontId="6" fillId="0" borderId="60" xfId="19" applyNumberFormat="1" applyFont="1" applyFill="1" applyBorder="1" applyAlignment="1">
      <alignment horizontal="center" vertical="center"/>
    </xf>
    <xf numFmtId="1" fontId="4" fillId="0" borderId="60" xfId="1" applyNumberFormat="1" applyFont="1" applyFill="1" applyBorder="1" applyAlignment="1">
      <alignment horizontal="center" vertical="center"/>
    </xf>
    <xf numFmtId="3" fontId="6" fillId="0" borderId="60" xfId="19" applyNumberFormat="1" applyFont="1" applyFill="1" applyBorder="1" applyAlignment="1">
      <alignment horizontal="center" vertical="center"/>
    </xf>
    <xf numFmtId="0" fontId="8" fillId="4" borderId="60" xfId="1" applyFont="1" applyFill="1" applyBorder="1" applyAlignment="1">
      <alignment horizontal="left" vertical="center" wrapText="1"/>
    </xf>
    <xf numFmtId="2" fontId="10" fillId="4" borderId="60" xfId="14" applyNumberFormat="1" applyFont="1" applyFill="1" applyBorder="1" applyAlignment="1">
      <alignment horizontal="left" vertical="center" wrapText="1"/>
    </xf>
    <xf numFmtId="49" fontId="4" fillId="6" borderId="60" xfId="14" applyNumberFormat="1" applyFont="1" applyFill="1" applyBorder="1" applyAlignment="1">
      <alignment horizontal="left" vertical="center" wrapText="1"/>
    </xf>
    <xf numFmtId="166" fontId="10" fillId="4" borderId="60" xfId="16" applyNumberFormat="1" applyFont="1" applyFill="1" applyBorder="1" applyAlignment="1">
      <alignment horizontal="left" vertical="center" wrapText="1"/>
    </xf>
    <xf numFmtId="166" fontId="6" fillId="6" borderId="60" xfId="16" applyNumberFormat="1" applyFont="1" applyFill="1" applyBorder="1" applyAlignment="1">
      <alignment horizontal="left" vertical="center" wrapText="1"/>
    </xf>
    <xf numFmtId="166" fontId="6" fillId="0" borderId="60" xfId="16" applyNumberFormat="1" applyFont="1" applyFill="1" applyBorder="1" applyAlignment="1">
      <alignment horizontal="left" vertical="center" wrapText="1"/>
    </xf>
    <xf numFmtId="166" fontId="6" fillId="6" borderId="60" xfId="18" applyNumberFormat="1" applyFont="1" applyFill="1" applyBorder="1" applyAlignment="1">
      <alignment horizontal="left" vertical="center" wrapText="1"/>
    </xf>
    <xf numFmtId="166" fontId="6" fillId="0" borderId="60" xfId="18" applyNumberFormat="1" applyFont="1" applyFill="1" applyBorder="1" applyAlignment="1">
      <alignment horizontal="left" vertical="center" wrapText="1"/>
    </xf>
    <xf numFmtId="166" fontId="6" fillId="6" borderId="60" xfId="19" applyNumberFormat="1" applyFont="1" applyFill="1" applyBorder="1" applyAlignment="1">
      <alignment horizontal="left" vertical="center" wrapText="1"/>
    </xf>
    <xf numFmtId="0" fontId="8" fillId="0" borderId="39" xfId="4" applyFont="1" applyFill="1" applyBorder="1" applyAlignment="1">
      <alignment horizontal="center" vertical="center"/>
    </xf>
    <xf numFmtId="0" fontId="8" fillId="0" borderId="61" xfId="4" applyFont="1" applyFill="1" applyBorder="1" applyAlignment="1">
      <alignment horizontal="center" vertical="center"/>
    </xf>
    <xf numFmtId="0" fontId="8" fillId="0" borderId="40" xfId="4" applyFont="1" applyFill="1" applyBorder="1" applyAlignment="1">
      <alignment horizontal="center" vertical="center"/>
    </xf>
    <xf numFmtId="166" fontId="42" fillId="4" borderId="60" xfId="1" applyNumberFormat="1" applyFont="1" applyFill="1" applyBorder="1" applyAlignment="1">
      <alignment horizontal="center" vertical="center"/>
    </xf>
    <xf numFmtId="166" fontId="8" fillId="4" borderId="60" xfId="4" applyNumberFormat="1" applyFont="1" applyFill="1" applyBorder="1" applyAlignment="1">
      <alignment horizontal="center" vertical="center"/>
    </xf>
    <xf numFmtId="166" fontId="42" fillId="4" borderId="60" xfId="4" applyNumberFormat="1" applyFont="1" applyFill="1" applyBorder="1" applyAlignment="1">
      <alignment horizontal="center" vertical="center"/>
    </xf>
    <xf numFmtId="0" fontId="4" fillId="4" borderId="60" xfId="4" applyFont="1" applyFill="1" applyBorder="1" applyAlignment="1">
      <alignment horizontal="center" vertical="center"/>
    </xf>
    <xf numFmtId="166" fontId="42" fillId="4" borderId="60" xfId="4" applyNumberFormat="1" applyFont="1" applyFill="1" applyBorder="1" applyAlignment="1">
      <alignment horizontal="center" vertical="center" wrapText="1"/>
    </xf>
    <xf numFmtId="166" fontId="21" fillId="6" borderId="60" xfId="4" applyNumberFormat="1" applyFont="1" applyFill="1" applyBorder="1" applyAlignment="1">
      <alignment horizontal="center" vertical="center" wrapText="1"/>
    </xf>
    <xf numFmtId="166" fontId="42" fillId="6" borderId="60" xfId="1" applyNumberFormat="1" applyFont="1" applyFill="1" applyBorder="1" applyAlignment="1">
      <alignment horizontal="center" vertical="center"/>
    </xf>
    <xf numFmtId="166" fontId="4" fillId="0" borderId="60" xfId="1" applyNumberFormat="1" applyFont="1" applyFill="1" applyBorder="1" applyAlignment="1">
      <alignment horizontal="center" vertical="center" wrapText="1"/>
    </xf>
    <xf numFmtId="0" fontId="4" fillId="0" borderId="60" xfId="4" applyFont="1" applyFill="1" applyBorder="1" applyAlignment="1">
      <alignment horizontal="center" vertical="center" wrapText="1"/>
    </xf>
    <xf numFmtId="167" fontId="21" fillId="0" borderId="60" xfId="4" applyNumberFormat="1" applyFont="1" applyFill="1" applyBorder="1" applyAlignment="1">
      <alignment horizontal="center" vertical="center"/>
    </xf>
    <xf numFmtId="166" fontId="4" fillId="2" borderId="60" xfId="1" applyNumberFormat="1" applyFont="1" applyFill="1" applyBorder="1" applyAlignment="1">
      <alignment horizontal="center" vertical="center" wrapText="1"/>
    </xf>
    <xf numFmtId="0" fontId="42" fillId="4" borderId="60" xfId="1" applyNumberFormat="1" applyFont="1" applyFill="1" applyBorder="1" applyAlignment="1">
      <alignment horizontal="center" vertical="center"/>
    </xf>
    <xf numFmtId="166" fontId="6" fillId="2" borderId="60" xfId="1" applyNumberFormat="1" applyFont="1" applyFill="1" applyBorder="1" applyAlignment="1">
      <alignment horizontal="center" vertical="center"/>
    </xf>
    <xf numFmtId="166" fontId="6" fillId="10" borderId="60" xfId="1" applyNumberFormat="1" applyFont="1" applyFill="1" applyBorder="1" applyAlignment="1">
      <alignment horizontal="center" vertical="center"/>
    </xf>
    <xf numFmtId="166" fontId="21" fillId="2" borderId="60" xfId="1" applyNumberFormat="1" applyFont="1" applyFill="1" applyBorder="1" applyAlignment="1">
      <alignment horizontal="center" vertical="center"/>
    </xf>
    <xf numFmtId="49" fontId="42" fillId="4" borderId="60" xfId="1" applyNumberFormat="1" applyFont="1" applyFill="1" applyBorder="1" applyAlignment="1">
      <alignment horizontal="center" vertical="center"/>
    </xf>
    <xf numFmtId="166" fontId="6" fillId="6" borderId="60" xfId="1" applyNumberFormat="1" applyFont="1" applyFill="1" applyBorder="1" applyAlignment="1">
      <alignment horizontal="center" vertical="center"/>
    </xf>
    <xf numFmtId="167" fontId="21" fillId="6" borderId="60" xfId="4" applyNumberFormat="1" applyFont="1" applyFill="1" applyBorder="1" applyAlignment="1">
      <alignment horizontal="center" vertical="center"/>
    </xf>
    <xf numFmtId="167" fontId="42" fillId="4" borderId="60" xfId="4" applyNumberFormat="1" applyFont="1" applyFill="1" applyBorder="1" applyAlignment="1">
      <alignment horizontal="center" vertical="center"/>
    </xf>
    <xf numFmtId="0" fontId="4" fillId="6" borderId="60" xfId="4" applyFont="1" applyFill="1" applyBorder="1" applyAlignment="1">
      <alignment horizontal="center" vertical="center"/>
    </xf>
    <xf numFmtId="167" fontId="4" fillId="0" borderId="60" xfId="4" applyNumberFormat="1" applyFont="1" applyFill="1" applyBorder="1" applyAlignment="1">
      <alignment horizontal="center" vertical="center"/>
    </xf>
    <xf numFmtId="1" fontId="4" fillId="0" borderId="60" xfId="4" applyNumberFormat="1" applyFont="1" applyFill="1" applyBorder="1" applyAlignment="1">
      <alignment horizontal="center" vertical="center"/>
    </xf>
    <xf numFmtId="49" fontId="4" fillId="0" borderId="60" xfId="1" applyNumberFormat="1" applyFont="1" applyFill="1" applyBorder="1" applyAlignment="1">
      <alignment horizontal="center" vertical="center" wrapText="1"/>
    </xf>
    <xf numFmtId="1" fontId="4" fillId="0" borderId="60" xfId="1" applyNumberFormat="1" applyFont="1" applyFill="1" applyBorder="1" applyAlignment="1">
      <alignment horizontal="center" vertical="center" wrapText="1"/>
    </xf>
    <xf numFmtId="0" fontId="4" fillId="6" borderId="60" xfId="1" applyFont="1" applyFill="1" applyBorder="1" applyAlignment="1">
      <alignment horizontal="left" vertical="center" wrapText="1"/>
    </xf>
    <xf numFmtId="0" fontId="4" fillId="0" borderId="60" xfId="1" applyFont="1" applyFill="1" applyBorder="1" applyAlignment="1">
      <alignment horizontal="left" vertical="center" wrapText="1"/>
    </xf>
    <xf numFmtId="49" fontId="4" fillId="0" borderId="60" xfId="0" applyNumberFormat="1" applyFont="1" applyFill="1" applyBorder="1" applyAlignment="1" applyProtection="1">
      <alignment horizontal="left" vertical="center" wrapText="1"/>
    </xf>
    <xf numFmtId="167" fontId="4" fillId="0" borderId="60" xfId="4" applyNumberFormat="1" applyFont="1" applyFill="1" applyBorder="1" applyAlignment="1">
      <alignment horizontal="center" vertical="center" wrapText="1"/>
    </xf>
    <xf numFmtId="0" fontId="30" fillId="2" borderId="0" xfId="4" applyFont="1" applyFill="1" applyAlignment="1">
      <alignment horizontal="center" vertical="center"/>
    </xf>
    <xf numFmtId="166" fontId="10" fillId="6" borderId="60" xfId="4" applyNumberFormat="1" applyFont="1" applyFill="1" applyBorder="1" applyAlignment="1">
      <alignment horizontal="left" vertical="center" wrapText="1"/>
    </xf>
    <xf numFmtId="166" fontId="10" fillId="6" borderId="60" xfId="1" applyNumberFormat="1" applyFont="1" applyFill="1" applyBorder="1" applyAlignment="1">
      <alignment horizontal="center" vertical="center"/>
    </xf>
    <xf numFmtId="0" fontId="44" fillId="0" borderId="0" xfId="4" applyFont="1" applyFill="1" applyAlignment="1">
      <alignment horizontal="center" vertical="center"/>
    </xf>
    <xf numFmtId="0" fontId="30" fillId="0" borderId="0" xfId="4" applyFont="1" applyFill="1" applyAlignment="1">
      <alignment horizontal="center" vertical="center"/>
    </xf>
    <xf numFmtId="167" fontId="10" fillId="6" borderId="60" xfId="1" applyNumberFormat="1" applyFont="1" applyFill="1" applyBorder="1" applyAlignment="1">
      <alignment horizontal="center" vertical="center"/>
    </xf>
    <xf numFmtId="166" fontId="10" fillId="4" borderId="60" xfId="1" applyNumberFormat="1" applyFont="1" applyFill="1" applyBorder="1" applyAlignment="1">
      <alignment horizontal="center" vertical="center"/>
    </xf>
    <xf numFmtId="167" fontId="10" fillId="4" borderId="60" xfId="4" applyNumberFormat="1" applyFont="1" applyFill="1" applyBorder="1" applyAlignment="1">
      <alignment horizontal="center" vertical="center"/>
    </xf>
    <xf numFmtId="167" fontId="6" fillId="6" borderId="60" xfId="1" applyNumberFormat="1" applyFont="1" applyFill="1" applyBorder="1" applyAlignment="1">
      <alignment horizontal="center" vertical="center"/>
    </xf>
    <xf numFmtId="173" fontId="6" fillId="0" borderId="1" xfId="13" applyNumberFormat="1" applyFont="1" applyBorder="1" applyAlignment="1">
      <alignment horizontal="center" vertical="center" wrapText="1"/>
    </xf>
    <xf numFmtId="174" fontId="6" fillId="0" borderId="1" xfId="13" applyNumberFormat="1" applyFont="1" applyBorder="1" applyAlignment="1">
      <alignment horizontal="center" vertical="center" wrapText="1"/>
    </xf>
    <xf numFmtId="0" fontId="5" fillId="0" borderId="0" xfId="13" applyFont="1"/>
    <xf numFmtId="175" fontId="6" fillId="0" borderId="27" xfId="13" applyNumberFormat="1" applyFont="1" applyBorder="1" applyAlignment="1">
      <alignment horizontal="center" vertical="center" wrapText="1"/>
    </xf>
    <xf numFmtId="0" fontId="4" fillId="0" borderId="0" xfId="1" applyFont="1" applyFill="1" applyAlignment="1">
      <alignment horizontal="center" vertical="center"/>
    </xf>
    <xf numFmtId="166" fontId="5" fillId="0" borderId="60" xfId="4" applyNumberFormat="1" applyFont="1" applyFill="1" applyBorder="1" applyAlignment="1">
      <alignment horizontal="center" vertical="center" wrapText="1"/>
    </xf>
    <xf numFmtId="166" fontId="5" fillId="0" borderId="60" xfId="4" applyNumberFormat="1" applyFont="1" applyFill="1" applyBorder="1" applyAlignment="1">
      <alignment horizontal="center" vertical="center"/>
    </xf>
    <xf numFmtId="166" fontId="5" fillId="0" borderId="60" xfId="4" applyNumberFormat="1" applyFont="1" applyFill="1" applyBorder="1" applyAlignment="1">
      <alignment horizontal="left" vertical="center" wrapText="1"/>
    </xf>
    <xf numFmtId="0" fontId="4" fillId="0" borderId="0" xfId="1" applyFont="1" applyFill="1" applyAlignment="1">
      <alignment horizontal="center" vertical="center"/>
    </xf>
    <xf numFmtId="4" fontId="5" fillId="0" borderId="60" xfId="1" applyNumberFormat="1" applyFont="1" applyFill="1" applyBorder="1" applyAlignment="1">
      <alignment horizontal="left" vertical="center" wrapText="1"/>
    </xf>
    <xf numFmtId="166" fontId="6" fillId="12" borderId="60" xfId="2" applyNumberFormat="1" applyFont="1" applyFill="1" applyBorder="1" applyAlignment="1">
      <alignment horizontal="center" vertical="center"/>
    </xf>
    <xf numFmtId="166" fontId="6" fillId="12" borderId="60" xfId="2" applyNumberFormat="1" applyFont="1" applyFill="1" applyBorder="1" applyAlignment="1">
      <alignment horizontal="center" vertical="center" wrapText="1"/>
    </xf>
    <xf numFmtId="166" fontId="10" fillId="12" borderId="60" xfId="2" applyNumberFormat="1" applyFont="1" applyFill="1" applyBorder="1" applyAlignment="1">
      <alignment horizontal="center" vertical="center" wrapText="1"/>
    </xf>
    <xf numFmtId="166" fontId="8" fillId="12" borderId="60" xfId="1" applyNumberFormat="1" applyFont="1" applyFill="1" applyBorder="1" applyAlignment="1">
      <alignment horizontal="center" vertical="center"/>
    </xf>
    <xf numFmtId="49" fontId="4" fillId="12" borderId="60" xfId="1" applyNumberFormat="1" applyFont="1" applyFill="1" applyBorder="1" applyAlignment="1">
      <alignment horizontal="center" vertical="center"/>
    </xf>
    <xf numFmtId="4" fontId="4" fillId="12" borderId="60" xfId="1" applyNumberFormat="1" applyFont="1" applyFill="1" applyBorder="1" applyAlignment="1">
      <alignment horizontal="left" vertical="center" wrapText="1"/>
    </xf>
    <xf numFmtId="0" fontId="4" fillId="12" borderId="60" xfId="1" applyFont="1" applyFill="1" applyBorder="1" applyAlignment="1">
      <alignment horizontal="center" vertical="center"/>
    </xf>
    <xf numFmtId="167" fontId="4" fillId="12" borderId="60" xfId="1" applyNumberFormat="1" applyFont="1" applyFill="1" applyBorder="1" applyAlignment="1">
      <alignment horizontal="center" vertical="center"/>
    </xf>
    <xf numFmtId="0" fontId="8" fillId="3" borderId="1" xfId="1" applyFont="1" applyFill="1" applyBorder="1" applyAlignment="1">
      <alignment horizontal="center" vertical="center"/>
    </xf>
    <xf numFmtId="166" fontId="10" fillId="3" borderId="60" xfId="2" applyNumberFormat="1" applyFont="1" applyFill="1" applyBorder="1" applyAlignment="1">
      <alignment horizontal="center" vertical="center" wrapText="1"/>
    </xf>
    <xf numFmtId="0" fontId="8" fillId="3" borderId="60" xfId="1" applyFont="1" applyFill="1" applyBorder="1" applyAlignment="1">
      <alignment horizontal="center" vertical="center"/>
    </xf>
    <xf numFmtId="167" fontId="4" fillId="3" borderId="60" xfId="1" applyNumberFormat="1" applyFont="1" applyFill="1" applyBorder="1" applyAlignment="1">
      <alignment horizontal="center" vertical="center"/>
    </xf>
    <xf numFmtId="2" fontId="8" fillId="3" borderId="60" xfId="1" applyNumberFormat="1" applyFont="1" applyFill="1" applyBorder="1" applyAlignment="1">
      <alignment horizontal="center" vertical="center"/>
    </xf>
    <xf numFmtId="167" fontId="8" fillId="3" borderId="60" xfId="1" applyNumberFormat="1" applyFont="1" applyFill="1" applyBorder="1" applyAlignment="1">
      <alignment horizontal="center" vertical="center"/>
    </xf>
    <xf numFmtId="2" fontId="4" fillId="12" borderId="60" xfId="3" applyNumberFormat="1" applyFont="1" applyFill="1" applyBorder="1" applyAlignment="1">
      <alignment horizontal="center" vertical="center"/>
    </xf>
    <xf numFmtId="2" fontId="4" fillId="12" borderId="60" xfId="1" applyNumberFormat="1" applyFont="1" applyFill="1" applyBorder="1" applyAlignment="1">
      <alignment horizontal="center" vertical="center"/>
    </xf>
    <xf numFmtId="167" fontId="8" fillId="12" borderId="60" xfId="1" applyNumberFormat="1" applyFont="1" applyFill="1" applyBorder="1" applyAlignment="1">
      <alignment horizontal="center" vertical="center"/>
    </xf>
    <xf numFmtId="2" fontId="10" fillId="3" borderId="60" xfId="3" applyNumberFormat="1" applyFont="1" applyFill="1" applyBorder="1" applyAlignment="1">
      <alignment horizontal="center" vertical="center" wrapText="1"/>
    </xf>
    <xf numFmtId="49" fontId="4" fillId="12" borderId="60" xfId="3" applyNumberFormat="1" applyFont="1" applyFill="1" applyBorder="1" applyAlignment="1">
      <alignment horizontal="center" vertical="center"/>
    </xf>
    <xf numFmtId="49" fontId="4" fillId="12" borderId="60" xfId="3" applyNumberFormat="1" applyFont="1" applyFill="1" applyBorder="1" applyAlignment="1">
      <alignment horizontal="center" vertical="center" wrapText="1"/>
    </xf>
    <xf numFmtId="0" fontId="4" fillId="3" borderId="60" xfId="1" applyFont="1" applyFill="1" applyBorder="1" applyAlignment="1">
      <alignment horizontal="center" vertical="center"/>
    </xf>
    <xf numFmtId="166" fontId="5" fillId="12" borderId="60" xfId="2" applyNumberFormat="1" applyFont="1" applyFill="1" applyBorder="1" applyAlignment="1">
      <alignment horizontal="center" vertical="center" wrapText="1"/>
    </xf>
    <xf numFmtId="166" fontId="8" fillId="3" borderId="60" xfId="1" applyNumberFormat="1" applyFont="1" applyFill="1" applyBorder="1" applyAlignment="1">
      <alignment horizontal="center" vertical="center"/>
    </xf>
    <xf numFmtId="166" fontId="10" fillId="3" borderId="60" xfId="2" applyNumberFormat="1" applyFont="1" applyFill="1" applyBorder="1" applyAlignment="1">
      <alignment horizontal="center" vertical="center"/>
    </xf>
    <xf numFmtId="49" fontId="8" fillId="3" borderId="60" xfId="1" applyNumberFormat="1" applyFont="1" applyFill="1" applyBorder="1" applyAlignment="1">
      <alignment horizontal="center" vertical="center"/>
    </xf>
    <xf numFmtId="4" fontId="8" fillId="3" borderId="60" xfId="1" applyNumberFormat="1" applyFont="1" applyFill="1" applyBorder="1" applyAlignment="1">
      <alignment horizontal="left" vertical="center" wrapText="1"/>
    </xf>
    <xf numFmtId="49" fontId="8" fillId="12" borderId="60" xfId="1" applyNumberFormat="1" applyFont="1" applyFill="1" applyBorder="1" applyAlignment="1">
      <alignment horizontal="center" vertical="center"/>
    </xf>
    <xf numFmtId="4" fontId="8" fillId="12" borderId="60" xfId="1" applyNumberFormat="1" applyFont="1" applyFill="1" applyBorder="1" applyAlignment="1">
      <alignment horizontal="left" vertical="center" wrapText="1"/>
    </xf>
    <xf numFmtId="166" fontId="6" fillId="12" borderId="60" xfId="2" applyNumberFormat="1" applyFont="1" applyFill="1" applyBorder="1" applyAlignment="1">
      <alignment vertical="center" wrapText="1"/>
    </xf>
    <xf numFmtId="166" fontId="6" fillId="0" borderId="60" xfId="2" applyNumberFormat="1" applyFont="1" applyFill="1" applyBorder="1" applyAlignment="1">
      <alignment horizontal="left" vertical="center" wrapText="1"/>
    </xf>
    <xf numFmtId="2" fontId="4" fillId="0" borderId="60" xfId="1" applyNumberFormat="1" applyFont="1" applyFill="1" applyBorder="1" applyAlignment="1">
      <alignment horizontal="center" vertical="center"/>
    </xf>
    <xf numFmtId="3" fontId="4" fillId="0" borderId="60" xfId="1" applyNumberFormat="1" applyFont="1" applyFill="1" applyBorder="1" applyAlignment="1">
      <alignment horizontal="center" vertical="center"/>
    </xf>
    <xf numFmtId="0" fontId="4" fillId="2" borderId="60" xfId="1" applyFont="1" applyFill="1" applyBorder="1" applyAlignment="1">
      <alignment horizontal="left" vertical="center" wrapText="1"/>
    </xf>
    <xf numFmtId="0" fontId="4" fillId="0" borderId="0" xfId="1" applyFont="1" applyFill="1" applyAlignment="1">
      <alignment horizontal="center" vertical="center"/>
    </xf>
    <xf numFmtId="4" fontId="4" fillId="0" borderId="60" xfId="1" applyNumberFormat="1" applyFont="1" applyFill="1" applyBorder="1" applyAlignment="1">
      <alignment horizontal="center" vertical="center"/>
    </xf>
    <xf numFmtId="0" fontId="4" fillId="0" borderId="0" xfId="1" applyFont="1" applyFill="1" applyAlignment="1">
      <alignment horizontal="center" vertical="center"/>
    </xf>
    <xf numFmtId="49" fontId="5" fillId="0" borderId="60" xfId="1" applyNumberFormat="1" applyFont="1" applyFill="1" applyBorder="1" applyAlignment="1">
      <alignment horizontal="center" vertical="center"/>
    </xf>
    <xf numFmtId="166" fontId="5" fillId="0" borderId="60" xfId="2" applyNumberFormat="1" applyFont="1" applyFill="1" applyBorder="1" applyAlignment="1">
      <alignment horizontal="center" vertical="center" wrapText="1"/>
    </xf>
    <xf numFmtId="166" fontId="10" fillId="4" borderId="60" xfId="2" applyNumberFormat="1" applyFont="1" applyFill="1" applyBorder="1" applyAlignment="1">
      <alignment horizontal="center" vertical="center" wrapText="1"/>
    </xf>
    <xf numFmtId="166" fontId="6" fillId="6" borderId="60" xfId="2" applyNumberFormat="1" applyFont="1" applyFill="1" applyBorder="1" applyAlignment="1">
      <alignment horizontal="center" vertical="center" wrapText="1"/>
    </xf>
    <xf numFmtId="166" fontId="5" fillId="6" borderId="60" xfId="2" applyNumberFormat="1" applyFont="1" applyFill="1" applyBorder="1" applyAlignment="1">
      <alignment horizontal="center" vertical="center" wrapText="1"/>
    </xf>
    <xf numFmtId="166" fontId="10" fillId="4" borderId="60" xfId="2" applyNumberFormat="1" applyFont="1" applyFill="1" applyBorder="1" applyAlignment="1">
      <alignment horizontal="center" vertical="center"/>
    </xf>
    <xf numFmtId="49" fontId="5" fillId="2" borderId="60" xfId="2" applyNumberFormat="1" applyFont="1" applyFill="1" applyBorder="1" applyAlignment="1" applyProtection="1">
      <alignment horizontal="left" vertical="center" wrapText="1"/>
    </xf>
    <xf numFmtId="167" fontId="5" fillId="2" borderId="60" xfId="2" applyNumberFormat="1" applyFont="1" applyFill="1" applyBorder="1" applyAlignment="1">
      <alignment horizontal="center" vertical="center" wrapText="1"/>
    </xf>
    <xf numFmtId="166" fontId="6" fillId="6" borderId="60" xfId="2" applyNumberFormat="1" applyFont="1" applyFill="1" applyBorder="1" applyAlignment="1">
      <alignment horizontal="center" vertical="center"/>
    </xf>
    <xf numFmtId="166" fontId="6" fillId="6" borderId="60" xfId="2" applyNumberFormat="1" applyFont="1" applyFill="1" applyBorder="1" applyAlignment="1">
      <alignment vertical="center" wrapText="1"/>
    </xf>
    <xf numFmtId="0" fontId="5" fillId="2" borderId="60" xfId="1" applyFont="1" applyFill="1" applyBorder="1" applyAlignment="1">
      <alignment horizontal="center" vertical="center"/>
    </xf>
    <xf numFmtId="0" fontId="5" fillId="0" borderId="60" xfId="1" applyFont="1" applyFill="1" applyBorder="1" applyAlignment="1">
      <alignment horizontal="center" vertical="center"/>
    </xf>
    <xf numFmtId="0" fontId="6" fillId="0" borderId="0" xfId="4" applyFont="1" applyFill="1" applyAlignment="1">
      <alignment horizontal="center" vertical="center"/>
    </xf>
    <xf numFmtId="166" fontId="5" fillId="13" borderId="60" xfId="2" applyNumberFormat="1" applyFont="1" applyFill="1" applyBorder="1" applyAlignment="1">
      <alignment horizontal="center" vertical="center"/>
    </xf>
    <xf numFmtId="166" fontId="4" fillId="13" borderId="60" xfId="1" applyNumberFormat="1" applyFont="1" applyFill="1" applyBorder="1" applyAlignment="1">
      <alignment horizontal="center" vertical="center"/>
    </xf>
    <xf numFmtId="166" fontId="5" fillId="13" borderId="60" xfId="2" applyNumberFormat="1" applyFont="1" applyFill="1" applyBorder="1" applyAlignment="1">
      <alignment horizontal="left" vertical="center" wrapText="1"/>
    </xf>
    <xf numFmtId="49" fontId="5" fillId="0" borderId="60" xfId="2" applyNumberFormat="1" applyFont="1" applyFill="1" applyBorder="1" applyAlignment="1" applyProtection="1">
      <alignment horizontal="left" vertical="center" wrapText="1"/>
    </xf>
    <xf numFmtId="167" fontId="5" fillId="0" borderId="60" xfId="2" applyNumberFormat="1" applyFont="1" applyFill="1" applyBorder="1" applyAlignment="1">
      <alignment horizontal="center" vertical="center" wrapText="1"/>
    </xf>
    <xf numFmtId="0" fontId="6" fillId="0" borderId="0" xfId="4" applyFont="1" applyFill="1" applyAlignment="1">
      <alignment horizontal="center" vertical="center"/>
    </xf>
    <xf numFmtId="167" fontId="0" fillId="0" borderId="60" xfId="5" applyNumberFormat="1" applyFont="1" applyFill="1" applyBorder="1" applyAlignment="1" applyProtection="1">
      <alignment horizontal="center" vertical="center" wrapText="1"/>
      <protection locked="0"/>
    </xf>
    <xf numFmtId="166" fontId="5" fillId="2" borderId="60" xfId="4" applyNumberFormat="1" applyFont="1" applyFill="1" applyBorder="1" applyAlignment="1">
      <alignment horizontal="center" vertical="center" wrapText="1"/>
    </xf>
    <xf numFmtId="167" fontId="5" fillId="0" borderId="60" xfId="4" applyNumberFormat="1" applyFont="1" applyFill="1" applyBorder="1" applyAlignment="1">
      <alignment horizontal="center" vertical="center" wrapText="1"/>
    </xf>
    <xf numFmtId="167" fontId="5" fillId="2" borderId="60" xfId="4" applyNumberFormat="1" applyFont="1" applyFill="1" applyBorder="1" applyAlignment="1">
      <alignment horizontal="center" vertical="center" wrapText="1"/>
    </xf>
    <xf numFmtId="167" fontId="5" fillId="0" borderId="60" xfId="4" applyNumberFormat="1" applyFont="1" applyFill="1" applyBorder="1" applyAlignment="1">
      <alignment horizontal="center" vertical="center"/>
    </xf>
    <xf numFmtId="0" fontId="5" fillId="0" borderId="60" xfId="4" applyFont="1" applyFill="1" applyBorder="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 vertical="center"/>
    </xf>
    <xf numFmtId="0" fontId="4" fillId="0" borderId="0" xfId="1" applyFont="1" applyFill="1" applyAlignment="1">
      <alignment horizontal="center" vertical="center"/>
    </xf>
    <xf numFmtId="0" fontId="8" fillId="0" borderId="39" xfId="11" applyFont="1" applyFill="1" applyBorder="1" applyAlignment="1">
      <alignment horizontal="center" vertical="center" wrapText="1"/>
    </xf>
    <xf numFmtId="0" fontId="8" fillId="0" borderId="51" xfId="11" applyFont="1" applyFill="1" applyBorder="1" applyAlignment="1">
      <alignment horizontal="center" vertical="center" wrapText="1"/>
    </xf>
    <xf numFmtId="0" fontId="8" fillId="0" borderId="1" xfId="11" applyFont="1" applyFill="1" applyBorder="1" applyAlignment="1">
      <alignment horizontal="center" vertical="center" wrapText="1"/>
    </xf>
    <xf numFmtId="0" fontId="8" fillId="0" borderId="61" xfId="11" applyFont="1" applyFill="1" applyBorder="1" applyAlignment="1">
      <alignment horizontal="center" vertical="center" wrapText="1"/>
    </xf>
    <xf numFmtId="0" fontId="8" fillId="0" borderId="40" xfId="11" applyFont="1" applyFill="1" applyBorder="1" applyAlignment="1">
      <alignment horizontal="center" vertical="center" wrapText="1"/>
    </xf>
    <xf numFmtId="0" fontId="8" fillId="0" borderId="6" xfId="11" applyFont="1" applyFill="1" applyBorder="1" applyAlignment="1">
      <alignment horizontal="center" vertical="center" wrapText="1"/>
    </xf>
    <xf numFmtId="49" fontId="8" fillId="6" borderId="60" xfId="3" applyNumberFormat="1" applyFont="1" applyFill="1" applyBorder="1" applyAlignment="1">
      <alignment horizontal="left" vertical="center" wrapText="1"/>
    </xf>
    <xf numFmtId="166" fontId="10" fillId="6" borderId="60" xfId="0" applyNumberFormat="1" applyFont="1" applyFill="1" applyBorder="1" applyAlignment="1">
      <alignment horizontal="left" vertical="center" wrapText="1"/>
    </xf>
    <xf numFmtId="166" fontId="5" fillId="0" borderId="60" xfId="0" applyNumberFormat="1" applyFont="1" applyFill="1" applyBorder="1" applyAlignment="1">
      <alignment horizontal="center" vertical="center" wrapText="1"/>
    </xf>
    <xf numFmtId="0" fontId="8" fillId="0" borderId="41" xfId="11" applyFont="1" applyFill="1" applyBorder="1" applyAlignment="1">
      <alignment horizontal="center" vertical="center" wrapText="1"/>
    </xf>
    <xf numFmtId="0" fontId="8" fillId="0" borderId="21" xfId="11" applyFont="1" applyFill="1" applyBorder="1" applyAlignment="1">
      <alignment horizontal="center" vertical="center" wrapText="1"/>
    </xf>
    <xf numFmtId="0" fontId="8" fillId="0" borderId="23" xfId="11" applyFont="1" applyFill="1" applyBorder="1" applyAlignment="1">
      <alignment horizontal="center" vertical="center" wrapText="1"/>
    </xf>
    <xf numFmtId="0" fontId="8" fillId="0" borderId="5" xfId="11" applyFont="1" applyFill="1" applyBorder="1" applyAlignment="1">
      <alignment horizontal="center" vertical="center" wrapText="1"/>
    </xf>
    <xf numFmtId="0" fontId="8" fillId="0" borderId="0" xfId="11" applyFont="1" applyFill="1" applyBorder="1" applyAlignment="1">
      <alignment horizontal="center" vertical="center" wrapText="1"/>
    </xf>
    <xf numFmtId="0" fontId="8" fillId="0" borderId="19" xfId="11" applyFont="1" applyFill="1" applyBorder="1" applyAlignment="1">
      <alignment horizontal="center" vertical="center" wrapText="1"/>
    </xf>
    <xf numFmtId="14" fontId="8" fillId="4" borderId="60" xfId="11" applyNumberFormat="1" applyFont="1" applyFill="1" applyBorder="1" applyAlignment="1">
      <alignment horizontal="center" vertical="center" wrapText="1"/>
    </xf>
    <xf numFmtId="0" fontId="8" fillId="4" borderId="60" xfId="11" applyFont="1" applyFill="1" applyBorder="1" applyAlignment="1">
      <alignment horizontal="center" vertical="center" wrapText="1"/>
    </xf>
    <xf numFmtId="166" fontId="10" fillId="4" borderId="60" xfId="9" applyNumberFormat="1" applyFont="1" applyFill="1" applyBorder="1" applyAlignment="1">
      <alignment horizontal="center" vertical="center" wrapText="1"/>
    </xf>
    <xf numFmtId="170" fontId="8" fillId="4" borderId="60" xfId="11" applyNumberFormat="1" applyFont="1" applyFill="1" applyBorder="1" applyAlignment="1">
      <alignment horizontal="center" vertical="center" wrapText="1"/>
    </xf>
    <xf numFmtId="2" fontId="8" fillId="4" borderId="60" xfId="11" applyNumberFormat="1" applyFont="1" applyFill="1" applyBorder="1" applyAlignment="1">
      <alignment horizontal="center" vertical="center" wrapText="1"/>
    </xf>
    <xf numFmtId="166" fontId="8" fillId="4" borderId="60" xfId="11" applyNumberFormat="1" applyFont="1" applyFill="1" applyBorder="1" applyAlignment="1">
      <alignment horizontal="center" vertical="center" wrapText="1"/>
    </xf>
    <xf numFmtId="14" fontId="6" fillId="14" borderId="60" xfId="9" applyNumberFormat="1" applyFont="1" applyFill="1" applyBorder="1" applyAlignment="1">
      <alignment horizontal="center" vertical="center" wrapText="1"/>
    </xf>
    <xf numFmtId="4" fontId="6" fillId="14" borderId="60" xfId="9" applyNumberFormat="1" applyFont="1" applyFill="1" applyBorder="1" applyAlignment="1">
      <alignment horizontal="center" vertical="center" wrapText="1"/>
    </xf>
    <xf numFmtId="166" fontId="6" fillId="14" borderId="60" xfId="9" applyNumberFormat="1" applyFont="1" applyFill="1" applyBorder="1" applyAlignment="1">
      <alignment horizontal="center" vertical="center" wrapText="1"/>
    </xf>
    <xf numFmtId="170" fontId="6" fillId="14" borderId="60" xfId="9" applyNumberFormat="1" applyFont="1" applyFill="1" applyBorder="1" applyAlignment="1">
      <alignment horizontal="center" vertical="center" wrapText="1"/>
    </xf>
    <xf numFmtId="2" fontId="6" fillId="14" borderId="60" xfId="9" applyNumberFormat="1" applyFont="1" applyFill="1" applyBorder="1" applyAlignment="1">
      <alignment horizontal="center" vertical="center" wrapText="1"/>
    </xf>
    <xf numFmtId="167" fontId="6" fillId="14" borderId="60" xfId="9" applyNumberFormat="1" applyFont="1" applyFill="1" applyBorder="1" applyAlignment="1">
      <alignment horizontal="center" vertical="center" wrapText="1"/>
    </xf>
    <xf numFmtId="14" fontId="8" fillId="14" borderId="60" xfId="11" applyNumberFormat="1" applyFont="1" applyFill="1" applyBorder="1" applyAlignment="1">
      <alignment horizontal="center" vertical="center" wrapText="1"/>
    </xf>
    <xf numFmtId="4" fontId="10" fillId="14" borderId="60" xfId="9" applyNumberFormat="1" applyFont="1" applyFill="1" applyBorder="1" applyAlignment="1">
      <alignment horizontal="center" vertical="center" wrapText="1"/>
    </xf>
    <xf numFmtId="166" fontId="10" fillId="14" borderId="60" xfId="9" applyNumberFormat="1" applyFont="1" applyFill="1" applyBorder="1" applyAlignment="1">
      <alignment horizontal="center" vertical="center" wrapText="1"/>
    </xf>
    <xf numFmtId="14" fontId="10" fillId="14" borderId="60" xfId="9" applyNumberFormat="1" applyFont="1" applyFill="1" applyBorder="1" applyAlignment="1">
      <alignment horizontal="center" vertical="center" wrapText="1"/>
    </xf>
    <xf numFmtId="170" fontId="10" fillId="14" borderId="60" xfId="9" applyNumberFormat="1" applyFont="1" applyFill="1" applyBorder="1" applyAlignment="1">
      <alignment horizontal="center" vertical="center" wrapText="1"/>
    </xf>
    <xf numFmtId="2" fontId="10" fillId="14" borderId="60" xfId="9" applyNumberFormat="1" applyFont="1" applyFill="1" applyBorder="1" applyAlignment="1">
      <alignment horizontal="center" vertical="center" wrapText="1"/>
    </xf>
    <xf numFmtId="14" fontId="4" fillId="14" borderId="60" xfId="11" applyNumberFormat="1" applyFont="1" applyFill="1" applyBorder="1" applyAlignment="1">
      <alignment horizontal="center" vertical="center" wrapText="1"/>
    </xf>
    <xf numFmtId="1" fontId="6" fillId="14" borderId="60" xfId="9" applyNumberFormat="1" applyFont="1" applyFill="1" applyBorder="1" applyAlignment="1">
      <alignment horizontal="center" vertical="center" wrapText="1"/>
    </xf>
    <xf numFmtId="2" fontId="4" fillId="13" borderId="60" xfId="3" applyNumberFormat="1" applyFont="1" applyFill="1" applyBorder="1" applyAlignment="1">
      <alignment horizontal="center" vertical="center"/>
    </xf>
    <xf numFmtId="166" fontId="6" fillId="13" borderId="60" xfId="0" applyNumberFormat="1" applyFont="1" applyFill="1" applyBorder="1" applyAlignment="1">
      <alignment horizontal="left" vertical="center" wrapText="1"/>
    </xf>
    <xf numFmtId="0" fontId="4" fillId="13" borderId="60" xfId="1" applyFont="1" applyFill="1" applyBorder="1" applyAlignment="1">
      <alignment horizontal="center" vertical="center"/>
    </xf>
    <xf numFmtId="14" fontId="6" fillId="13" borderId="60" xfId="9" applyNumberFormat="1" applyFont="1" applyFill="1" applyBorder="1" applyAlignment="1">
      <alignment horizontal="center" vertical="center" wrapText="1"/>
    </xf>
    <xf numFmtId="4" fontId="6" fillId="13" borderId="60" xfId="9" applyNumberFormat="1" applyFont="1" applyFill="1" applyBorder="1" applyAlignment="1">
      <alignment horizontal="center" vertical="center" wrapText="1"/>
    </xf>
    <xf numFmtId="166" fontId="6" fillId="13" borderId="60" xfId="9" applyNumberFormat="1" applyFont="1" applyFill="1" applyBorder="1" applyAlignment="1">
      <alignment horizontal="center" vertical="center" wrapText="1"/>
    </xf>
    <xf numFmtId="170" fontId="6" fillId="13" borderId="60" xfId="9" applyNumberFormat="1" applyFont="1" applyFill="1" applyBorder="1" applyAlignment="1">
      <alignment horizontal="center" vertical="center" wrapText="1"/>
    </xf>
    <xf numFmtId="2" fontId="6" fillId="13" borderId="60" xfId="9" applyNumberFormat="1" applyFont="1" applyFill="1" applyBorder="1" applyAlignment="1">
      <alignment horizontal="center" vertical="center" wrapText="1"/>
    </xf>
    <xf numFmtId="167" fontId="6" fillId="13" borderId="60" xfId="9" applyNumberFormat="1" applyFont="1" applyFill="1" applyBorder="1" applyAlignment="1">
      <alignment horizontal="center" vertical="center" wrapText="1"/>
    </xf>
    <xf numFmtId="14" fontId="8" fillId="13" borderId="60" xfId="11" applyNumberFormat="1" applyFont="1" applyFill="1" applyBorder="1" applyAlignment="1">
      <alignment horizontal="center" vertical="center" wrapText="1"/>
    </xf>
    <xf numFmtId="4" fontId="10" fillId="13" borderId="60" xfId="9" applyNumberFormat="1" applyFont="1" applyFill="1" applyBorder="1" applyAlignment="1">
      <alignment horizontal="center" vertical="center" wrapText="1"/>
    </xf>
    <xf numFmtId="166" fontId="8" fillId="13" borderId="60" xfId="11" applyNumberFormat="1" applyFont="1" applyFill="1" applyBorder="1" applyAlignment="1">
      <alignment horizontal="center" vertical="center" wrapText="1"/>
    </xf>
    <xf numFmtId="170" fontId="8" fillId="13" borderId="60" xfId="11" applyNumberFormat="1" applyFont="1" applyFill="1" applyBorder="1" applyAlignment="1">
      <alignment horizontal="center" vertical="center" wrapText="1"/>
    </xf>
    <xf numFmtId="166" fontId="10" fillId="13" borderId="60" xfId="9" applyNumberFormat="1" applyFont="1" applyFill="1" applyBorder="1" applyAlignment="1">
      <alignment horizontal="center" vertical="center" wrapText="1"/>
    </xf>
    <xf numFmtId="2" fontId="8" fillId="13" borderId="60" xfId="11" applyNumberFormat="1" applyFont="1" applyFill="1" applyBorder="1" applyAlignment="1">
      <alignment horizontal="center" vertical="center" wrapText="1"/>
    </xf>
    <xf numFmtId="167" fontId="8" fillId="13" borderId="60" xfId="11" applyNumberFormat="1" applyFont="1" applyFill="1" applyBorder="1" applyAlignment="1">
      <alignment horizontal="center" vertical="center" wrapText="1"/>
    </xf>
    <xf numFmtId="14" fontId="10" fillId="13" borderId="60" xfId="9" applyNumberFormat="1" applyFont="1" applyFill="1" applyBorder="1" applyAlignment="1">
      <alignment horizontal="center" vertical="center" wrapText="1"/>
    </xf>
    <xf numFmtId="170" fontId="10" fillId="13" borderId="60" xfId="9" applyNumberFormat="1" applyFont="1" applyFill="1" applyBorder="1" applyAlignment="1">
      <alignment horizontal="center" vertical="center" wrapText="1"/>
    </xf>
    <xf numFmtId="2" fontId="10" fillId="13" borderId="60" xfId="9" applyNumberFormat="1" applyFont="1" applyFill="1" applyBorder="1" applyAlignment="1">
      <alignment horizontal="center" vertical="center" wrapText="1"/>
    </xf>
    <xf numFmtId="167" fontId="10" fillId="13" borderId="60" xfId="9" applyNumberFormat="1" applyFont="1" applyFill="1" applyBorder="1" applyAlignment="1">
      <alignment horizontal="center" vertical="center" wrapText="1"/>
    </xf>
    <xf numFmtId="14" fontId="4" fillId="13" borderId="60" xfId="11" applyNumberFormat="1" applyFont="1" applyFill="1" applyBorder="1" applyAlignment="1">
      <alignment horizontal="center" vertical="center" wrapText="1"/>
    </xf>
    <xf numFmtId="1" fontId="6" fillId="13" borderId="60" xfId="9" applyNumberFormat="1" applyFont="1" applyFill="1" applyBorder="1" applyAlignment="1">
      <alignment horizontal="center" vertical="center" wrapText="1"/>
    </xf>
    <xf numFmtId="166" fontId="10" fillId="14" borderId="60" xfId="0" applyNumberFormat="1" applyFont="1" applyFill="1" applyBorder="1" applyAlignment="1">
      <alignment horizontal="center" vertical="center" wrapText="1"/>
    </xf>
    <xf numFmtId="2" fontId="10" fillId="14" borderId="60" xfId="3" applyNumberFormat="1" applyFont="1" applyFill="1" applyBorder="1" applyAlignment="1">
      <alignment horizontal="left" vertical="center" wrapText="1"/>
    </xf>
    <xf numFmtId="0" fontId="8" fillId="14" borderId="60" xfId="1" applyFont="1" applyFill="1" applyBorder="1" applyAlignment="1">
      <alignment horizontal="center" vertical="center"/>
    </xf>
    <xf numFmtId="1" fontId="10" fillId="14" borderId="60" xfId="9" applyNumberFormat="1" applyFont="1" applyFill="1" applyBorder="1" applyAlignment="1">
      <alignment horizontal="center" vertical="center" wrapText="1"/>
    </xf>
    <xf numFmtId="2" fontId="10" fillId="14" borderId="60" xfId="3" applyNumberFormat="1" applyFont="1" applyFill="1" applyBorder="1" applyAlignment="1">
      <alignment horizontal="center" vertical="center" wrapText="1"/>
    </xf>
    <xf numFmtId="49" fontId="8" fillId="13" borderId="60" xfId="3" applyNumberFormat="1" applyFont="1" applyFill="1" applyBorder="1" applyAlignment="1">
      <alignment horizontal="center" vertical="center"/>
    </xf>
    <xf numFmtId="49" fontId="8" fillId="13" borderId="60" xfId="3" applyNumberFormat="1" applyFont="1" applyFill="1" applyBorder="1" applyAlignment="1">
      <alignment horizontal="left" vertical="center" wrapText="1"/>
    </xf>
    <xf numFmtId="166" fontId="2" fillId="13" borderId="60" xfId="0" applyNumberFormat="1" applyFont="1" applyFill="1" applyBorder="1" applyAlignment="1">
      <alignment horizontal="center" vertical="center" wrapText="1"/>
    </xf>
    <xf numFmtId="166" fontId="10" fillId="13" borderId="60" xfId="0" applyNumberFormat="1" applyFont="1" applyFill="1" applyBorder="1" applyAlignment="1">
      <alignment horizontal="center" vertical="center" wrapText="1"/>
    </xf>
    <xf numFmtId="3" fontId="10" fillId="13" borderId="60" xfId="9" applyNumberFormat="1" applyFont="1" applyFill="1" applyBorder="1" applyAlignment="1">
      <alignment horizontal="center" vertical="center" wrapText="1"/>
    </xf>
    <xf numFmtId="49" fontId="4" fillId="13" borderId="60" xfId="3" applyNumberFormat="1" applyFont="1" applyFill="1" applyBorder="1" applyAlignment="1">
      <alignment horizontal="center" vertical="center" wrapText="1"/>
    </xf>
    <xf numFmtId="49" fontId="4" fillId="13" borderId="60" xfId="3" applyNumberFormat="1" applyFont="1" applyFill="1" applyBorder="1" applyAlignment="1">
      <alignment horizontal="left" vertical="center" wrapText="1"/>
    </xf>
    <xf numFmtId="0" fontId="6" fillId="13" borderId="60" xfId="9" applyFont="1" applyFill="1" applyBorder="1" applyAlignment="1">
      <alignment horizontal="center" vertical="center" wrapText="1"/>
    </xf>
    <xf numFmtId="49" fontId="4" fillId="13" borderId="60" xfId="3" applyNumberFormat="1" applyFont="1" applyFill="1" applyBorder="1" applyAlignment="1">
      <alignment horizontal="center" vertical="center"/>
    </xf>
    <xf numFmtId="166" fontId="10" fillId="14" borderId="60" xfId="0" applyNumberFormat="1" applyFont="1" applyFill="1" applyBorder="1" applyAlignment="1">
      <alignment horizontal="left" vertical="center" wrapText="1"/>
    </xf>
    <xf numFmtId="166" fontId="10" fillId="14" borderId="60" xfId="0" applyNumberFormat="1" applyFont="1" applyFill="1" applyBorder="1" applyAlignment="1">
      <alignment horizontal="center" vertical="center"/>
    </xf>
    <xf numFmtId="166" fontId="10" fillId="13" borderId="60" xfId="0" applyNumberFormat="1" applyFont="1" applyFill="1" applyBorder="1" applyAlignment="1">
      <alignment horizontal="center" vertical="center"/>
    </xf>
    <xf numFmtId="166" fontId="10" fillId="13" borderId="60" xfId="0" applyNumberFormat="1" applyFont="1" applyFill="1" applyBorder="1" applyAlignment="1">
      <alignment horizontal="left" vertical="center" wrapText="1"/>
    </xf>
    <xf numFmtId="49" fontId="8" fillId="13" borderId="60" xfId="1" applyNumberFormat="1" applyFont="1" applyFill="1" applyBorder="1" applyAlignment="1">
      <alignment horizontal="center" vertical="center"/>
    </xf>
    <xf numFmtId="4" fontId="8" fillId="13" borderId="60" xfId="1" applyNumberFormat="1" applyFont="1" applyFill="1" applyBorder="1" applyAlignment="1">
      <alignment horizontal="left" vertical="center" wrapText="1"/>
    </xf>
    <xf numFmtId="0" fontId="8" fillId="13" borderId="60" xfId="1" applyFont="1" applyFill="1" applyBorder="1" applyAlignment="1">
      <alignment horizontal="center" vertical="center"/>
    </xf>
    <xf numFmtId="49" fontId="8" fillId="14" borderId="60" xfId="1" applyNumberFormat="1" applyFont="1" applyFill="1" applyBorder="1" applyAlignment="1">
      <alignment horizontal="center" vertical="center"/>
    </xf>
    <xf numFmtId="4" fontId="8" fillId="14" borderId="60" xfId="1" applyNumberFormat="1" applyFont="1" applyFill="1" applyBorder="1" applyAlignment="1">
      <alignment horizontal="left" vertical="center" wrapText="1"/>
    </xf>
    <xf numFmtId="166" fontId="10" fillId="13" borderId="60" xfId="0" applyNumberFormat="1" applyFont="1" applyFill="1" applyBorder="1" applyAlignment="1">
      <alignment vertical="center" wrapText="1"/>
    </xf>
    <xf numFmtId="0" fontId="10" fillId="0" borderId="0" xfId="23" applyFont="1" applyFill="1" applyAlignment="1"/>
    <xf numFmtId="0" fontId="5" fillId="0" borderId="0" xfId="23" applyFont="1" applyFill="1" applyAlignment="1">
      <alignment horizontal="center"/>
    </xf>
    <xf numFmtId="0" fontId="13" fillId="0" borderId="0" xfId="23" applyFont="1" applyFill="1" applyAlignment="1"/>
    <xf numFmtId="0" fontId="5" fillId="0" borderId="0" xfId="23" applyFont="1" applyFill="1" applyAlignment="1"/>
    <xf numFmtId="0" fontId="4" fillId="0" borderId="54" xfId="23" applyFont="1" applyFill="1" applyBorder="1" applyAlignment="1">
      <alignment horizontal="center" vertical="center" wrapText="1"/>
    </xf>
    <xf numFmtId="0" fontId="4" fillId="0" borderId="60" xfId="23" applyFont="1" applyFill="1" applyBorder="1" applyAlignment="1">
      <alignment horizontal="center" vertical="center" wrapText="1"/>
    </xf>
    <xf numFmtId="0" fontId="4" fillId="0" borderId="60" xfId="23" applyFont="1" applyFill="1" applyBorder="1" applyAlignment="1">
      <alignment vertical="center" wrapText="1"/>
    </xf>
    <xf numFmtId="49" fontId="4" fillId="0" borderId="60" xfId="23" applyNumberFormat="1" applyFont="1" applyFill="1" applyBorder="1" applyAlignment="1">
      <alignment horizontal="center" vertical="center" wrapText="1"/>
    </xf>
    <xf numFmtId="0" fontId="4" fillId="0" borderId="60" xfId="23" applyFont="1" applyFill="1" applyBorder="1" applyAlignment="1">
      <alignment horizontal="left" vertical="center" wrapText="1"/>
    </xf>
    <xf numFmtId="49" fontId="17" fillId="0" borderId="0" xfId="63" applyNumberFormat="1" applyFont="1"/>
    <xf numFmtId="0" fontId="17" fillId="0" borderId="0" xfId="63" applyFont="1" applyAlignment="1">
      <alignment vertical="center"/>
    </xf>
    <xf numFmtId="0" fontId="17" fillId="0" borderId="0" xfId="63" applyFont="1"/>
    <xf numFmtId="0" fontId="40" fillId="0" borderId="0" xfId="63" applyFont="1" applyAlignment="1"/>
    <xf numFmtId="0" fontId="17" fillId="0" borderId="0" xfId="63" applyFont="1" applyAlignment="1"/>
    <xf numFmtId="0" fontId="40" fillId="0" borderId="0" xfId="63" applyFont="1" applyAlignment="1">
      <alignment horizontal="center" wrapText="1"/>
    </xf>
    <xf numFmtId="0" fontId="17" fillId="0" borderId="0" xfId="63" applyFont="1" applyFill="1" applyBorder="1" applyAlignment="1"/>
    <xf numFmtId="0" fontId="17" fillId="0" borderId="0" xfId="63" applyFont="1" applyFill="1" applyAlignment="1">
      <alignment vertical="center"/>
    </xf>
    <xf numFmtId="0" fontId="17" fillId="0" borderId="60" xfId="63" applyFont="1" applyBorder="1" applyAlignment="1">
      <alignment horizontal="center" vertical="center"/>
    </xf>
    <xf numFmtId="49" fontId="17" fillId="0" borderId="60" xfId="63" applyNumberFormat="1" applyFont="1" applyBorder="1" applyAlignment="1">
      <alignment horizontal="center"/>
    </xf>
    <xf numFmtId="0" fontId="17" fillId="0" borderId="60" xfId="63" applyFont="1" applyBorder="1" applyAlignment="1">
      <alignment vertical="center"/>
    </xf>
    <xf numFmtId="49" fontId="17" fillId="0" borderId="0" xfId="63" applyNumberFormat="1" applyFont="1" applyFill="1"/>
    <xf numFmtId="166" fontId="5" fillId="0" borderId="60" xfId="16" applyNumberFormat="1" applyFont="1" applyFill="1" applyBorder="1" applyAlignment="1">
      <alignment horizontal="center" vertical="center" wrapText="1"/>
    </xf>
    <xf numFmtId="0" fontId="40" fillId="0" borderId="0" xfId="63" applyFont="1" applyAlignment="1">
      <alignment horizontal="center"/>
    </xf>
    <xf numFmtId="167" fontId="4" fillId="0" borderId="60" xfId="23" applyNumberFormat="1" applyFont="1" applyFill="1" applyBorder="1" applyAlignment="1">
      <alignment horizontal="center" vertical="center" wrapText="1"/>
    </xf>
    <xf numFmtId="0" fontId="5" fillId="0" borderId="0" xfId="23" applyFont="1" applyFill="1"/>
    <xf numFmtId="0" fontId="13" fillId="0" borderId="0" xfId="63" applyFont="1" applyAlignment="1">
      <alignment horizontal="right" vertical="center"/>
    </xf>
    <xf numFmtId="0" fontId="5" fillId="0" borderId="0" xfId="23" applyFont="1"/>
    <xf numFmtId="0" fontId="13" fillId="0" borderId="0" xfId="63" applyFont="1" applyAlignment="1">
      <alignment horizontal="right"/>
    </xf>
    <xf numFmtId="0" fontId="14" fillId="0" borderId="0" xfId="23" applyFont="1" applyFill="1" applyAlignment="1">
      <alignment horizontal="center"/>
    </xf>
    <xf numFmtId="0" fontId="22" fillId="0" borderId="0" xfId="1" applyFont="1" applyAlignment="1">
      <alignment vertical="center"/>
    </xf>
    <xf numFmtId="0" fontId="14" fillId="0" borderId="0" xfId="23" applyFont="1" applyFill="1" applyAlignment="1">
      <alignment vertical="center"/>
    </xf>
    <xf numFmtId="0" fontId="14" fillId="0" borderId="0" xfId="23" applyFont="1" applyFill="1" applyAlignment="1">
      <alignment horizontal="center" vertical="center"/>
    </xf>
    <xf numFmtId="0" fontId="5" fillId="0" borderId="0" xfId="23" applyFont="1" applyAlignment="1">
      <alignment horizontal="right"/>
    </xf>
    <xf numFmtId="0" fontId="5" fillId="0" borderId="22" xfId="23" applyFont="1" applyFill="1" applyBorder="1" applyAlignment="1">
      <alignment horizontal="center" vertical="center" textRotation="90" wrapText="1"/>
    </xf>
    <xf numFmtId="0" fontId="5" fillId="0" borderId="22" xfId="23" applyFont="1" applyFill="1" applyBorder="1" applyAlignment="1">
      <alignment vertical="center" textRotation="90" wrapText="1"/>
    </xf>
    <xf numFmtId="0" fontId="5" fillId="0" borderId="60" xfId="23" applyFont="1" applyFill="1" applyBorder="1" applyAlignment="1">
      <alignment horizontal="center" vertical="center" textRotation="90" wrapText="1"/>
    </xf>
    <xf numFmtId="0" fontId="5" fillId="0" borderId="21" xfId="23" applyFont="1" applyFill="1" applyBorder="1" applyAlignment="1">
      <alignment horizontal="center" vertical="center" textRotation="90" wrapText="1"/>
    </xf>
    <xf numFmtId="0" fontId="5" fillId="0" borderId="60" xfId="23" applyFont="1" applyFill="1" applyBorder="1" applyAlignment="1">
      <alignment horizontal="center" vertical="center" wrapText="1"/>
    </xf>
    <xf numFmtId="49" fontId="5" fillId="0" borderId="60" xfId="23" applyNumberFormat="1" applyFont="1" applyFill="1" applyBorder="1" applyAlignment="1">
      <alignment horizontal="center" vertical="center" wrapText="1"/>
    </xf>
    <xf numFmtId="49" fontId="8" fillId="37" borderId="60" xfId="1" applyNumberFormat="1" applyFont="1" applyFill="1" applyBorder="1" applyAlignment="1">
      <alignment horizontal="center" vertical="center"/>
    </xf>
    <xf numFmtId="0" fontId="8" fillId="37" borderId="60" xfId="1" applyFont="1" applyFill="1" applyBorder="1" applyAlignment="1">
      <alignment horizontal="left" vertical="center" wrapText="1"/>
    </xf>
    <xf numFmtId="0" fontId="10" fillId="37" borderId="60" xfId="23" applyFont="1" applyFill="1" applyBorder="1" applyAlignment="1">
      <alignment horizontal="center" vertical="center"/>
    </xf>
    <xf numFmtId="0" fontId="10" fillId="37" borderId="60" xfId="23" applyFont="1" applyFill="1" applyBorder="1"/>
    <xf numFmtId="167" fontId="10" fillId="37" borderId="60" xfId="23" applyNumberFormat="1" applyFont="1" applyFill="1" applyBorder="1" applyAlignment="1">
      <alignment horizontal="center" vertical="center"/>
    </xf>
    <xf numFmtId="0" fontId="10" fillId="37" borderId="0" xfId="23" applyFont="1" applyFill="1"/>
    <xf numFmtId="49" fontId="8" fillId="38" borderId="60" xfId="1" applyNumberFormat="1" applyFont="1" applyFill="1" applyBorder="1" applyAlignment="1">
      <alignment horizontal="center" vertical="center"/>
    </xf>
    <xf numFmtId="0" fontId="8" fillId="38" borderId="60" xfId="1" applyFont="1" applyFill="1" applyBorder="1" applyAlignment="1">
      <alignment horizontal="left" vertical="center" wrapText="1"/>
    </xf>
    <xf numFmtId="0" fontId="10" fillId="38" borderId="60" xfId="23" applyFont="1" applyFill="1" applyBorder="1" applyAlignment="1">
      <alignment horizontal="center" vertical="center"/>
    </xf>
    <xf numFmtId="0" fontId="10" fillId="38" borderId="60" xfId="23" applyFont="1" applyFill="1" applyBorder="1"/>
    <xf numFmtId="167" fontId="10" fillId="38" borderId="60" xfId="23" applyNumberFormat="1" applyFont="1" applyFill="1" applyBorder="1" applyAlignment="1">
      <alignment horizontal="center" vertical="center"/>
    </xf>
    <xf numFmtId="0" fontId="10" fillId="38" borderId="0" xfId="23" applyFont="1" applyFill="1"/>
    <xf numFmtId="0" fontId="5" fillId="0" borderId="60" xfId="23" applyFont="1" applyFill="1" applyBorder="1" applyAlignment="1">
      <alignment vertical="center"/>
    </xf>
    <xf numFmtId="0" fontId="5" fillId="0" borderId="60" xfId="23" applyFont="1" applyFill="1" applyBorder="1" applyAlignment="1">
      <alignment horizontal="center" vertical="center"/>
    </xf>
    <xf numFmtId="167" fontId="10" fillId="0" borderId="60" xfId="23" applyNumberFormat="1" applyFont="1" applyFill="1" applyBorder="1" applyAlignment="1">
      <alignment horizontal="center" vertical="center"/>
    </xf>
    <xf numFmtId="167" fontId="5" fillId="0" borderId="60" xfId="23" applyNumberFormat="1" applyFont="1" applyFill="1" applyBorder="1" applyAlignment="1">
      <alignment horizontal="center" vertical="center"/>
    </xf>
    <xf numFmtId="0" fontId="10" fillId="0" borderId="0" xfId="23" applyFont="1" applyFill="1"/>
    <xf numFmtId="49" fontId="4" fillId="0" borderId="60" xfId="1" applyNumberFormat="1" applyFont="1" applyBorder="1" applyAlignment="1">
      <alignment horizontal="center" vertical="center"/>
    </xf>
    <xf numFmtId="0" fontId="4" fillId="0" borderId="60" xfId="1" applyFont="1" applyBorder="1" applyAlignment="1">
      <alignment horizontal="left" vertical="center" wrapText="1"/>
    </xf>
    <xf numFmtId="167" fontId="5" fillId="0" borderId="60" xfId="23" applyNumberFormat="1" applyFont="1" applyBorder="1" applyAlignment="1">
      <alignment horizontal="center" vertical="center"/>
    </xf>
    <xf numFmtId="0" fontId="5" fillId="0" borderId="60" xfId="23" applyFont="1" applyFill="1" applyBorder="1" applyAlignment="1">
      <alignment vertical="center" wrapText="1"/>
    </xf>
    <xf numFmtId="0" fontId="5" fillId="0" borderId="0" xfId="23" applyFont="1" applyFill="1" applyBorder="1"/>
    <xf numFmtId="0" fontId="5" fillId="0" borderId="0" xfId="23" applyFont="1" applyBorder="1"/>
    <xf numFmtId="0" fontId="5" fillId="0" borderId="0" xfId="23" applyFont="1" applyFill="1" applyBorder="1" applyAlignment="1"/>
    <xf numFmtId="0" fontId="14" fillId="0" borderId="0" xfId="23" applyFont="1" applyFill="1" applyAlignment="1"/>
    <xf numFmtId="1" fontId="10" fillId="0" borderId="0" xfId="23" applyNumberFormat="1" applyFont="1" applyFill="1" applyBorder="1" applyAlignment="1">
      <alignment vertical="top"/>
    </xf>
    <xf numFmtId="0" fontId="5" fillId="0" borderId="22" xfId="23" applyFont="1" applyFill="1" applyBorder="1" applyAlignment="1">
      <alignment horizontal="center" vertical="center" wrapText="1"/>
    </xf>
    <xf numFmtId="0" fontId="5" fillId="0" borderId="22" xfId="23" applyFont="1" applyBorder="1" applyAlignment="1">
      <alignment horizontal="center" vertical="center" wrapText="1"/>
    </xf>
    <xf numFmtId="0" fontId="5" fillId="0" borderId="60" xfId="63" applyFont="1" applyFill="1" applyBorder="1" applyAlignment="1">
      <alignment horizontal="center" vertical="center" textRotation="90" wrapText="1"/>
    </xf>
    <xf numFmtId="0" fontId="5" fillId="37" borderId="60" xfId="23" applyFont="1" applyFill="1" applyBorder="1"/>
    <xf numFmtId="0" fontId="5" fillId="37" borderId="0" xfId="23" applyFont="1" applyFill="1"/>
    <xf numFmtId="0" fontId="5" fillId="38" borderId="60" xfId="23" applyFont="1" applyFill="1" applyBorder="1"/>
    <xf numFmtId="167" fontId="5" fillId="38" borderId="60" xfId="23" applyNumberFormat="1" applyFont="1" applyFill="1" applyBorder="1" applyAlignment="1">
      <alignment horizontal="center" vertical="center"/>
    </xf>
    <xf numFmtId="0" fontId="5" fillId="38" borderId="0" xfId="23" applyFont="1" applyFill="1"/>
    <xf numFmtId="0" fontId="5" fillId="0" borderId="60" xfId="23" applyFont="1" applyBorder="1" applyAlignment="1">
      <alignment horizontal="center" vertical="center"/>
    </xf>
    <xf numFmtId="0" fontId="5" fillId="0" borderId="60" xfId="23" applyFont="1" applyBorder="1"/>
    <xf numFmtId="0" fontId="5" fillId="0" borderId="60" xfId="23" applyFont="1" applyFill="1" applyBorder="1"/>
    <xf numFmtId="167" fontId="5" fillId="38" borderId="60" xfId="23" applyNumberFormat="1" applyFont="1" applyFill="1" applyBorder="1"/>
    <xf numFmtId="0" fontId="4" fillId="0" borderId="0" xfId="1" applyFont="1" applyFill="1" applyAlignment="1">
      <alignment horizontal="center" vertical="center"/>
    </xf>
    <xf numFmtId="1" fontId="4" fillId="0" borderId="0" xfId="0" applyNumberFormat="1" applyFont="1" applyFill="1"/>
    <xf numFmtId="0" fontId="4" fillId="0" borderId="0" xfId="0" applyFont="1" applyFill="1"/>
    <xf numFmtId="0" fontId="0" fillId="0" borderId="0" xfId="0" applyFill="1"/>
    <xf numFmtId="0" fontId="4" fillId="0" borderId="60" xfId="0" applyFont="1" applyFill="1" applyBorder="1" applyAlignment="1">
      <alignment horizontal="center" vertical="top" wrapText="1"/>
    </xf>
    <xf numFmtId="1" fontId="4" fillId="0" borderId="60" xfId="0" applyNumberFormat="1" applyFont="1" applyFill="1" applyBorder="1" applyAlignment="1">
      <alignment horizontal="center" vertical="top" wrapText="1"/>
    </xf>
    <xf numFmtId="0" fontId="4" fillId="0" borderId="60" xfId="0" applyFont="1" applyFill="1" applyBorder="1" applyAlignment="1">
      <alignment horizontal="center" wrapText="1"/>
    </xf>
    <xf numFmtId="0" fontId="4" fillId="0" borderId="47" xfId="0" applyFont="1" applyFill="1" applyBorder="1" applyAlignment="1">
      <alignment wrapText="1"/>
    </xf>
    <xf numFmtId="178" fontId="4" fillId="0" borderId="60" xfId="0" applyNumberFormat="1" applyFont="1" applyFill="1" applyBorder="1" applyAlignment="1">
      <alignment vertical="top" wrapText="1"/>
    </xf>
    <xf numFmtId="0" fontId="4" fillId="0" borderId="60" xfId="0" applyFont="1" applyFill="1" applyBorder="1" applyAlignment="1">
      <alignment vertical="top" wrapText="1"/>
    </xf>
    <xf numFmtId="16" fontId="4" fillId="0" borderId="60" xfId="0" quotePrefix="1" applyNumberFormat="1" applyFont="1" applyFill="1" applyBorder="1" applyAlignment="1">
      <alignment horizontal="center" wrapText="1"/>
    </xf>
    <xf numFmtId="0" fontId="4" fillId="0" borderId="47" xfId="0" applyFont="1" applyFill="1" applyBorder="1" applyAlignment="1">
      <alignment horizontal="left" wrapText="1" indent="2"/>
    </xf>
    <xf numFmtId="0" fontId="4" fillId="0" borderId="47" xfId="0" applyFont="1" applyFill="1" applyBorder="1" applyAlignment="1">
      <alignment horizontal="left" wrapText="1" indent="4"/>
    </xf>
    <xf numFmtId="16" fontId="4" fillId="0" borderId="60" xfId="0" applyNumberFormat="1" applyFont="1" applyFill="1" applyBorder="1" applyAlignment="1">
      <alignment horizontal="center" wrapText="1"/>
    </xf>
    <xf numFmtId="0" fontId="4" fillId="0" borderId="60" xfId="0" applyFont="1" applyFill="1" applyBorder="1" applyAlignment="1">
      <alignment wrapText="1"/>
    </xf>
    <xf numFmtId="178" fontId="0" fillId="0" borderId="0" xfId="0" applyNumberFormat="1" applyFill="1"/>
    <xf numFmtId="0" fontId="4" fillId="0" borderId="60" xfId="0" applyFont="1" applyFill="1" applyBorder="1" applyAlignment="1">
      <alignment horizontal="left" wrapText="1" indent="2"/>
    </xf>
    <xf numFmtId="0" fontId="4" fillId="0" borderId="60" xfId="0" applyFont="1" applyFill="1" applyBorder="1" applyAlignment="1">
      <alignment horizontal="left" wrapText="1" indent="4"/>
    </xf>
    <xf numFmtId="1" fontId="4" fillId="0" borderId="60" xfId="0" applyNumberFormat="1" applyFont="1" applyFill="1" applyBorder="1" applyAlignment="1">
      <alignment horizontal="center" wrapText="1"/>
    </xf>
    <xf numFmtId="0" fontId="4" fillId="0" borderId="60" xfId="0" applyFont="1" applyFill="1" applyBorder="1" applyAlignment="1">
      <alignment horizontal="left" wrapText="1" indent="6"/>
    </xf>
    <xf numFmtId="0" fontId="4" fillId="0" borderId="60" xfId="0" applyFont="1" applyFill="1" applyBorder="1" applyAlignment="1">
      <alignment horizontal="left" wrapText="1" indent="8"/>
    </xf>
    <xf numFmtId="3" fontId="0" fillId="0" borderId="0" xfId="0" applyNumberFormat="1" applyFill="1"/>
    <xf numFmtId="167" fontId="0" fillId="0" borderId="0" xfId="0" applyNumberFormat="1" applyFill="1"/>
    <xf numFmtId="179" fontId="4" fillId="0" borderId="60" xfId="0" applyNumberFormat="1" applyFont="1" applyFill="1" applyBorder="1" applyAlignment="1">
      <alignment vertical="top" wrapText="1"/>
    </xf>
    <xf numFmtId="2" fontId="4" fillId="0" borderId="60" xfId="0" applyNumberFormat="1" applyFont="1" applyFill="1" applyBorder="1" applyAlignment="1">
      <alignment vertical="top" wrapText="1"/>
    </xf>
    <xf numFmtId="1" fontId="4" fillId="0" borderId="60" xfId="0" quotePrefix="1" applyNumberFormat="1" applyFont="1" applyFill="1" applyBorder="1" applyAlignment="1">
      <alignment horizontal="center" wrapText="1"/>
    </xf>
    <xf numFmtId="179" fontId="0" fillId="0" borderId="0" xfId="0" applyNumberFormat="1" applyFill="1"/>
    <xf numFmtId="4" fontId="4" fillId="0" borderId="60" xfId="0" applyNumberFormat="1" applyFont="1" applyFill="1" applyBorder="1" applyAlignment="1">
      <alignment wrapText="1"/>
    </xf>
    <xf numFmtId="179" fontId="4" fillId="0" borderId="60" xfId="0" applyNumberFormat="1" applyFont="1" applyFill="1" applyBorder="1" applyAlignment="1">
      <alignment wrapText="1"/>
    </xf>
    <xf numFmtId="2" fontId="4" fillId="0" borderId="60" xfId="0" applyNumberFormat="1" applyFont="1" applyFill="1" applyBorder="1" applyAlignment="1">
      <alignment wrapText="1"/>
    </xf>
    <xf numFmtId="1" fontId="4" fillId="0" borderId="60" xfId="0" applyNumberFormat="1" applyFont="1" applyFill="1" applyBorder="1" applyAlignment="1">
      <alignment wrapText="1"/>
    </xf>
    <xf numFmtId="0" fontId="17" fillId="0" borderId="0" xfId="0" applyFont="1"/>
    <xf numFmtId="0" fontId="4" fillId="0" borderId="0" xfId="0" applyFont="1"/>
    <xf numFmtId="0" fontId="4" fillId="0" borderId="60" xfId="0" applyFont="1" applyBorder="1" applyAlignment="1">
      <alignment vertical="top" wrapText="1"/>
    </xf>
    <xf numFmtId="0" fontId="4" fillId="0" borderId="60" xfId="0" applyFont="1" applyBorder="1" applyAlignment="1">
      <alignment horizontal="center" wrapText="1"/>
    </xf>
    <xf numFmtId="0" fontId="4" fillId="0" borderId="60" xfId="0" applyFont="1" applyBorder="1" applyAlignment="1">
      <alignment horizontal="left" wrapText="1" indent="4"/>
    </xf>
    <xf numFmtId="1" fontId="4" fillId="0" borderId="60" xfId="0" quotePrefix="1" applyNumberFormat="1" applyFont="1" applyBorder="1" applyAlignment="1">
      <alignment horizontal="center" wrapText="1"/>
    </xf>
    <xf numFmtId="0" fontId="4" fillId="0" borderId="60" xfId="0" applyFont="1" applyBorder="1" applyAlignment="1">
      <alignment horizontal="left" wrapText="1" indent="2"/>
    </xf>
    <xf numFmtId="1" fontId="4" fillId="0" borderId="60" xfId="0" applyNumberFormat="1" applyFont="1" applyBorder="1" applyAlignment="1">
      <alignment horizontal="center" wrapText="1"/>
    </xf>
    <xf numFmtId="0" fontId="4" fillId="0" borderId="60" xfId="0" applyFont="1" applyBorder="1" applyAlignment="1">
      <alignment wrapText="1"/>
    </xf>
    <xf numFmtId="0" fontId="4" fillId="0" borderId="60" xfId="0" applyFont="1" applyBorder="1" applyAlignment="1">
      <alignment horizontal="left" wrapText="1" indent="6"/>
    </xf>
    <xf numFmtId="0" fontId="4" fillId="0" borderId="60" xfId="0" applyFont="1" applyBorder="1" applyAlignment="1">
      <alignment horizontal="left" wrapText="1" indent="8"/>
    </xf>
    <xf numFmtId="179" fontId="4" fillId="0" borderId="60" xfId="0" applyNumberFormat="1" applyFont="1" applyBorder="1" applyAlignment="1">
      <alignment vertical="top" wrapText="1"/>
    </xf>
    <xf numFmtId="0" fontId="4" fillId="0" borderId="60" xfId="0" applyFont="1" applyBorder="1" applyAlignment="1">
      <alignment horizontal="left" wrapText="1" indent="10"/>
    </xf>
    <xf numFmtId="0" fontId="4" fillId="0" borderId="60" xfId="0" applyFont="1" applyBorder="1" applyAlignment="1">
      <alignment horizontal="center" vertical="top" wrapText="1"/>
    </xf>
    <xf numFmtId="1" fontId="4" fillId="0" borderId="60" xfId="0" applyNumberFormat="1" applyFont="1" applyBorder="1" applyAlignment="1">
      <alignment horizontal="center" vertical="top" wrapText="1"/>
    </xf>
    <xf numFmtId="0" fontId="8" fillId="0" borderId="0" xfId="1" applyFont="1" applyFill="1" applyAlignment="1">
      <alignment vertical="center"/>
    </xf>
    <xf numFmtId="0" fontId="5" fillId="0" borderId="0" xfId="2" applyAlignment="1">
      <alignment vertical="center"/>
    </xf>
    <xf numFmtId="0" fontId="9" fillId="0" borderId="0" xfId="1" applyFont="1" applyFill="1" applyAlignment="1">
      <alignment vertical="top"/>
    </xf>
    <xf numFmtId="0" fontId="4" fillId="0" borderId="0" xfId="1" applyFont="1" applyFill="1" applyAlignment="1">
      <alignment vertical="center"/>
    </xf>
    <xf numFmtId="166" fontId="5" fillId="0" borderId="60" xfId="1" applyNumberFormat="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center" vertical="center"/>
    </xf>
    <xf numFmtId="0" fontId="6" fillId="0" borderId="0" xfId="4" applyFont="1" applyFill="1" applyAlignment="1">
      <alignment horizontal="center" vertical="center"/>
    </xf>
    <xf numFmtId="0" fontId="4" fillId="0" borderId="60" xfId="0" applyFont="1" applyBorder="1" applyAlignment="1">
      <alignment wrapText="1"/>
    </xf>
    <xf numFmtId="0" fontId="5" fillId="0" borderId="60" xfId="23" applyFont="1" applyFill="1" applyBorder="1" applyAlignment="1">
      <alignment horizontal="center" vertical="center"/>
    </xf>
    <xf numFmtId="167" fontId="4" fillId="0" borderId="60" xfId="0" applyNumberFormat="1" applyFont="1" applyBorder="1" applyAlignment="1">
      <alignment horizontal="center" vertical="center"/>
    </xf>
    <xf numFmtId="0" fontId="8" fillId="0" borderId="60" xfId="0" applyFont="1" applyBorder="1" applyAlignment="1">
      <alignment horizontal="center" vertical="center"/>
    </xf>
    <xf numFmtId="0" fontId="4" fillId="0" borderId="60" xfId="0" applyFont="1" applyBorder="1" applyAlignment="1">
      <alignment horizontal="center" vertical="center"/>
    </xf>
    <xf numFmtId="0" fontId="4" fillId="0" borderId="60" xfId="0" applyFont="1" applyBorder="1" applyAlignment="1">
      <alignment vertical="center" wrapText="1"/>
    </xf>
    <xf numFmtId="167" fontId="8" fillId="0" borderId="60" xfId="0" applyNumberFormat="1" applyFont="1" applyBorder="1" applyAlignment="1">
      <alignment horizontal="center" vertical="center"/>
    </xf>
    <xf numFmtId="0" fontId="8" fillId="0" borderId="60" xfId="0" applyFont="1" applyBorder="1" applyAlignment="1">
      <alignment vertical="center"/>
    </xf>
    <xf numFmtId="0" fontId="5" fillId="0" borderId="60" xfId="23" applyFont="1" applyFill="1" applyBorder="1" applyAlignment="1">
      <alignment horizontal="center" vertical="center" wrapText="1"/>
    </xf>
    <xf numFmtId="0" fontId="5" fillId="0" borderId="21" xfId="23" applyFont="1" applyFill="1" applyBorder="1" applyAlignment="1">
      <alignment horizontal="center" vertical="center" textRotation="90" wrapText="1"/>
    </xf>
    <xf numFmtId="0" fontId="14" fillId="0" borderId="0" xfId="23" applyFont="1" applyFill="1" applyAlignment="1">
      <alignment horizontal="center" vertical="center"/>
    </xf>
    <xf numFmtId="0" fontId="14" fillId="0" borderId="0" xfId="23" applyFont="1" applyFill="1" applyAlignment="1">
      <alignment horizontal="center"/>
    </xf>
    <xf numFmtId="0" fontId="5" fillId="0" borderId="60" xfId="23" applyFont="1" applyFill="1" applyBorder="1" applyAlignment="1">
      <alignment horizontal="center" vertical="center"/>
    </xf>
    <xf numFmtId="0" fontId="5" fillId="0" borderId="60" xfId="23" applyFont="1" applyFill="1" applyBorder="1" applyAlignment="1">
      <alignment horizontal="center" vertical="center" wrapText="1"/>
    </xf>
    <xf numFmtId="0" fontId="14" fillId="0" borderId="0" xfId="23" applyFont="1" applyFill="1" applyAlignment="1">
      <alignment horizontal="center"/>
    </xf>
    <xf numFmtId="0" fontId="5" fillId="0" borderId="60" xfId="23" applyFont="1" applyFill="1" applyBorder="1" applyAlignment="1">
      <alignment horizontal="center" vertical="center"/>
    </xf>
    <xf numFmtId="167" fontId="5" fillId="0" borderId="60" xfId="23" applyNumberFormat="1" applyFont="1" applyFill="1" applyBorder="1"/>
    <xf numFmtId="0" fontId="17" fillId="0" borderId="60" xfId="0" applyFont="1" applyBorder="1" applyAlignment="1">
      <alignment vertical="center" wrapText="1"/>
    </xf>
    <xf numFmtId="0" fontId="17" fillId="0" borderId="60" xfId="0" applyFont="1" applyBorder="1" applyAlignment="1">
      <alignment vertical="center"/>
    </xf>
    <xf numFmtId="0" fontId="0" fillId="0" borderId="60" xfId="0" applyBorder="1" applyAlignment="1">
      <alignment horizontal="center" vertical="center"/>
    </xf>
    <xf numFmtId="167" fontId="0" fillId="0" borderId="60" xfId="0" applyNumberFormat="1" applyBorder="1" applyAlignment="1">
      <alignment horizontal="center" vertical="center"/>
    </xf>
    <xf numFmtId="0" fontId="8" fillId="0" borderId="60" xfId="0" applyFont="1" applyBorder="1"/>
    <xf numFmtId="0" fontId="4" fillId="0" borderId="0" xfId="1" applyFont="1" applyFill="1" applyAlignment="1">
      <alignment horizontal="center" vertical="center"/>
    </xf>
    <xf numFmtId="0" fontId="6" fillId="0" borderId="0" xfId="4" applyFont="1" applyFill="1" applyAlignment="1">
      <alignment horizontal="center" vertical="center"/>
    </xf>
    <xf numFmtId="0" fontId="5" fillId="0" borderId="60" xfId="23" applyFont="1" applyFill="1" applyBorder="1" applyAlignment="1">
      <alignment horizontal="center" vertical="center"/>
    </xf>
    <xf numFmtId="1" fontId="4" fillId="2" borderId="60" xfId="1" applyNumberFormat="1" applyFont="1" applyFill="1" applyBorder="1" applyAlignment="1">
      <alignment horizontal="center" vertical="center"/>
    </xf>
    <xf numFmtId="167" fontId="5" fillId="0" borderId="60" xfId="1" applyNumberFormat="1" applyFont="1" applyFill="1" applyBorder="1" applyAlignment="1">
      <alignment horizontal="center" vertical="center"/>
    </xf>
    <xf numFmtId="0" fontId="4" fillId="0" borderId="60" xfId="0" applyFont="1" applyBorder="1" applyAlignment="1">
      <alignment wrapText="1"/>
    </xf>
    <xf numFmtId="0" fontId="4" fillId="0" borderId="60" xfId="0" applyFont="1" applyBorder="1" applyAlignment="1">
      <alignment horizontal="center" vertical="top" wrapText="1"/>
    </xf>
    <xf numFmtId="1" fontId="4" fillId="0" borderId="60" xfId="0" applyNumberFormat="1" applyFont="1" applyBorder="1" applyAlignment="1">
      <alignment horizontal="center" vertical="top" wrapText="1"/>
    </xf>
    <xf numFmtId="1" fontId="4" fillId="0" borderId="0" xfId="0" applyNumberFormat="1" applyFont="1"/>
    <xf numFmtId="1" fontId="4" fillId="0" borderId="0" xfId="0" applyNumberFormat="1" applyFont="1" applyAlignment="1">
      <alignment horizontal="justify"/>
    </xf>
    <xf numFmtId="0" fontId="4" fillId="0" borderId="47" xfId="0" applyFont="1" applyBorder="1" applyAlignment="1">
      <alignment wrapText="1"/>
    </xf>
    <xf numFmtId="178" fontId="4" fillId="0" borderId="60" xfId="0" applyNumberFormat="1" applyFont="1" applyBorder="1" applyAlignment="1">
      <alignment vertical="top" wrapText="1"/>
    </xf>
    <xf numFmtId="16" fontId="4" fillId="0" borderId="60" xfId="0" quotePrefix="1" applyNumberFormat="1" applyFont="1" applyBorder="1" applyAlignment="1">
      <alignment horizontal="center" wrapText="1"/>
    </xf>
    <xf numFmtId="0" fontId="4" fillId="0" borderId="47" xfId="0" applyFont="1" applyBorder="1" applyAlignment="1">
      <alignment horizontal="left" wrapText="1" indent="2"/>
    </xf>
    <xf numFmtId="0" fontId="4" fillId="0" borderId="47" xfId="0" applyFont="1" applyBorder="1" applyAlignment="1">
      <alignment horizontal="left" wrapText="1" indent="4"/>
    </xf>
    <xf numFmtId="16" fontId="4" fillId="0" borderId="60" xfId="0" applyNumberFormat="1" applyFont="1" applyBorder="1" applyAlignment="1">
      <alignment horizontal="center" wrapText="1"/>
    </xf>
    <xf numFmtId="3" fontId="0" fillId="0" borderId="0" xfId="0" applyNumberFormat="1"/>
    <xf numFmtId="4" fontId="4" fillId="0" borderId="60" xfId="0" applyNumberFormat="1" applyFont="1" applyBorder="1" applyAlignment="1">
      <alignment vertical="top" wrapText="1"/>
    </xf>
    <xf numFmtId="178" fontId="0" fillId="0" borderId="0" xfId="0" applyNumberFormat="1"/>
    <xf numFmtId="167" fontId="0" fillId="0" borderId="0" xfId="0" applyNumberFormat="1"/>
    <xf numFmtId="2" fontId="4" fillId="0" borderId="60" xfId="0" applyNumberFormat="1" applyFont="1" applyBorder="1" applyAlignment="1">
      <alignment vertical="top" wrapText="1"/>
    </xf>
    <xf numFmtId="4" fontId="4" fillId="0" borderId="60" xfId="0" applyNumberFormat="1" applyFont="1" applyBorder="1" applyAlignment="1">
      <alignment wrapText="1"/>
    </xf>
    <xf numFmtId="179" fontId="4" fillId="0" borderId="60" xfId="0" applyNumberFormat="1" applyFont="1" applyBorder="1" applyAlignment="1">
      <alignment wrapText="1"/>
    </xf>
    <xf numFmtId="1" fontId="4" fillId="0" borderId="60" xfId="0" applyNumberFormat="1" applyFont="1" applyBorder="1" applyAlignment="1">
      <alignment wrapText="1"/>
    </xf>
    <xf numFmtId="179" fontId="4" fillId="0" borderId="60" xfId="0" applyNumberFormat="1" applyFont="1" applyBorder="1" applyAlignment="1">
      <alignment horizontal="right" vertical="top" wrapText="1" indent="1"/>
    </xf>
    <xf numFmtId="167" fontId="4" fillId="0" borderId="60" xfId="0" applyNumberFormat="1" applyFont="1" applyBorder="1" applyAlignment="1">
      <alignment vertical="top" wrapText="1"/>
    </xf>
    <xf numFmtId="0" fontId="8" fillId="0" borderId="1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0" fillId="0" borderId="8" xfId="2" applyFont="1" applyBorder="1" applyAlignment="1">
      <alignment horizontal="center" vertical="center" wrapText="1"/>
    </xf>
    <xf numFmtId="0" fontId="10" fillId="0" borderId="12" xfId="2" applyFont="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0" borderId="0" xfId="1" applyFont="1" applyFill="1" applyAlignment="1">
      <alignment horizontal="center" vertical="center"/>
    </xf>
    <xf numFmtId="0" fontId="4" fillId="0" borderId="0" xfId="1" applyFont="1" applyFill="1" applyAlignment="1">
      <alignment horizontal="center" vertical="center"/>
    </xf>
    <xf numFmtId="0" fontId="9" fillId="0" borderId="0" xfId="1" applyFont="1" applyFill="1" applyAlignment="1">
      <alignment horizontal="center" vertical="top"/>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5" fillId="0" borderId="0" xfId="2" applyAlignment="1">
      <alignment horizontal="center" vertical="center"/>
    </xf>
    <xf numFmtId="167" fontId="6" fillId="0" borderId="0" xfId="4" applyNumberFormat="1" applyFont="1" applyFill="1" applyBorder="1" applyAlignment="1">
      <alignment horizontal="left" wrapText="1"/>
    </xf>
    <xf numFmtId="167" fontId="6" fillId="0" borderId="0" xfId="4" applyNumberFormat="1" applyFont="1" applyFill="1" applyBorder="1" applyAlignment="1">
      <alignment horizontal="left"/>
    </xf>
    <xf numFmtId="167" fontId="6" fillId="0" borderId="0" xfId="4" applyNumberFormat="1" applyFont="1" applyFill="1" applyAlignment="1">
      <alignment horizontal="left" vertical="center" wrapText="1"/>
    </xf>
    <xf numFmtId="0" fontId="10" fillId="2" borderId="35"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36" xfId="4" applyFont="1" applyFill="1" applyBorder="1" applyAlignment="1">
      <alignment horizontal="center" vertical="center" wrapText="1"/>
    </xf>
    <xf numFmtId="167" fontId="6" fillId="0" borderId="0" xfId="4" applyNumberFormat="1" applyFont="1" applyFill="1" applyBorder="1" applyAlignment="1">
      <alignment wrapText="1"/>
    </xf>
    <xf numFmtId="167" fontId="6" fillId="0" borderId="0" xfId="4" applyNumberFormat="1" applyFont="1" applyFill="1" applyAlignment="1">
      <alignment wrapText="1"/>
    </xf>
    <xf numFmtId="0" fontId="10" fillId="2" borderId="7" xfId="4" applyFont="1" applyFill="1" applyBorder="1" applyAlignment="1">
      <alignment horizontal="center" vertical="center" wrapText="1"/>
    </xf>
    <xf numFmtId="0" fontId="6" fillId="0" borderId="8" xfId="4" applyBorder="1" applyAlignment="1">
      <alignment horizontal="center" vertical="center" wrapText="1"/>
    </xf>
    <xf numFmtId="0" fontId="10" fillId="2" borderId="14" xfId="4" applyFont="1" applyFill="1" applyBorder="1" applyAlignment="1">
      <alignment horizontal="center" vertical="center" wrapText="1"/>
    </xf>
    <xf numFmtId="0" fontId="10" fillId="2" borderId="16"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6" fillId="0" borderId="12" xfId="4" applyBorder="1" applyAlignment="1">
      <alignment horizontal="center" vertical="center" wrapText="1"/>
    </xf>
    <xf numFmtId="167" fontId="6" fillId="0" borderId="0" xfId="4" applyNumberFormat="1" applyFont="1" applyFill="1" applyAlignment="1"/>
    <xf numFmtId="167" fontId="6" fillId="0" borderId="0" xfId="4" applyNumberFormat="1" applyFont="1" applyFill="1" applyAlignment="1">
      <alignment horizontal="left" wrapText="1"/>
    </xf>
    <xf numFmtId="0" fontId="10" fillId="2" borderId="17" xfId="4" applyFont="1" applyFill="1" applyBorder="1" applyAlignment="1">
      <alignment horizontal="center" vertical="center" wrapText="1"/>
    </xf>
    <xf numFmtId="166" fontId="10" fillId="2" borderId="2" xfId="4" applyNumberFormat="1" applyFont="1" applyFill="1" applyBorder="1" applyAlignment="1">
      <alignment horizontal="center" vertical="center" wrapText="1"/>
    </xf>
    <xf numFmtId="166" fontId="10" fillId="2" borderId="3" xfId="4" applyNumberFormat="1" applyFont="1" applyFill="1" applyBorder="1" applyAlignment="1">
      <alignment horizontal="center" vertical="center" wrapText="1"/>
    </xf>
    <xf numFmtId="0" fontId="10" fillId="2" borderId="3" xfId="4" applyFont="1" applyFill="1" applyBorder="1" applyAlignment="1">
      <alignment horizontal="center" vertical="center" wrapText="1"/>
    </xf>
    <xf numFmtId="0" fontId="6" fillId="0" borderId="3" xfId="4" applyBorder="1" applyAlignment="1">
      <alignment horizontal="center" vertical="center" wrapText="1"/>
    </xf>
    <xf numFmtId="0" fontId="6" fillId="0" borderId="4" xfId="4" applyBorder="1" applyAlignment="1">
      <alignment horizontal="center" vertical="center" wrapText="1"/>
    </xf>
    <xf numFmtId="0" fontId="10" fillId="2" borderId="24" xfId="4" applyFont="1" applyFill="1" applyBorder="1" applyAlignment="1">
      <alignment horizontal="center" vertical="center" wrapText="1"/>
    </xf>
    <xf numFmtId="0" fontId="10" fillId="2" borderId="28" xfId="4"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27" xfId="4" applyFont="1" applyFill="1" applyBorder="1" applyAlignment="1">
      <alignment horizontal="center" vertical="center" wrapText="1"/>
    </xf>
    <xf numFmtId="0" fontId="10" fillId="2" borderId="2" xfId="4" applyFont="1" applyFill="1" applyBorder="1" applyAlignment="1">
      <alignment horizontal="center"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9"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0" xfId="4" applyFont="1" applyBorder="1" applyAlignment="1">
      <alignment horizontal="center" vertical="center" wrapText="1"/>
    </xf>
    <xf numFmtId="0" fontId="10" fillId="0" borderId="56" xfId="4" applyFont="1" applyBorder="1" applyAlignment="1">
      <alignment horizontal="center" vertical="center" wrapText="1"/>
    </xf>
    <xf numFmtId="0" fontId="9" fillId="2" borderId="0" xfId="1" applyFont="1" applyFill="1" applyAlignment="1">
      <alignment horizontal="center" vertical="top"/>
    </xf>
    <xf numFmtId="0" fontId="13" fillId="0" borderId="0" xfId="4" applyFont="1" applyFill="1" applyAlignment="1">
      <alignment horizontal="center" vertical="center"/>
    </xf>
    <xf numFmtId="0" fontId="6" fillId="0" borderId="0" xfId="4" applyAlignment="1">
      <alignment horizontal="center" vertical="center"/>
    </xf>
    <xf numFmtId="0" fontId="6" fillId="0" borderId="0" xfId="4" applyFont="1" applyFill="1" applyAlignment="1">
      <alignment horizontal="center" vertical="center"/>
    </xf>
    <xf numFmtId="0" fontId="18" fillId="0" borderId="0" xfId="4" applyFont="1" applyFill="1" applyBorder="1" applyAlignment="1">
      <alignment horizontal="center" vertical="top"/>
    </xf>
    <xf numFmtId="49" fontId="10" fillId="2" borderId="37" xfId="4" applyNumberFormat="1" applyFont="1" applyFill="1" applyBorder="1" applyAlignment="1">
      <alignment horizontal="center" vertical="center" wrapText="1"/>
    </xf>
    <xf numFmtId="49" fontId="10" fillId="2" borderId="27" xfId="4" applyNumberFormat="1" applyFont="1" applyFill="1" applyBorder="1" applyAlignment="1">
      <alignment horizontal="center" vertical="center" wrapText="1"/>
    </xf>
    <xf numFmtId="49" fontId="10" fillId="2" borderId="38" xfId="4" applyNumberFormat="1" applyFont="1" applyFill="1" applyBorder="1" applyAlignment="1">
      <alignment horizontal="center" vertical="center" wrapText="1"/>
    </xf>
    <xf numFmtId="4" fontId="10" fillId="2" borderId="1" xfId="4" applyNumberFormat="1" applyFont="1" applyFill="1" applyBorder="1" applyAlignment="1">
      <alignment horizontal="center" vertical="center" wrapText="1"/>
    </xf>
    <xf numFmtId="4" fontId="10" fillId="2" borderId="5" xfId="4"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6" fillId="0" borderId="10" xfId="4" applyBorder="1" applyAlignment="1">
      <alignment horizontal="center" vertical="center" wrapText="1"/>
    </xf>
    <xf numFmtId="0" fontId="10" fillId="2" borderId="54" xfId="4" applyFont="1" applyFill="1" applyBorder="1" applyAlignment="1">
      <alignment horizontal="center" vertical="center" wrapText="1"/>
    </xf>
    <xf numFmtId="0" fontId="10" fillId="2" borderId="8"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0" fillId="2" borderId="55" xfId="4" applyFont="1" applyFill="1" applyBorder="1" applyAlignment="1">
      <alignment horizontal="center" vertical="center" wrapText="1"/>
    </xf>
    <xf numFmtId="166" fontId="10" fillId="2" borderId="14" xfId="4" applyNumberFormat="1" applyFont="1" applyFill="1" applyBorder="1" applyAlignment="1">
      <alignment horizontal="center" vertical="center" wrapText="1"/>
    </xf>
    <xf numFmtId="166" fontId="10" fillId="2" borderId="53" xfId="4"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3" fillId="2" borderId="0" xfId="4" applyFont="1" applyFill="1" applyAlignment="1">
      <alignment horizontal="right" vertical="center"/>
    </xf>
    <xf numFmtId="0" fontId="6" fillId="2" borderId="0" xfId="4" applyFill="1" applyAlignment="1">
      <alignment horizontal="right"/>
    </xf>
    <xf numFmtId="0" fontId="13" fillId="2" borderId="0" xfId="4" applyFont="1" applyFill="1" applyAlignment="1">
      <alignment horizontal="center" vertical="center"/>
    </xf>
    <xf numFmtId="0" fontId="6" fillId="2" borderId="0" xfId="4" applyFill="1" applyAlignment="1"/>
    <xf numFmtId="0" fontId="14" fillId="2" borderId="0" xfId="4" applyFont="1" applyFill="1" applyBorder="1" applyAlignment="1">
      <alignment horizontal="center" vertical="center"/>
    </xf>
    <xf numFmtId="166" fontId="14" fillId="2" borderId="0" xfId="4" applyNumberFormat="1" applyFont="1" applyFill="1" applyBorder="1" applyAlignment="1">
      <alignment horizontal="center" vertical="center"/>
    </xf>
    <xf numFmtId="0" fontId="15" fillId="2" borderId="0" xfId="4" applyFont="1" applyFill="1" applyBorder="1" applyAlignment="1">
      <alignment horizontal="center" vertical="center"/>
    </xf>
    <xf numFmtId="0" fontId="10" fillId="0" borderId="12" xfId="4" applyFont="1" applyFill="1" applyBorder="1" applyAlignment="1">
      <alignment horizontal="center" vertical="center" wrapText="1"/>
    </xf>
    <xf numFmtId="0" fontId="10" fillId="0" borderId="10" xfId="4" applyFont="1" applyBorder="1" applyAlignment="1">
      <alignment horizontal="center" vertical="center" wrapText="1"/>
    </xf>
    <xf numFmtId="0" fontId="10" fillId="0" borderId="14" xfId="4" applyFont="1" applyFill="1" applyBorder="1" applyAlignment="1">
      <alignment horizontal="center" vertical="center" wrapText="1"/>
    </xf>
    <xf numFmtId="0" fontId="10" fillId="0" borderId="53"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42" xfId="4" applyFont="1" applyFill="1" applyBorder="1" applyAlignment="1">
      <alignment horizontal="center" vertical="center" wrapText="1"/>
    </xf>
    <xf numFmtId="0" fontId="10" fillId="0" borderId="43" xfId="4" applyFont="1" applyFill="1" applyBorder="1" applyAlignment="1">
      <alignment horizontal="center" vertical="center" wrapText="1"/>
    </xf>
    <xf numFmtId="0" fontId="10" fillId="0" borderId="33"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3" xfId="4" applyFont="1" applyFill="1" applyBorder="1" applyAlignment="1">
      <alignment horizontal="center" vertical="center" wrapText="1"/>
    </xf>
    <xf numFmtId="0" fontId="10" fillId="0" borderId="37" xfId="4" applyFont="1" applyFill="1" applyBorder="1" applyAlignment="1">
      <alignment horizontal="center" vertical="center" wrapText="1"/>
    </xf>
    <xf numFmtId="0" fontId="10" fillId="0" borderId="38"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0" fillId="0" borderId="28" xfId="4" applyFont="1" applyFill="1" applyBorder="1" applyAlignment="1">
      <alignment horizontal="center" vertical="center" wrapText="1"/>
    </xf>
    <xf numFmtId="0" fontId="10" fillId="0" borderId="73" xfId="4" applyFont="1" applyFill="1" applyBorder="1" applyAlignment="1">
      <alignment horizontal="center" vertical="center" wrapText="1"/>
    </xf>
    <xf numFmtId="0" fontId="16" fillId="0" borderId="0" xfId="4" applyFont="1" applyFill="1" applyAlignment="1">
      <alignment horizontal="center" vertical="top"/>
    </xf>
    <xf numFmtId="0" fontId="16" fillId="0" borderId="0" xfId="4" applyFont="1" applyAlignment="1">
      <alignment horizontal="center" vertical="top"/>
    </xf>
    <xf numFmtId="0" fontId="14" fillId="0" borderId="0" xfId="4" applyFont="1" applyFill="1" applyAlignment="1">
      <alignment horizontal="center" vertical="top"/>
    </xf>
    <xf numFmtId="0" fontId="14" fillId="0" borderId="0" xfId="4" applyFont="1" applyAlignment="1">
      <alignment horizontal="center" vertical="top"/>
    </xf>
    <xf numFmtId="0" fontId="19" fillId="0" borderId="0" xfId="1" applyFont="1" applyFill="1" applyAlignment="1">
      <alignment horizontal="center" vertical="center"/>
    </xf>
    <xf numFmtId="0" fontId="4" fillId="0" borderId="0" xfId="1" applyFont="1" applyFill="1" applyAlignment="1">
      <alignment horizontal="center"/>
    </xf>
    <xf numFmtId="1" fontId="10" fillId="0" borderId="0" xfId="4" applyNumberFormat="1" applyFont="1" applyFill="1" applyBorder="1" applyAlignment="1">
      <alignment horizontal="center" vertical="center"/>
    </xf>
    <xf numFmtId="0" fontId="10" fillId="0" borderId="27"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72" xfId="4" applyFont="1" applyFill="1" applyBorder="1" applyAlignment="1">
      <alignment horizontal="center" vertical="center" wrapText="1"/>
    </xf>
    <xf numFmtId="0" fontId="14" fillId="0" borderId="0" xfId="4" applyFont="1" applyFill="1" applyAlignment="1">
      <alignment horizontal="center" vertical="center"/>
    </xf>
    <xf numFmtId="0" fontId="13" fillId="0" borderId="0" xfId="4" applyFont="1" applyFill="1" applyAlignment="1">
      <alignment horizontal="right" vertical="center"/>
    </xf>
    <xf numFmtId="0" fontId="6" fillId="0" borderId="0" xfId="4" applyAlignment="1">
      <alignment horizontal="right" vertical="center"/>
    </xf>
    <xf numFmtId="0" fontId="24" fillId="0" borderId="14" xfId="7" applyFont="1" applyFill="1" applyBorder="1" applyAlignment="1">
      <alignment horizontal="center" vertical="center" wrapText="1"/>
    </xf>
    <xf numFmtId="0" fontId="24" fillId="0" borderId="53" xfId="7" applyFont="1" applyFill="1" applyBorder="1" applyAlignment="1">
      <alignment horizontal="center" vertical="center" wrapText="1"/>
    </xf>
    <xf numFmtId="0" fontId="24" fillId="0" borderId="15" xfId="7" applyFont="1" applyFill="1" applyBorder="1" applyAlignment="1">
      <alignment horizontal="center" vertical="center" wrapText="1"/>
    </xf>
    <xf numFmtId="0" fontId="24" fillId="0" borderId="42" xfId="7" applyFont="1" applyFill="1" applyBorder="1" applyAlignment="1">
      <alignment horizontal="center" vertical="center" wrapText="1"/>
    </xf>
    <xf numFmtId="0" fontId="24" fillId="0" borderId="33" xfId="7" applyFont="1" applyFill="1" applyBorder="1" applyAlignment="1">
      <alignment horizontal="center" vertical="center" wrapText="1"/>
    </xf>
    <xf numFmtId="0" fontId="24" fillId="0" borderId="43"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14" xfId="7" applyFont="1" applyFill="1" applyBorder="1" applyAlignment="1">
      <alignment horizontal="center" vertical="center"/>
    </xf>
    <xf numFmtId="0" fontId="24" fillId="0" borderId="53" xfId="7" applyFont="1" applyFill="1" applyBorder="1" applyAlignment="1">
      <alignment horizontal="center" vertical="center"/>
    </xf>
    <xf numFmtId="0" fontId="24" fillId="0" borderId="15" xfId="7" applyFont="1" applyFill="1" applyBorder="1" applyAlignment="1">
      <alignment horizontal="center" vertical="center"/>
    </xf>
    <xf numFmtId="0" fontId="24" fillId="0" borderId="41" xfId="7" applyFont="1" applyFill="1" applyBorder="1" applyAlignment="1">
      <alignment horizontal="center" vertical="center"/>
    </xf>
    <xf numFmtId="0" fontId="24" fillId="0" borderId="57" xfId="7" applyFont="1" applyFill="1" applyBorder="1" applyAlignment="1">
      <alignment horizontal="center" vertical="center"/>
    </xf>
    <xf numFmtId="0" fontId="24" fillId="0" borderId="59" xfId="7" applyFont="1" applyFill="1" applyBorder="1" applyAlignment="1">
      <alignment horizontal="center" vertical="center"/>
    </xf>
    <xf numFmtId="0" fontId="24" fillId="0" borderId="17" xfId="7" applyFont="1" applyFill="1" applyBorder="1" applyAlignment="1">
      <alignment horizontal="center" vertical="center"/>
    </xf>
    <xf numFmtId="0" fontId="24" fillId="0" borderId="17" xfId="7" applyFont="1" applyFill="1" applyBorder="1" applyAlignment="1">
      <alignment horizontal="center" vertical="center" wrapText="1"/>
    </xf>
    <xf numFmtId="0" fontId="24" fillId="0" borderId="37" xfId="7" applyFont="1" applyFill="1" applyBorder="1" applyAlignment="1">
      <alignment horizontal="center" vertical="center" wrapText="1"/>
    </xf>
    <xf numFmtId="0" fontId="24" fillId="0" borderId="27" xfId="7" applyFont="1" applyFill="1" applyBorder="1" applyAlignment="1">
      <alignment horizontal="center" vertical="center" wrapText="1"/>
    </xf>
    <xf numFmtId="0" fontId="24" fillId="0" borderId="38" xfId="7" applyFont="1" applyFill="1" applyBorder="1" applyAlignment="1">
      <alignment horizontal="center" vertical="center" wrapText="1"/>
    </xf>
    <xf numFmtId="0" fontId="24" fillId="10" borderId="53" xfId="7" applyFont="1" applyFill="1" applyBorder="1" applyAlignment="1">
      <alignment horizontal="center" vertical="center"/>
    </xf>
    <xf numFmtId="0" fontId="24" fillId="10" borderId="15" xfId="7" applyFont="1" applyFill="1" applyBorder="1" applyAlignment="1">
      <alignment horizontal="center" vertical="center"/>
    </xf>
    <xf numFmtId="0" fontId="24" fillId="0" borderId="2" xfId="7" applyFont="1" applyFill="1" applyBorder="1" applyAlignment="1">
      <alignment horizontal="center" vertical="center"/>
    </xf>
    <xf numFmtId="0" fontId="24" fillId="0" borderId="3" xfId="7" applyFont="1" applyFill="1" applyBorder="1" applyAlignment="1">
      <alignment horizontal="center" vertical="center"/>
    </xf>
    <xf numFmtId="0" fontId="24" fillId="0" borderId="4" xfId="7" applyFont="1" applyFill="1" applyBorder="1" applyAlignment="1">
      <alignment horizontal="center" vertical="center"/>
    </xf>
    <xf numFmtId="0" fontId="24" fillId="0" borderId="29" xfId="7" applyFont="1" applyFill="1" applyBorder="1" applyAlignment="1">
      <alignment horizontal="center" vertical="center" wrapText="1"/>
    </xf>
    <xf numFmtId="0" fontId="24" fillId="0" borderId="30" xfId="7" applyFont="1" applyFill="1" applyBorder="1" applyAlignment="1">
      <alignment horizontal="center" vertical="center" wrapText="1"/>
    </xf>
    <xf numFmtId="0" fontId="24" fillId="0" borderId="42" xfId="7" applyFont="1" applyFill="1" applyBorder="1" applyAlignment="1">
      <alignment horizontal="center" vertical="center"/>
    </xf>
    <xf numFmtId="0" fontId="24" fillId="0" borderId="62" xfId="7" applyFont="1" applyFill="1" applyBorder="1" applyAlignment="1">
      <alignment horizontal="center" vertical="center"/>
    </xf>
    <xf numFmtId="0" fontId="24" fillId="0" borderId="44" xfId="7" applyFont="1" applyFill="1" applyBorder="1" applyAlignment="1">
      <alignment horizontal="center" vertical="center"/>
    </xf>
    <xf numFmtId="0" fontId="24" fillId="0" borderId="49" xfId="7" applyFont="1" applyFill="1" applyBorder="1" applyAlignment="1">
      <alignment horizontal="center" vertical="center"/>
    </xf>
    <xf numFmtId="0" fontId="24" fillId="0" borderId="54" xfId="7" applyFont="1" applyFill="1" applyBorder="1" applyAlignment="1">
      <alignment horizontal="center" vertical="center"/>
    </xf>
    <xf numFmtId="0" fontId="24" fillId="0" borderId="68" xfId="7" applyFont="1" applyFill="1" applyBorder="1" applyAlignment="1">
      <alignment horizontal="center" vertical="center"/>
    </xf>
    <xf numFmtId="0" fontId="10" fillId="0" borderId="0" xfId="6" applyFont="1" applyFill="1" applyBorder="1" applyAlignment="1">
      <alignment horizontal="center" vertical="center"/>
    </xf>
    <xf numFmtId="0" fontId="10" fillId="0" borderId="0" xfId="4" applyFont="1" applyFill="1" applyAlignment="1">
      <alignment horizontal="center" vertical="center"/>
    </xf>
    <xf numFmtId="0" fontId="6" fillId="0" borderId="0" xfId="4" applyFont="1" applyFill="1" applyAlignment="1">
      <alignment horizontal="center" vertical="top"/>
    </xf>
    <xf numFmtId="0" fontId="6" fillId="0" borderId="0" xfId="4" applyAlignment="1">
      <alignment horizontal="center"/>
    </xf>
    <xf numFmtId="0" fontId="10" fillId="0" borderId="0" xfId="6" applyFont="1" applyFill="1" applyBorder="1" applyAlignment="1">
      <alignment horizontal="center"/>
    </xf>
    <xf numFmtId="0" fontId="24" fillId="0" borderId="24" xfId="7" applyFont="1" applyFill="1" applyBorder="1" applyAlignment="1">
      <alignment horizontal="center" vertical="center" wrapText="1"/>
    </xf>
    <xf numFmtId="0" fontId="24" fillId="0" borderId="28" xfId="7" applyFont="1" applyFill="1" applyBorder="1" applyAlignment="1">
      <alignment horizontal="center" vertical="center" wrapText="1"/>
    </xf>
    <xf numFmtId="0" fontId="24" fillId="0" borderId="32" xfId="7" applyFont="1" applyFill="1" applyBorder="1" applyAlignment="1">
      <alignment horizontal="center" vertical="center" wrapText="1"/>
    </xf>
    <xf numFmtId="0" fontId="24" fillId="0" borderId="16" xfId="7" applyFont="1" applyFill="1" applyBorder="1" applyAlignment="1">
      <alignment horizontal="center" vertical="center"/>
    </xf>
    <xf numFmtId="0" fontId="24" fillId="0" borderId="52" xfId="7" applyFont="1" applyFill="1" applyBorder="1" applyAlignment="1">
      <alignment horizontal="center" vertical="center" wrapText="1"/>
    </xf>
    <xf numFmtId="0" fontId="24" fillId="0" borderId="61" xfId="7" applyFont="1" applyFill="1" applyBorder="1" applyAlignment="1">
      <alignment horizontal="center" vertical="center" wrapText="1"/>
    </xf>
    <xf numFmtId="0" fontId="24" fillId="0" borderId="40" xfId="7" applyFont="1" applyFill="1" applyBorder="1" applyAlignment="1">
      <alignment horizontal="center" vertical="center" wrapText="1"/>
    </xf>
    <xf numFmtId="0" fontId="25" fillId="0" borderId="0" xfId="8" applyFont="1" applyFill="1" applyBorder="1" applyAlignment="1">
      <alignment horizontal="center"/>
    </xf>
    <xf numFmtId="0" fontId="22" fillId="0" borderId="0" xfId="1" applyFont="1" applyFill="1" applyAlignment="1">
      <alignment horizontal="center"/>
    </xf>
    <xf numFmtId="0" fontId="4" fillId="0" borderId="0" xfId="1" applyFont="1" applyFill="1" applyAlignment="1">
      <alignment horizontal="center" vertical="top"/>
    </xf>
    <xf numFmtId="0" fontId="5" fillId="0" borderId="0" xfId="4" applyFont="1" applyFill="1" applyAlignment="1">
      <alignment horizontal="center"/>
    </xf>
    <xf numFmtId="0" fontId="6" fillId="0" borderId="0" xfId="4" applyFont="1" applyFill="1" applyAlignment="1">
      <alignment horizontal="center"/>
    </xf>
    <xf numFmtId="0" fontId="26" fillId="0" borderId="0" xfId="7" applyFont="1" applyFill="1" applyBorder="1" applyAlignment="1">
      <alignment horizontal="center" vertical="center"/>
    </xf>
    <xf numFmtId="0" fontId="26" fillId="0" borderId="0" xfId="7" applyFont="1" applyFill="1" applyBorder="1" applyAlignment="1">
      <alignment horizontal="center" vertical="center" wrapText="1"/>
    </xf>
    <xf numFmtId="0" fontId="24" fillId="0" borderId="0" xfId="7" applyFont="1" applyFill="1" applyBorder="1" applyAlignment="1">
      <alignment horizontal="center" vertical="center"/>
    </xf>
    <xf numFmtId="0" fontId="24" fillId="0" borderId="60" xfId="7" applyFont="1" applyFill="1" applyBorder="1" applyAlignment="1">
      <alignment horizontal="center" vertical="center"/>
    </xf>
    <xf numFmtId="0" fontId="10" fillId="0" borderId="60" xfId="4" applyFont="1" applyFill="1" applyBorder="1" applyAlignment="1">
      <alignment horizontal="center" vertical="center" wrapText="1"/>
    </xf>
    <xf numFmtId="0" fontId="24" fillId="0" borderId="60" xfId="7" applyFont="1" applyFill="1" applyBorder="1" applyAlignment="1">
      <alignment horizontal="center" vertical="center" wrapText="1"/>
    </xf>
    <xf numFmtId="0" fontId="10" fillId="0" borderId="60" xfId="6" applyFont="1" applyFill="1" applyBorder="1" applyAlignment="1">
      <alignment horizontal="center" vertical="center"/>
    </xf>
    <xf numFmtId="0" fontId="24" fillId="0" borderId="0" xfId="8" applyFont="1" applyFill="1" applyBorder="1" applyAlignment="1">
      <alignment horizontal="center" vertical="center" wrapText="1"/>
    </xf>
    <xf numFmtId="0" fontId="24" fillId="0" borderId="0" xfId="8" applyFont="1" applyFill="1" applyBorder="1" applyAlignment="1">
      <alignment horizontal="center" vertical="center"/>
    </xf>
    <xf numFmtId="0" fontId="10" fillId="0" borderId="14"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15" xfId="4" applyFont="1" applyFill="1" applyBorder="1" applyAlignment="1">
      <alignment horizontal="center" vertical="center"/>
    </xf>
    <xf numFmtId="0" fontId="5" fillId="0" borderId="0" xfId="4" applyFont="1" applyFill="1" applyAlignment="1">
      <alignment horizontal="center" vertical="center"/>
    </xf>
    <xf numFmtId="0" fontId="10" fillId="0" borderId="62" xfId="4" applyFont="1" applyFill="1" applyBorder="1" applyAlignment="1">
      <alignment horizontal="center" vertical="center" wrapText="1"/>
    </xf>
    <xf numFmtId="0" fontId="10" fillId="0" borderId="65" xfId="4" applyFont="1" applyFill="1" applyBorder="1" applyAlignment="1">
      <alignment horizontal="center" vertical="center" wrapText="1"/>
    </xf>
    <xf numFmtId="0" fontId="10" fillId="0" borderId="2" xfId="6" applyFont="1" applyFill="1" applyBorder="1" applyAlignment="1">
      <alignment horizontal="center" vertical="center"/>
    </xf>
    <xf numFmtId="0" fontId="10" fillId="0" borderId="3"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69" xfId="4" applyFont="1" applyFill="1" applyBorder="1" applyAlignment="1">
      <alignment horizontal="center" vertical="center" wrapText="1"/>
    </xf>
    <xf numFmtId="0" fontId="10" fillId="0" borderId="7" xfId="6" applyFont="1" applyFill="1" applyBorder="1" applyAlignment="1">
      <alignment horizontal="center" vertical="center"/>
    </xf>
    <xf numFmtId="0" fontId="10" fillId="0" borderId="8" xfId="6" applyFont="1" applyFill="1" applyBorder="1" applyAlignment="1">
      <alignment horizontal="center" vertical="center"/>
    </xf>
    <xf numFmtId="0" fontId="10" fillId="0" borderId="12" xfId="6" applyFont="1" applyFill="1" applyBorder="1" applyAlignment="1">
      <alignment horizontal="center" vertical="center"/>
    </xf>
    <xf numFmtId="49" fontId="5" fillId="0" borderId="0" xfId="4" applyNumberFormat="1" applyFont="1" applyFill="1" applyAlignment="1">
      <alignment horizontal="center" vertical="center"/>
    </xf>
    <xf numFmtId="49" fontId="6" fillId="0" borderId="0" xfId="4" applyNumberFormat="1" applyFont="1" applyFill="1" applyAlignment="1">
      <alignment horizontal="center" vertical="center"/>
    </xf>
    <xf numFmtId="0" fontId="4" fillId="0" borderId="0" xfId="1" applyFont="1" applyFill="1" applyAlignment="1">
      <alignment horizontal="center" vertical="center" wrapText="1"/>
    </xf>
    <xf numFmtId="0" fontId="24" fillId="0" borderId="72" xfId="7" applyFont="1" applyFill="1" applyBorder="1" applyAlignment="1">
      <alignment horizontal="center" vertical="center" wrapText="1"/>
    </xf>
    <xf numFmtId="0" fontId="24" fillId="0" borderId="70" xfId="7" applyFont="1" applyFill="1" applyBorder="1" applyAlignment="1">
      <alignment horizontal="center" vertical="center" wrapText="1"/>
    </xf>
    <xf numFmtId="0" fontId="24" fillId="0" borderId="63" xfId="7" applyFont="1" applyFill="1" applyBorder="1" applyAlignment="1">
      <alignment horizontal="center" vertical="center" wrapText="1"/>
    </xf>
    <xf numFmtId="0" fontId="24" fillId="0" borderId="73" xfId="7" applyFont="1" applyFill="1" applyBorder="1" applyAlignment="1">
      <alignment horizontal="center" vertical="center" wrapText="1"/>
    </xf>
    <xf numFmtId="0" fontId="24" fillId="0" borderId="62" xfId="7" applyFont="1" applyFill="1" applyBorder="1" applyAlignment="1">
      <alignment horizontal="center" vertical="center" wrapText="1"/>
    </xf>
    <xf numFmtId="0" fontId="24" fillId="0" borderId="65" xfId="7" applyFont="1" applyFill="1" applyBorder="1" applyAlignment="1">
      <alignment horizontal="center" vertical="center" wrapText="1"/>
    </xf>
    <xf numFmtId="0" fontId="10" fillId="0" borderId="37" xfId="4" applyFont="1" applyFill="1" applyBorder="1" applyAlignment="1">
      <alignment horizontal="center" vertical="center"/>
    </xf>
    <xf numFmtId="0" fontId="10" fillId="0" borderId="27" xfId="4" applyFont="1" applyFill="1" applyBorder="1" applyAlignment="1">
      <alignment horizontal="center" vertical="center"/>
    </xf>
    <xf numFmtId="0" fontId="10" fillId="0" borderId="38" xfId="4" applyFont="1" applyFill="1" applyBorder="1" applyAlignment="1">
      <alignment horizontal="center" vertical="center"/>
    </xf>
    <xf numFmtId="0" fontId="9" fillId="0" borderId="0" xfId="1" applyFont="1" applyFill="1" applyAlignment="1">
      <alignment horizontal="center" vertical="center"/>
    </xf>
    <xf numFmtId="0" fontId="5" fillId="0" borderId="0" xfId="4" applyFont="1" applyFill="1" applyAlignment="1">
      <alignment horizontal="center" vertical="center" wrapText="1"/>
    </xf>
    <xf numFmtId="0" fontId="6" fillId="0" borderId="0" xfId="4" applyFont="1" applyFill="1" applyAlignment="1">
      <alignment horizontal="center" vertical="center" wrapText="1"/>
    </xf>
    <xf numFmtId="0" fontId="18" fillId="0" borderId="0" xfId="4" applyFont="1" applyFill="1" applyAlignment="1">
      <alignment horizontal="center" vertical="center" wrapText="1"/>
    </xf>
    <xf numFmtId="0" fontId="24" fillId="0" borderId="34" xfId="7" applyFont="1" applyFill="1" applyBorder="1" applyAlignment="1">
      <alignment horizontal="center" vertical="center" wrapText="1"/>
    </xf>
    <xf numFmtId="0" fontId="30" fillId="0" borderId="0" xfId="4" applyFont="1" applyFill="1" applyBorder="1" applyAlignment="1">
      <alignment horizontal="center" vertical="center"/>
    </xf>
    <xf numFmtId="49" fontId="4" fillId="0" borderId="0" xfId="1" applyNumberFormat="1" applyFont="1" applyFill="1" applyAlignment="1">
      <alignment horizontal="center" vertical="center"/>
    </xf>
    <xf numFmtId="0" fontId="10" fillId="0" borderId="37" xfId="11" applyFont="1" applyFill="1" applyBorder="1" applyAlignment="1">
      <alignment horizontal="center" vertical="center" wrapText="1"/>
    </xf>
    <xf numFmtId="0" fontId="10" fillId="0" borderId="38" xfId="11"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75"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13" xfId="6" applyFont="1" applyFill="1" applyBorder="1" applyAlignment="1">
      <alignment horizontal="center" vertical="center" wrapText="1"/>
    </xf>
    <xf numFmtId="0" fontId="10" fillId="0" borderId="14"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10" fillId="0" borderId="12" xfId="6" applyFont="1" applyFill="1" applyBorder="1" applyAlignment="1">
      <alignment horizontal="center" vertical="center" wrapText="1"/>
    </xf>
    <xf numFmtId="0" fontId="10" fillId="0" borderId="9" xfId="6" applyFont="1" applyFill="1" applyBorder="1" applyAlignment="1">
      <alignment horizontal="center" vertical="center" wrapText="1"/>
    </xf>
    <xf numFmtId="0" fontId="10" fillId="0" borderId="1" xfId="11" applyFont="1" applyFill="1" applyBorder="1" applyAlignment="1">
      <alignment horizontal="center" vertical="center" wrapText="1"/>
    </xf>
    <xf numFmtId="0" fontId="10" fillId="0" borderId="5" xfId="11" applyFont="1" applyFill="1" applyBorder="1" applyAlignment="1">
      <alignment horizontal="center" vertical="center" wrapText="1"/>
    </xf>
    <xf numFmtId="0" fontId="10" fillId="0" borderId="13" xfId="11" applyFont="1" applyFill="1" applyBorder="1" applyAlignment="1">
      <alignment horizontal="center" vertical="center" wrapText="1"/>
    </xf>
    <xf numFmtId="0" fontId="10" fillId="0" borderId="14" xfId="11" applyFont="1" applyFill="1" applyBorder="1" applyAlignment="1">
      <alignment horizontal="center" vertical="center" wrapText="1"/>
    </xf>
    <xf numFmtId="0" fontId="10" fillId="0" borderId="15" xfId="11" applyFont="1" applyFill="1" applyBorder="1" applyAlignment="1">
      <alignment horizontal="center" vertical="center" wrapText="1"/>
    </xf>
    <xf numFmtId="0" fontId="10" fillId="0" borderId="11" xfId="6" applyFont="1" applyFill="1" applyBorder="1" applyAlignment="1">
      <alignment horizontal="center" vertical="center" wrapText="1"/>
    </xf>
    <xf numFmtId="0" fontId="10" fillId="0" borderId="45" xfId="6" applyFont="1" applyFill="1" applyBorder="1" applyAlignment="1">
      <alignment horizontal="center" vertical="center" wrapText="1"/>
    </xf>
    <xf numFmtId="0" fontId="10" fillId="0" borderId="43" xfId="6" applyFont="1" applyFill="1" applyBorder="1" applyAlignment="1">
      <alignment horizontal="center" vertical="center" wrapText="1"/>
    </xf>
    <xf numFmtId="0" fontId="10" fillId="0" borderId="64" xfId="6" applyFont="1" applyFill="1" applyBorder="1" applyAlignment="1">
      <alignment horizontal="center" vertical="center" wrapText="1"/>
    </xf>
    <xf numFmtId="0" fontId="10" fillId="0" borderId="34" xfId="6" applyFont="1" applyFill="1" applyBorder="1" applyAlignment="1">
      <alignment horizontal="center" vertical="center" wrapText="1"/>
    </xf>
    <xf numFmtId="0" fontId="10" fillId="0" borderId="53" xfId="11" applyFont="1" applyFill="1" applyBorder="1" applyAlignment="1">
      <alignment horizontal="center" vertical="center" wrapText="1"/>
    </xf>
    <xf numFmtId="0" fontId="10" fillId="0" borderId="17" xfId="11" applyFont="1" applyFill="1" applyBorder="1" applyAlignment="1">
      <alignment horizontal="center" vertical="center" wrapText="1"/>
    </xf>
    <xf numFmtId="0" fontId="8" fillId="0" borderId="39" xfId="11" applyFont="1" applyFill="1" applyBorder="1" applyAlignment="1">
      <alignment horizontal="center" vertical="center"/>
    </xf>
    <xf numFmtId="0" fontId="8" fillId="0" borderId="40" xfId="11" applyFont="1" applyFill="1" applyBorder="1" applyAlignment="1">
      <alignment horizontal="center" vertical="center"/>
    </xf>
    <xf numFmtId="0" fontId="8" fillId="0" borderId="39" xfId="11" applyFont="1" applyFill="1" applyBorder="1" applyAlignment="1">
      <alignment horizontal="center" vertical="center" wrapText="1"/>
    </xf>
    <xf numFmtId="0" fontId="8" fillId="0" borderId="51" xfId="11" applyFont="1" applyFill="1" applyBorder="1" applyAlignment="1">
      <alignment horizontal="center" vertical="center" wrapText="1"/>
    </xf>
    <xf numFmtId="0" fontId="8" fillId="0" borderId="1" xfId="11" applyFont="1" applyFill="1" applyBorder="1" applyAlignment="1">
      <alignment horizontal="center" vertical="center" wrapText="1"/>
    </xf>
    <xf numFmtId="0" fontId="8" fillId="0" borderId="13" xfId="11" applyFont="1" applyFill="1" applyBorder="1" applyAlignment="1">
      <alignment horizontal="center" vertical="center" wrapText="1"/>
    </xf>
    <xf numFmtId="0" fontId="10" fillId="0" borderId="2" xfId="11" applyFont="1" applyFill="1" applyBorder="1" applyAlignment="1">
      <alignment horizontal="center" vertical="center" wrapText="1"/>
    </xf>
    <xf numFmtId="0" fontId="10" fillId="0" borderId="3" xfId="11" applyFont="1" applyFill="1" applyBorder="1" applyAlignment="1">
      <alignment horizontal="center" vertical="center" wrapText="1"/>
    </xf>
    <xf numFmtId="0" fontId="10" fillId="0" borderId="56" xfId="11" applyFont="1" applyFill="1" applyBorder="1" applyAlignment="1">
      <alignment horizontal="center" vertical="center" wrapText="1"/>
    </xf>
    <xf numFmtId="0" fontId="10" fillId="0" borderId="44" xfId="6" applyFont="1" applyFill="1" applyBorder="1" applyAlignment="1">
      <alignment horizontal="center" vertical="center" wrapText="1"/>
    </xf>
    <xf numFmtId="0" fontId="10" fillId="0" borderId="66" xfId="6" applyFont="1" applyFill="1" applyBorder="1" applyAlignment="1">
      <alignment horizontal="center" vertical="center" wrapText="1"/>
    </xf>
    <xf numFmtId="3" fontId="8" fillId="0" borderId="0" xfId="9" applyNumberFormat="1" applyFont="1" applyFill="1" applyAlignment="1">
      <alignment horizontal="center"/>
    </xf>
    <xf numFmtId="0" fontId="4" fillId="0" borderId="0" xfId="10" applyFont="1" applyFill="1" applyAlignment="1">
      <alignment horizontal="center" vertical="top"/>
    </xf>
    <xf numFmtId="0" fontId="0" fillId="0" borderId="0" xfId="0" applyAlignment="1"/>
    <xf numFmtId="0" fontId="4" fillId="0" borderId="0" xfId="0" applyFont="1" applyAlignment="1">
      <alignment horizontal="center"/>
    </xf>
    <xf numFmtId="0" fontId="10" fillId="0" borderId="24" xfId="9" applyFont="1" applyFill="1" applyBorder="1" applyAlignment="1">
      <alignment horizontal="center" vertical="center" wrapText="1"/>
    </xf>
    <xf numFmtId="0" fontId="10" fillId="0" borderId="28" xfId="9" applyFont="1" applyFill="1" applyBorder="1" applyAlignment="1">
      <alignment horizontal="center" vertical="center" wrapText="1"/>
    </xf>
    <xf numFmtId="0" fontId="10" fillId="0" borderId="37" xfId="9" applyFont="1" applyFill="1" applyBorder="1" applyAlignment="1">
      <alignment horizontal="center" vertical="center" wrapText="1"/>
    </xf>
    <xf numFmtId="0" fontId="10" fillId="0" borderId="27" xfId="9" applyFont="1" applyFill="1" applyBorder="1" applyAlignment="1">
      <alignment horizontal="center" vertical="center" wrapText="1"/>
    </xf>
    <xf numFmtId="0" fontId="10" fillId="0" borderId="38"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0" borderId="56" xfId="9" applyFont="1" applyFill="1" applyBorder="1" applyAlignment="1">
      <alignment horizontal="center" vertical="center" wrapText="1"/>
    </xf>
    <xf numFmtId="0" fontId="10" fillId="0" borderId="10" xfId="9" applyFont="1" applyFill="1" applyBorder="1" applyAlignment="1">
      <alignment horizontal="center" vertical="center" wrapText="1"/>
    </xf>
    <xf numFmtId="0" fontId="8" fillId="0" borderId="61" xfId="11" applyFont="1" applyFill="1" applyBorder="1" applyAlignment="1">
      <alignment horizontal="center" vertical="center" wrapText="1"/>
    </xf>
    <xf numFmtId="0" fontId="8" fillId="0" borderId="40" xfId="11" applyFont="1" applyFill="1" applyBorder="1" applyAlignment="1">
      <alignment horizontal="center" vertical="center" wrapText="1"/>
    </xf>
    <xf numFmtId="0" fontId="8" fillId="0" borderId="7" xfId="11" applyFont="1" applyFill="1" applyBorder="1" applyAlignment="1">
      <alignment horizontal="center" vertical="center" wrapText="1"/>
    </xf>
    <xf numFmtId="0" fontId="8" fillId="0" borderId="6" xfId="11" applyFont="1" applyFill="1" applyBorder="1" applyAlignment="1">
      <alignment horizontal="center" vertical="center" wrapText="1"/>
    </xf>
    <xf numFmtId="0" fontId="8" fillId="0" borderId="74" xfId="11" applyFont="1" applyFill="1" applyBorder="1" applyAlignment="1">
      <alignment horizontal="center" vertical="center" wrapText="1"/>
    </xf>
    <xf numFmtId="0" fontId="8" fillId="0" borderId="2" xfId="11" applyFont="1" applyFill="1" applyBorder="1" applyAlignment="1">
      <alignment horizontal="center" vertical="center" wrapText="1"/>
    </xf>
    <xf numFmtId="0" fontId="8" fillId="0" borderId="3" xfId="11" applyFont="1" applyFill="1" applyBorder="1" applyAlignment="1">
      <alignment horizontal="center" vertical="center" wrapText="1"/>
    </xf>
    <xf numFmtId="0" fontId="8" fillId="0" borderId="4" xfId="11" applyFont="1" applyFill="1" applyBorder="1" applyAlignment="1">
      <alignment horizontal="center" vertical="center" wrapText="1"/>
    </xf>
    <xf numFmtId="0" fontId="10" fillId="0" borderId="4" xfId="11" applyFont="1" applyFill="1" applyBorder="1" applyAlignment="1">
      <alignment horizontal="center" vertical="center" wrapText="1"/>
    </xf>
    <xf numFmtId="0" fontId="8" fillId="0" borderId="37" xfId="11" applyFont="1" applyFill="1" applyBorder="1" applyAlignment="1">
      <alignment horizontal="center" vertical="center" wrapText="1"/>
    </xf>
    <xf numFmtId="0" fontId="8" fillId="0" borderId="27" xfId="11" applyFont="1" applyFill="1" applyBorder="1" applyAlignment="1">
      <alignment horizontal="center" vertical="center" wrapText="1"/>
    </xf>
    <xf numFmtId="0" fontId="8" fillId="0" borderId="38" xfId="11" applyFont="1" applyFill="1" applyBorder="1" applyAlignment="1">
      <alignment horizontal="center" vertical="center" wrapText="1"/>
    </xf>
    <xf numFmtId="0" fontId="8" fillId="0" borderId="14" xfId="11" applyFont="1" applyFill="1" applyBorder="1" applyAlignment="1">
      <alignment horizontal="center" vertical="center" wrapText="1"/>
    </xf>
    <xf numFmtId="0" fontId="8" fillId="0" borderId="17" xfId="11" applyFont="1" applyFill="1" applyBorder="1" applyAlignment="1">
      <alignment horizontal="center" vertical="center" wrapText="1"/>
    </xf>
    <xf numFmtId="0" fontId="8" fillId="0" borderId="15" xfId="11" applyFont="1" applyFill="1" applyBorder="1" applyAlignment="1">
      <alignment horizontal="center" vertical="center" wrapText="1"/>
    </xf>
    <xf numFmtId="0" fontId="10" fillId="0" borderId="0" xfId="9" applyFont="1" applyFill="1" applyAlignment="1">
      <alignment horizontal="center" vertical="center"/>
    </xf>
    <xf numFmtId="0" fontId="10" fillId="0" borderId="0" xfId="9" applyFont="1" applyFill="1" applyAlignment="1">
      <alignment horizontal="center"/>
    </xf>
    <xf numFmtId="0" fontId="8" fillId="0" borderId="0" xfId="10" applyFont="1" applyFill="1" applyAlignment="1">
      <alignment horizontal="center" vertical="center"/>
    </xf>
    <xf numFmtId="0" fontId="6" fillId="0" borderId="0" xfId="9" applyFont="1" applyFill="1" applyAlignment="1">
      <alignment horizontal="center"/>
    </xf>
    <xf numFmtId="0" fontId="40" fillId="0" borderId="0" xfId="63" applyFont="1" applyAlignment="1">
      <alignment horizontal="center"/>
    </xf>
    <xf numFmtId="0" fontId="17" fillId="0" borderId="0" xfId="1" applyFont="1" applyFill="1" applyAlignment="1">
      <alignment horizontal="center" vertical="top"/>
    </xf>
    <xf numFmtId="0" fontId="17" fillId="0" borderId="0" xfId="63" applyFont="1" applyFill="1" applyAlignment="1">
      <alignment horizontal="center"/>
    </xf>
    <xf numFmtId="0" fontId="5" fillId="0" borderId="0" xfId="23" applyFont="1" applyFill="1" applyAlignment="1">
      <alignment horizontal="center"/>
    </xf>
    <xf numFmtId="0" fontId="4" fillId="0" borderId="46" xfId="23" applyFont="1" applyFill="1" applyBorder="1" applyAlignment="1">
      <alignment horizontal="center" vertical="center" wrapText="1"/>
    </xf>
    <xf numFmtId="0" fontId="4" fillId="0" borderId="47" xfId="23" applyFont="1" applyFill="1" applyBorder="1" applyAlignment="1">
      <alignment horizontal="center" vertical="center" wrapText="1"/>
    </xf>
    <xf numFmtId="49" fontId="4" fillId="0" borderId="60" xfId="23" applyNumberFormat="1" applyFont="1" applyFill="1" applyBorder="1" applyAlignment="1">
      <alignment horizontal="center" vertical="center" wrapText="1"/>
    </xf>
    <xf numFmtId="0" fontId="4" fillId="0" borderId="60" xfId="23" applyFont="1" applyFill="1" applyBorder="1" applyAlignment="1">
      <alignment horizontal="left" vertical="center" wrapText="1"/>
    </xf>
    <xf numFmtId="0" fontId="16" fillId="0" borderId="0" xfId="23" applyFont="1" applyFill="1" applyAlignment="1">
      <alignment horizontal="center"/>
    </xf>
    <xf numFmtId="0" fontId="17" fillId="0" borderId="75" xfId="63" applyFont="1" applyFill="1" applyBorder="1"/>
    <xf numFmtId="49" fontId="4" fillId="0" borderId="54" xfId="23" applyNumberFormat="1" applyFont="1" applyFill="1" applyBorder="1" applyAlignment="1">
      <alignment horizontal="center" vertical="center" wrapText="1"/>
    </xf>
    <xf numFmtId="49" fontId="4" fillId="0" borderId="22" xfId="23" applyNumberFormat="1" applyFont="1" applyFill="1" applyBorder="1" applyAlignment="1">
      <alignment horizontal="center" vertical="center" wrapText="1"/>
    </xf>
    <xf numFmtId="0" fontId="4" fillId="0" borderId="54" xfId="23" applyFont="1" applyFill="1" applyBorder="1" applyAlignment="1">
      <alignment horizontal="center" vertical="center" wrapText="1"/>
    </xf>
    <xf numFmtId="0" fontId="4" fillId="0" borderId="22" xfId="23" applyFont="1" applyFill="1" applyBorder="1" applyAlignment="1">
      <alignment horizontal="center" vertical="center" wrapText="1"/>
    </xf>
    <xf numFmtId="0" fontId="4" fillId="0" borderId="60" xfId="23" applyFont="1" applyFill="1" applyBorder="1" applyAlignment="1">
      <alignment horizontal="center" vertical="center" wrapText="1"/>
    </xf>
    <xf numFmtId="0" fontId="17" fillId="0" borderId="0" xfId="63" applyFont="1" applyFill="1" applyAlignment="1">
      <alignment horizontal="left" vertical="center" wrapText="1"/>
    </xf>
    <xf numFmtId="0" fontId="40" fillId="0" borderId="0" xfId="63" applyFont="1" applyAlignment="1">
      <alignment horizontal="center" wrapText="1"/>
    </xf>
    <xf numFmtId="0" fontId="4" fillId="0" borderId="0" xfId="1" applyFont="1" applyAlignment="1">
      <alignment horizontal="center" vertical="center"/>
    </xf>
    <xf numFmtId="0" fontId="17" fillId="0" borderId="0" xfId="1" applyFont="1" applyAlignment="1">
      <alignment horizontal="center" vertical="top"/>
    </xf>
    <xf numFmtId="0" fontId="17" fillId="0" borderId="0" xfId="63" applyFont="1" applyAlignment="1">
      <alignment horizontal="center"/>
    </xf>
    <xf numFmtId="0" fontId="8" fillId="0" borderId="11" xfId="4" applyFont="1" applyFill="1" applyBorder="1" applyAlignment="1">
      <alignment horizontal="center" vertical="center" wrapText="1"/>
    </xf>
    <xf numFmtId="0" fontId="8" fillId="0" borderId="9" xfId="4" applyFont="1" applyFill="1" applyBorder="1" applyAlignment="1">
      <alignment horizontal="center" vertical="center" wrapText="1"/>
    </xf>
    <xf numFmtId="0" fontId="8" fillId="0" borderId="7"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42" xfId="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35" xfId="4" applyFont="1" applyFill="1" applyBorder="1" applyAlignment="1">
      <alignment horizontal="center" vertical="center" wrapText="1"/>
    </xf>
    <xf numFmtId="0" fontId="8" fillId="0" borderId="36" xfId="4" applyFont="1" applyFill="1" applyBorder="1" applyAlignment="1">
      <alignment horizontal="center" vertical="center" wrapText="1"/>
    </xf>
    <xf numFmtId="0" fontId="8" fillId="0" borderId="37"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8" fillId="0" borderId="31" xfId="4" applyFont="1" applyFill="1" applyBorder="1" applyAlignment="1">
      <alignment horizontal="center" vertical="center" wrapText="1"/>
    </xf>
    <xf numFmtId="0" fontId="8" fillId="0" borderId="6" xfId="4" applyFont="1" applyFill="1" applyBorder="1" applyAlignment="1">
      <alignment horizontal="center" vertical="center" wrapText="1"/>
    </xf>
    <xf numFmtId="0" fontId="10" fillId="0" borderId="42" xfId="6" applyFont="1" applyFill="1" applyBorder="1" applyAlignment="1">
      <alignment horizontal="center" vertical="center" wrapText="1"/>
    </xf>
    <xf numFmtId="0" fontId="10" fillId="0" borderId="33"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8" fillId="0" borderId="31" xfId="1" applyFont="1" applyFill="1" applyBorder="1" applyAlignment="1">
      <alignment horizontal="center" vertical="center" wrapText="1"/>
    </xf>
    <xf numFmtId="0" fontId="10" fillId="0" borderId="24" xfId="6" applyFont="1" applyFill="1" applyBorder="1" applyAlignment="1">
      <alignment horizontal="center" vertical="center" wrapText="1"/>
    </xf>
    <xf numFmtId="0" fontId="10" fillId="0" borderId="28" xfId="6" applyFont="1" applyFill="1" applyBorder="1" applyAlignment="1">
      <alignment horizontal="center" vertical="center" wrapText="1"/>
    </xf>
    <xf numFmtId="0" fontId="10" fillId="0" borderId="32" xfId="6"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53"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8" fillId="0" borderId="66" xfId="1" applyFont="1" applyFill="1" applyBorder="1" applyAlignment="1">
      <alignment horizontal="center" vertical="center" wrapText="1"/>
    </xf>
    <xf numFmtId="0" fontId="8" fillId="0" borderId="70" xfId="1" applyFont="1" applyFill="1" applyBorder="1" applyAlignment="1">
      <alignment horizontal="center" vertical="center" wrapText="1"/>
    </xf>
    <xf numFmtId="0" fontId="8" fillId="0" borderId="76" xfId="1" applyFont="1" applyFill="1" applyBorder="1" applyAlignment="1">
      <alignment horizontal="center" vertical="center" wrapText="1"/>
    </xf>
    <xf numFmtId="0" fontId="8" fillId="0" borderId="35" xfId="4" applyFont="1" applyFill="1" applyBorder="1" applyAlignment="1">
      <alignment horizontal="center" vertical="center"/>
    </xf>
    <xf numFmtId="0" fontId="8" fillId="0" borderId="59" xfId="4" applyFont="1" applyFill="1" applyBorder="1" applyAlignment="1">
      <alignment horizontal="center" vertical="center"/>
    </xf>
    <xf numFmtId="0" fontId="8" fillId="0" borderId="0" xfId="4" applyFont="1" applyFill="1" applyAlignment="1">
      <alignment horizontal="center" vertical="center"/>
    </xf>
    <xf numFmtId="0" fontId="10" fillId="0" borderId="52" xfId="4" applyFont="1" applyFill="1" applyBorder="1" applyAlignment="1">
      <alignment horizontal="center" vertical="center" wrapText="1"/>
    </xf>
    <xf numFmtId="0" fontId="10" fillId="0" borderId="5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40" fillId="0" borderId="0" xfId="4" applyFont="1" applyAlignment="1">
      <alignment horizontal="center"/>
    </xf>
    <xf numFmtId="0" fontId="4" fillId="0" borderId="0" xfId="1" applyFont="1" applyAlignment="1">
      <alignment horizontal="center" vertical="top"/>
    </xf>
    <xf numFmtId="0" fontId="8" fillId="0" borderId="8"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70" xfId="4" applyFont="1" applyFill="1" applyBorder="1" applyAlignment="1">
      <alignment horizontal="center" vertical="center" wrapText="1"/>
    </xf>
    <xf numFmtId="0" fontId="8" fillId="0" borderId="73"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7" fillId="0" borderId="0" xfId="4" applyFont="1" applyAlignment="1">
      <alignment horizontal="center"/>
    </xf>
    <xf numFmtId="0" fontId="8" fillId="0" borderId="38"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40" fillId="0" borderId="0" xfId="4" applyFont="1" applyFill="1" applyAlignment="1">
      <alignment horizontal="center" vertical="center"/>
    </xf>
    <xf numFmtId="0" fontId="5" fillId="0" borderId="0" xfId="23" applyFont="1" applyFill="1" applyAlignment="1">
      <alignment horizontal="left" vertical="center" wrapText="1"/>
    </xf>
    <xf numFmtId="0" fontId="5" fillId="0" borderId="0" xfId="23" applyFont="1" applyFill="1" applyBorder="1" applyAlignment="1">
      <alignment horizontal="left" wrapText="1"/>
    </xf>
    <xf numFmtId="0" fontId="5" fillId="0" borderId="0" xfId="23" applyFont="1" applyFill="1" applyAlignment="1">
      <alignment horizontal="left" wrapText="1"/>
    </xf>
    <xf numFmtId="0" fontId="5" fillId="0" borderId="0" xfId="23" applyFont="1" applyFill="1" applyBorder="1" applyAlignment="1">
      <alignment horizontal="left"/>
    </xf>
    <xf numFmtId="0" fontId="5" fillId="0" borderId="54" xfId="23" applyFont="1" applyBorder="1" applyAlignment="1">
      <alignment horizontal="center" vertical="center" wrapText="1"/>
    </xf>
    <xf numFmtId="0" fontId="5" fillId="0" borderId="21" xfId="23" applyFont="1" applyBorder="1" applyAlignment="1">
      <alignment horizontal="center" vertical="center" wrapText="1"/>
    </xf>
    <xf numFmtId="0" fontId="5" fillId="0" borderId="22" xfId="23" applyFont="1" applyBorder="1" applyAlignment="1">
      <alignment horizontal="center" vertical="center" wrapText="1"/>
    </xf>
    <xf numFmtId="0" fontId="5" fillId="0" borderId="46" xfId="23" applyFont="1" applyFill="1" applyBorder="1" applyAlignment="1">
      <alignment horizontal="center" vertical="center" wrapText="1"/>
    </xf>
    <xf numFmtId="0" fontId="5" fillId="0" borderId="63" xfId="23" applyFont="1" applyFill="1" applyBorder="1" applyAlignment="1">
      <alignment horizontal="center" vertical="center" wrapText="1"/>
    </xf>
    <xf numFmtId="0" fontId="5" fillId="0" borderId="47" xfId="23" applyFont="1" applyFill="1" applyBorder="1" applyAlignment="1">
      <alignment horizontal="center" vertical="center" wrapText="1"/>
    </xf>
    <xf numFmtId="0" fontId="5" fillId="0" borderId="71" xfId="23" applyFont="1" applyFill="1" applyBorder="1" applyAlignment="1">
      <alignment horizontal="center" vertical="center" wrapText="1"/>
    </xf>
    <xf numFmtId="0" fontId="5" fillId="0" borderId="75" xfId="23" applyFont="1" applyFill="1" applyBorder="1" applyAlignment="1">
      <alignment horizontal="center" vertical="center" wrapText="1"/>
    </xf>
    <xf numFmtId="0" fontId="5" fillId="0" borderId="20" xfId="23" applyFont="1" applyFill="1" applyBorder="1" applyAlignment="1">
      <alignment horizontal="center" vertical="center" wrapText="1"/>
    </xf>
    <xf numFmtId="0" fontId="5" fillId="0" borderId="60" xfId="23" applyFont="1" applyFill="1" applyBorder="1" applyAlignment="1">
      <alignment horizontal="center" vertical="center" wrapText="1"/>
    </xf>
    <xf numFmtId="0" fontId="5" fillId="0" borderId="54" xfId="23" applyFont="1" applyFill="1" applyBorder="1" applyAlignment="1">
      <alignment horizontal="center" vertical="center" textRotation="90" wrapText="1"/>
    </xf>
    <xf numFmtId="0" fontId="5" fillId="0" borderId="21" xfId="23" applyFont="1" applyFill="1" applyBorder="1" applyAlignment="1">
      <alignment horizontal="center" vertical="center" textRotation="90" wrapText="1"/>
    </xf>
    <xf numFmtId="0" fontId="5" fillId="0" borderId="22" xfId="23" applyFont="1" applyFill="1" applyBorder="1" applyAlignment="1">
      <alignment horizontal="center" vertical="center" textRotation="90" wrapText="1"/>
    </xf>
    <xf numFmtId="0" fontId="5" fillId="0" borderId="54" xfId="23" applyFont="1" applyFill="1" applyBorder="1" applyAlignment="1">
      <alignment horizontal="center" vertical="center" wrapText="1"/>
    </xf>
    <xf numFmtId="0" fontId="5" fillId="0" borderId="21" xfId="23" applyFont="1" applyFill="1" applyBorder="1" applyAlignment="1">
      <alignment horizontal="center" vertical="center" wrapText="1"/>
    </xf>
    <xf numFmtId="0" fontId="5" fillId="0" borderId="22" xfId="23" applyFont="1" applyFill="1" applyBorder="1" applyAlignment="1">
      <alignment horizontal="center" vertical="center" wrapText="1"/>
    </xf>
    <xf numFmtId="0" fontId="5" fillId="0" borderId="68" xfId="23" applyFont="1" applyFill="1" applyBorder="1" applyAlignment="1">
      <alignment horizontal="center" vertical="center" wrapText="1"/>
    </xf>
    <xf numFmtId="0" fontId="5" fillId="0" borderId="73" xfId="23" applyFont="1" applyFill="1" applyBorder="1" applyAlignment="1">
      <alignment horizontal="center" vertical="center" wrapText="1"/>
    </xf>
    <xf numFmtId="0" fontId="5" fillId="0" borderId="67" xfId="23" applyFont="1" applyFill="1" applyBorder="1" applyAlignment="1">
      <alignment horizontal="center" vertical="center" wrapText="1"/>
    </xf>
    <xf numFmtId="0" fontId="14" fillId="0" borderId="0" xfId="23" applyFont="1" applyFill="1" applyAlignment="1">
      <alignment horizontal="center" vertical="center"/>
    </xf>
    <xf numFmtId="0" fontId="13" fillId="0" borderId="0" xfId="23" applyFont="1" applyFill="1" applyAlignment="1">
      <alignment horizontal="center"/>
    </xf>
    <xf numFmtId="0" fontId="5" fillId="0" borderId="60" xfId="23" applyFont="1" applyFill="1" applyBorder="1" applyAlignment="1">
      <alignment horizontal="center" vertical="center" textRotation="90" wrapText="1"/>
    </xf>
    <xf numFmtId="0" fontId="14" fillId="0" borderId="0" xfId="23" applyFont="1" applyFill="1" applyAlignment="1">
      <alignment horizontal="center"/>
    </xf>
    <xf numFmtId="0" fontId="19" fillId="0" borderId="0" xfId="1" applyFont="1" applyAlignment="1">
      <alignment horizontal="center" vertical="center"/>
    </xf>
    <xf numFmtId="0" fontId="5" fillId="0" borderId="60" xfId="23" applyFont="1" applyFill="1" applyBorder="1" applyAlignment="1">
      <alignment horizontal="center" vertical="center"/>
    </xf>
    <xf numFmtId="0" fontId="5" fillId="0" borderId="60" xfId="23" applyFont="1" applyBorder="1" applyAlignment="1">
      <alignment horizontal="center" vertical="center" wrapText="1"/>
    </xf>
    <xf numFmtId="1" fontId="10" fillId="0" borderId="75" xfId="23" applyNumberFormat="1" applyFont="1" applyFill="1" applyBorder="1" applyAlignment="1">
      <alignment horizontal="center" vertical="top"/>
    </xf>
    <xf numFmtId="0" fontId="22" fillId="0" borderId="0" xfId="1" applyFont="1" applyAlignment="1">
      <alignment horizontal="center" vertical="center"/>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60" xfId="0" applyFont="1" applyFill="1" applyBorder="1" applyAlignment="1">
      <alignment horizontal="center" vertical="top" wrapText="1"/>
    </xf>
    <xf numFmtId="0" fontId="4" fillId="0" borderId="0" xfId="0" applyFont="1" applyFill="1" applyAlignment="1">
      <alignment horizontal="center"/>
    </xf>
    <xf numFmtId="1" fontId="4" fillId="0" borderId="60" xfId="0" applyNumberFormat="1" applyFont="1" applyFill="1" applyBorder="1" applyAlignment="1">
      <alignment horizontal="center" vertical="top" wrapText="1"/>
    </xf>
    <xf numFmtId="0" fontId="4" fillId="0" borderId="0" xfId="0" applyFont="1" applyFill="1" applyAlignment="1">
      <alignment horizontal="right"/>
    </xf>
    <xf numFmtId="0" fontId="4" fillId="0" borderId="60" xfId="0" applyFont="1" applyBorder="1" applyAlignment="1">
      <alignment wrapText="1"/>
    </xf>
    <xf numFmtId="0" fontId="4" fillId="0" borderId="60" xfId="0" applyFont="1" applyBorder="1" applyAlignment="1">
      <alignment horizontal="center" vertical="top" wrapText="1"/>
    </xf>
    <xf numFmtId="1" fontId="4" fillId="0" borderId="60" xfId="0" applyNumberFormat="1" applyFont="1" applyBorder="1" applyAlignment="1">
      <alignment horizontal="center" vertical="top" wrapText="1"/>
    </xf>
    <xf numFmtId="0" fontId="4" fillId="0" borderId="0" xfId="0" applyFont="1" applyAlignment="1">
      <alignment horizontal="right"/>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4" fillId="0" borderId="56" xfId="0" applyFont="1" applyBorder="1" applyAlignment="1">
      <alignment horizontal="center" vertical="top" wrapText="1"/>
    </xf>
    <xf numFmtId="0" fontId="8" fillId="0" borderId="0" xfId="4" applyFont="1" applyAlignment="1">
      <alignment horizontal="center" vertical="center" wrapText="1"/>
    </xf>
    <xf numFmtId="0" fontId="30" fillId="0" borderId="37" xfId="20" applyFont="1" applyFill="1" applyBorder="1" applyAlignment="1">
      <alignment horizontal="center" vertical="center" wrapText="1"/>
    </xf>
    <xf numFmtId="0" fontId="30" fillId="0" borderId="38" xfId="20" applyFont="1" applyFill="1" applyBorder="1" applyAlignment="1">
      <alignment horizontal="center" vertical="center" wrapText="1"/>
    </xf>
    <xf numFmtId="0" fontId="30" fillId="0" borderId="37" xfId="4" applyFont="1" applyBorder="1" applyAlignment="1">
      <alignment horizontal="center" vertical="center" wrapText="1"/>
    </xf>
    <xf numFmtId="0" fontId="30" fillId="0" borderId="38" xfId="4" applyFont="1" applyBorder="1" applyAlignment="1">
      <alignment horizontal="center" vertical="center" wrapText="1"/>
    </xf>
    <xf numFmtId="0" fontId="30" fillId="0" borderId="7" xfId="4" applyFont="1" applyBorder="1" applyAlignment="1">
      <alignment horizontal="center" vertical="center" wrapText="1"/>
    </xf>
    <xf numFmtId="0" fontId="30" fillId="0" borderId="8" xfId="4" applyFont="1" applyBorder="1" applyAlignment="1">
      <alignment horizontal="center" vertical="center" wrapText="1"/>
    </xf>
    <xf numFmtId="0" fontId="30" fillId="0" borderId="12" xfId="4" applyFont="1" applyBorder="1" applyAlignment="1">
      <alignment horizontal="center" vertical="center" wrapText="1"/>
    </xf>
    <xf numFmtId="0" fontId="26" fillId="0" borderId="37" xfId="7" applyFont="1" applyBorder="1" applyAlignment="1">
      <alignment horizontal="center" vertical="center"/>
    </xf>
    <xf numFmtId="0" fontId="26" fillId="0" borderId="38" xfId="7" applyFont="1" applyBorder="1" applyAlignment="1">
      <alignment horizontal="center" vertical="center"/>
    </xf>
    <xf numFmtId="0" fontId="6" fillId="0" borderId="37" xfId="13" applyFont="1" applyBorder="1" applyAlignment="1">
      <alignment horizontal="center" vertical="center" wrapText="1"/>
    </xf>
    <xf numFmtId="0" fontId="6" fillId="0" borderId="38" xfId="13" applyFont="1" applyBorder="1" applyAlignment="1">
      <alignment horizontal="center" vertical="center" wrapText="1"/>
    </xf>
    <xf numFmtId="0" fontId="6" fillId="0" borderId="7" xfId="13" applyFont="1" applyBorder="1" applyAlignment="1">
      <alignment horizontal="center" vertical="center" wrapText="1"/>
    </xf>
    <xf numFmtId="0" fontId="6" fillId="0" borderId="8" xfId="13" applyFont="1" applyBorder="1" applyAlignment="1">
      <alignment horizontal="center" vertical="center" wrapText="1"/>
    </xf>
    <xf numFmtId="0" fontId="6" fillId="0" borderId="12" xfId="13" applyFont="1" applyBorder="1" applyAlignment="1">
      <alignment horizontal="center" vertical="center" wrapText="1"/>
    </xf>
    <xf numFmtId="0" fontId="5" fillId="0" borderId="0" xfId="13" applyFont="1" applyFill="1" applyAlignment="1">
      <alignment horizontal="center" vertical="center"/>
    </xf>
    <xf numFmtId="0" fontId="6" fillId="0" borderId="0" xfId="13" applyFont="1" applyFill="1" applyAlignment="1">
      <alignment horizontal="center" vertical="center"/>
    </xf>
    <xf numFmtId="0" fontId="14" fillId="0" borderId="0" xfId="11" applyFont="1" applyAlignment="1">
      <alignment horizontal="center" vertical="center" wrapText="1"/>
    </xf>
    <xf numFmtId="0" fontId="13" fillId="0" borderId="0" xfId="4" applyFont="1" applyFill="1" applyAlignment="1">
      <alignment horizontal="center"/>
    </xf>
  </cellXfs>
  <cellStyles count="245">
    <cellStyle name="20% - Акцент1 2" xfId="24" xr:uid="{00000000-0005-0000-0000-000000000000}"/>
    <cellStyle name="20% - Акцент2 2" xfId="25" xr:uid="{00000000-0005-0000-0000-000001000000}"/>
    <cellStyle name="20% - Акцент3 2" xfId="26" xr:uid="{00000000-0005-0000-0000-000002000000}"/>
    <cellStyle name="20% - Акцент4 2" xfId="27" xr:uid="{00000000-0005-0000-0000-000003000000}"/>
    <cellStyle name="20% - Акцент5 2" xfId="28" xr:uid="{00000000-0005-0000-0000-000004000000}"/>
    <cellStyle name="20% - Акцент6 2" xfId="29" xr:uid="{00000000-0005-0000-0000-000005000000}"/>
    <cellStyle name="40% - Акцент1 2" xfId="30" xr:uid="{00000000-0005-0000-0000-000006000000}"/>
    <cellStyle name="40% - Акцент2 2" xfId="31" xr:uid="{00000000-0005-0000-0000-000007000000}"/>
    <cellStyle name="40% - Акцент3 2" xfId="32" xr:uid="{00000000-0005-0000-0000-000008000000}"/>
    <cellStyle name="40% - Акцент4 2" xfId="33" xr:uid="{00000000-0005-0000-0000-000009000000}"/>
    <cellStyle name="40% - Акцент5 2" xfId="34" xr:uid="{00000000-0005-0000-0000-00000A000000}"/>
    <cellStyle name="40% - Акцент6 2" xfId="35" xr:uid="{00000000-0005-0000-0000-00000B000000}"/>
    <cellStyle name="60% - Акцент1 2" xfId="36" xr:uid="{00000000-0005-0000-0000-00000C000000}"/>
    <cellStyle name="60% - Акцент2 2" xfId="37" xr:uid="{00000000-0005-0000-0000-00000D000000}"/>
    <cellStyle name="60% - Акцент3 2" xfId="38" xr:uid="{00000000-0005-0000-0000-00000E000000}"/>
    <cellStyle name="60% - Акцент4 2" xfId="39" xr:uid="{00000000-0005-0000-0000-00000F000000}"/>
    <cellStyle name="60% - Акцент5 2" xfId="40" xr:uid="{00000000-0005-0000-0000-000010000000}"/>
    <cellStyle name="60% - Акцент6 2" xfId="41" xr:uid="{00000000-0005-0000-0000-000011000000}"/>
    <cellStyle name="Normal 2" xfId="42" xr:uid="{00000000-0005-0000-0000-000012000000}"/>
    <cellStyle name="Акцент1 2" xfId="43" xr:uid="{00000000-0005-0000-0000-000013000000}"/>
    <cellStyle name="Акцент2 2" xfId="44" xr:uid="{00000000-0005-0000-0000-000014000000}"/>
    <cellStyle name="Акцент3 2" xfId="45" xr:uid="{00000000-0005-0000-0000-000015000000}"/>
    <cellStyle name="Акцент4 2" xfId="46" xr:uid="{00000000-0005-0000-0000-000016000000}"/>
    <cellStyle name="Акцент5 2" xfId="47" xr:uid="{00000000-0005-0000-0000-000017000000}"/>
    <cellStyle name="Акцент6 2" xfId="48" xr:uid="{00000000-0005-0000-0000-000018000000}"/>
    <cellStyle name="Ввод  2" xfId="49" xr:uid="{00000000-0005-0000-0000-000019000000}"/>
    <cellStyle name="Вывод 2" xfId="50" xr:uid="{00000000-0005-0000-0000-00001A000000}"/>
    <cellStyle name="Вычисление 2" xfId="51" xr:uid="{00000000-0005-0000-0000-00001B000000}"/>
    <cellStyle name="Заголовок 1 2" xfId="52" xr:uid="{00000000-0005-0000-0000-00001C000000}"/>
    <cellStyle name="Заголовок 2 2" xfId="53" xr:uid="{00000000-0005-0000-0000-00001D000000}"/>
    <cellStyle name="Заголовок 3 2" xfId="54" xr:uid="{00000000-0005-0000-0000-00001E000000}"/>
    <cellStyle name="Заголовок 4 2" xfId="55" xr:uid="{00000000-0005-0000-0000-00001F000000}"/>
    <cellStyle name="Итог 2" xfId="56" xr:uid="{00000000-0005-0000-0000-000020000000}"/>
    <cellStyle name="Контрольная ячейка 2" xfId="57" xr:uid="{00000000-0005-0000-0000-000021000000}"/>
    <cellStyle name="Название 2" xfId="58" xr:uid="{00000000-0005-0000-0000-000022000000}"/>
    <cellStyle name="Нейтральный 2" xfId="59" xr:uid="{00000000-0005-0000-0000-000023000000}"/>
    <cellStyle name="Обычный" xfId="0" builtinId="0"/>
    <cellStyle name="Обычный 12 2" xfId="60" xr:uid="{00000000-0005-0000-0000-000025000000}"/>
    <cellStyle name="Обычный 2" xfId="2" xr:uid="{00000000-0005-0000-0000-000026000000}"/>
    <cellStyle name="Обычный 2 2" xfId="9" xr:uid="{00000000-0005-0000-0000-000027000000}"/>
    <cellStyle name="Обычный 2 2 2 2" xfId="5" xr:uid="{00000000-0005-0000-0000-000028000000}"/>
    <cellStyle name="Обычный 2 2 2 2 2" xfId="12" xr:uid="{00000000-0005-0000-0000-000029000000}"/>
    <cellStyle name="Обычный 2 26 2" xfId="61" xr:uid="{00000000-0005-0000-0000-00002A000000}"/>
    <cellStyle name="Обычный 213" xfId="13" xr:uid="{00000000-0005-0000-0000-00002B000000}"/>
    <cellStyle name="Обычный 217" xfId="15" xr:uid="{00000000-0005-0000-0000-00002C000000}"/>
    <cellStyle name="Обычный 218" xfId="16" xr:uid="{00000000-0005-0000-0000-00002D000000}"/>
    <cellStyle name="Обычный 221" xfId="17" xr:uid="{00000000-0005-0000-0000-00002E000000}"/>
    <cellStyle name="Обычный 228" xfId="18" xr:uid="{00000000-0005-0000-0000-00002F000000}"/>
    <cellStyle name="Обычный 230" xfId="19" xr:uid="{00000000-0005-0000-0000-000030000000}"/>
    <cellStyle name="Обычный 3" xfId="4" xr:uid="{00000000-0005-0000-0000-000031000000}"/>
    <cellStyle name="Обычный 3 2" xfId="11" xr:uid="{00000000-0005-0000-0000-000032000000}"/>
    <cellStyle name="Обычный 3 2 2 2" xfId="62" xr:uid="{00000000-0005-0000-0000-000033000000}"/>
    <cellStyle name="Обычный 3 21" xfId="63" xr:uid="{00000000-0005-0000-0000-000034000000}"/>
    <cellStyle name="Обычный 3 3" xfId="22" xr:uid="{00000000-0005-0000-0000-000035000000}"/>
    <cellStyle name="Обычный 4" xfId="8" xr:uid="{00000000-0005-0000-0000-000036000000}"/>
    <cellStyle name="Обычный 4 2" xfId="64" xr:uid="{00000000-0005-0000-0000-000037000000}"/>
    <cellStyle name="Обычный 5" xfId="7" xr:uid="{00000000-0005-0000-0000-000038000000}"/>
    <cellStyle name="Обычный 6" xfId="23" xr:uid="{00000000-0005-0000-0000-000039000000}"/>
    <cellStyle name="Обычный 6 2" xfId="65" xr:uid="{00000000-0005-0000-0000-00003A000000}"/>
    <cellStyle name="Обычный 6 2 2" xfId="66" xr:uid="{00000000-0005-0000-0000-00003B000000}"/>
    <cellStyle name="Обычный 6 2 2 2" xfId="67" xr:uid="{00000000-0005-0000-0000-00003C000000}"/>
    <cellStyle name="Обычный 6 2 2 2 2" xfId="68" xr:uid="{00000000-0005-0000-0000-00003D000000}"/>
    <cellStyle name="Обычный 6 2 2 2 2 2" xfId="69" xr:uid="{00000000-0005-0000-0000-00003E000000}"/>
    <cellStyle name="Обычный 6 2 2 2 2 2 2" xfId="70" xr:uid="{00000000-0005-0000-0000-00003F000000}"/>
    <cellStyle name="Обычный 6 2 2 2 2 2 3" xfId="71" xr:uid="{00000000-0005-0000-0000-000040000000}"/>
    <cellStyle name="Обычный 6 2 2 2 2 3" xfId="72" xr:uid="{00000000-0005-0000-0000-000041000000}"/>
    <cellStyle name="Обычный 6 2 2 2 2 4" xfId="73" xr:uid="{00000000-0005-0000-0000-000042000000}"/>
    <cellStyle name="Обычный 6 2 2 2 3" xfId="74" xr:uid="{00000000-0005-0000-0000-000043000000}"/>
    <cellStyle name="Обычный 6 2 2 2 3 2" xfId="75" xr:uid="{00000000-0005-0000-0000-000044000000}"/>
    <cellStyle name="Обычный 6 2 2 2 3 3" xfId="76" xr:uid="{00000000-0005-0000-0000-000045000000}"/>
    <cellStyle name="Обычный 6 2 2 2 4" xfId="77" xr:uid="{00000000-0005-0000-0000-000046000000}"/>
    <cellStyle name="Обычный 6 2 2 2 5" xfId="78" xr:uid="{00000000-0005-0000-0000-000047000000}"/>
    <cellStyle name="Обычный 6 2 2 3" xfId="79" xr:uid="{00000000-0005-0000-0000-000048000000}"/>
    <cellStyle name="Обычный 6 2 2 3 2" xfId="80" xr:uid="{00000000-0005-0000-0000-000049000000}"/>
    <cellStyle name="Обычный 6 2 2 3 2 2" xfId="81" xr:uid="{00000000-0005-0000-0000-00004A000000}"/>
    <cellStyle name="Обычный 6 2 2 3 2 3" xfId="82" xr:uid="{00000000-0005-0000-0000-00004B000000}"/>
    <cellStyle name="Обычный 6 2 2 3 3" xfId="83" xr:uid="{00000000-0005-0000-0000-00004C000000}"/>
    <cellStyle name="Обычный 6 2 2 3 4" xfId="84" xr:uid="{00000000-0005-0000-0000-00004D000000}"/>
    <cellStyle name="Обычный 6 2 2 4" xfId="85" xr:uid="{00000000-0005-0000-0000-00004E000000}"/>
    <cellStyle name="Обычный 6 2 2 4 2" xfId="86" xr:uid="{00000000-0005-0000-0000-00004F000000}"/>
    <cellStyle name="Обычный 6 2 2 4 2 2" xfId="87" xr:uid="{00000000-0005-0000-0000-000050000000}"/>
    <cellStyle name="Обычный 6 2 2 4 2 3" xfId="88" xr:uid="{00000000-0005-0000-0000-000051000000}"/>
    <cellStyle name="Обычный 6 2 2 4 3" xfId="89" xr:uid="{00000000-0005-0000-0000-000052000000}"/>
    <cellStyle name="Обычный 6 2 2 4 4" xfId="90" xr:uid="{00000000-0005-0000-0000-000053000000}"/>
    <cellStyle name="Обычный 6 2 2 5" xfId="91" xr:uid="{00000000-0005-0000-0000-000054000000}"/>
    <cellStyle name="Обычный 6 2 2 5 2" xfId="92" xr:uid="{00000000-0005-0000-0000-000055000000}"/>
    <cellStyle name="Обычный 6 2 2 5 3" xfId="93" xr:uid="{00000000-0005-0000-0000-000056000000}"/>
    <cellStyle name="Обычный 6 2 2 6" xfId="94" xr:uid="{00000000-0005-0000-0000-000057000000}"/>
    <cellStyle name="Обычный 6 2 2 7" xfId="95" xr:uid="{00000000-0005-0000-0000-000058000000}"/>
    <cellStyle name="Обычный 6 2 2 8" xfId="96" xr:uid="{00000000-0005-0000-0000-000059000000}"/>
    <cellStyle name="Обычный 6 2 3" xfId="20" xr:uid="{00000000-0005-0000-0000-00005A000000}"/>
    <cellStyle name="Обычный 6 2 3 2" xfId="97" xr:uid="{00000000-0005-0000-0000-00005B000000}"/>
    <cellStyle name="Обычный 6 2 3 2 2" xfId="98" xr:uid="{00000000-0005-0000-0000-00005C000000}"/>
    <cellStyle name="Обычный 6 2 3 2 2 2" xfId="99" xr:uid="{00000000-0005-0000-0000-00005D000000}"/>
    <cellStyle name="Обычный 6 2 3 2 2 2 2" xfId="100" xr:uid="{00000000-0005-0000-0000-00005E000000}"/>
    <cellStyle name="Обычный 6 2 3 2 2 2 3" xfId="101" xr:uid="{00000000-0005-0000-0000-00005F000000}"/>
    <cellStyle name="Обычный 6 2 3 2 2 3" xfId="102" xr:uid="{00000000-0005-0000-0000-000060000000}"/>
    <cellStyle name="Обычный 6 2 3 2 2 4" xfId="103" xr:uid="{00000000-0005-0000-0000-000061000000}"/>
    <cellStyle name="Обычный 6 2 3 2 3" xfId="104" xr:uid="{00000000-0005-0000-0000-000062000000}"/>
    <cellStyle name="Обычный 6 2 3 2 3 2" xfId="105" xr:uid="{00000000-0005-0000-0000-000063000000}"/>
    <cellStyle name="Обычный 6 2 3 2 3 3" xfId="106" xr:uid="{00000000-0005-0000-0000-000064000000}"/>
    <cellStyle name="Обычный 6 2 3 2 4" xfId="107" xr:uid="{00000000-0005-0000-0000-000065000000}"/>
    <cellStyle name="Обычный 6 2 3 2 5" xfId="108" xr:uid="{00000000-0005-0000-0000-000066000000}"/>
    <cellStyle name="Обычный 6 2 3 3" xfId="109" xr:uid="{00000000-0005-0000-0000-000067000000}"/>
    <cellStyle name="Обычный 6 2 3 3 2" xfId="110" xr:uid="{00000000-0005-0000-0000-000068000000}"/>
    <cellStyle name="Обычный 6 2 3 3 2 2" xfId="111" xr:uid="{00000000-0005-0000-0000-000069000000}"/>
    <cellStyle name="Обычный 6 2 3 3 2 3" xfId="112" xr:uid="{00000000-0005-0000-0000-00006A000000}"/>
    <cellStyle name="Обычный 6 2 3 3 3" xfId="113" xr:uid="{00000000-0005-0000-0000-00006B000000}"/>
    <cellStyle name="Обычный 6 2 3 3 4" xfId="114" xr:uid="{00000000-0005-0000-0000-00006C000000}"/>
    <cellStyle name="Обычный 6 2 3 4" xfId="115" xr:uid="{00000000-0005-0000-0000-00006D000000}"/>
    <cellStyle name="Обычный 6 2 3 4 2" xfId="116" xr:uid="{00000000-0005-0000-0000-00006E000000}"/>
    <cellStyle name="Обычный 6 2 3 4 2 2" xfId="117" xr:uid="{00000000-0005-0000-0000-00006F000000}"/>
    <cellStyle name="Обычный 6 2 3 4 2 3" xfId="118" xr:uid="{00000000-0005-0000-0000-000070000000}"/>
    <cellStyle name="Обычный 6 2 3 4 3" xfId="119" xr:uid="{00000000-0005-0000-0000-000071000000}"/>
    <cellStyle name="Обычный 6 2 3 4 4" xfId="120" xr:uid="{00000000-0005-0000-0000-000072000000}"/>
    <cellStyle name="Обычный 6 2 3 5" xfId="121" xr:uid="{00000000-0005-0000-0000-000073000000}"/>
    <cellStyle name="Обычный 6 2 3 5 2" xfId="122" xr:uid="{00000000-0005-0000-0000-000074000000}"/>
    <cellStyle name="Обычный 6 2 3 5 3" xfId="123" xr:uid="{00000000-0005-0000-0000-000075000000}"/>
    <cellStyle name="Обычный 6 2 3 6" xfId="124" xr:uid="{00000000-0005-0000-0000-000076000000}"/>
    <cellStyle name="Обычный 6 2 3 7" xfId="125" xr:uid="{00000000-0005-0000-0000-000077000000}"/>
    <cellStyle name="Обычный 6 2 3 8" xfId="126" xr:uid="{00000000-0005-0000-0000-000078000000}"/>
    <cellStyle name="Обычный 6 2 3 9" xfId="244" xr:uid="{00000000-0005-0000-0000-000079000000}"/>
    <cellStyle name="Обычный 6 2 4" xfId="127" xr:uid="{00000000-0005-0000-0000-00007A000000}"/>
    <cellStyle name="Обычный 6 2 4 2" xfId="128" xr:uid="{00000000-0005-0000-0000-00007B000000}"/>
    <cellStyle name="Обычный 6 2 4 2 2" xfId="129" xr:uid="{00000000-0005-0000-0000-00007C000000}"/>
    <cellStyle name="Обычный 6 2 4 2 3" xfId="130" xr:uid="{00000000-0005-0000-0000-00007D000000}"/>
    <cellStyle name="Обычный 6 2 4 3" xfId="131" xr:uid="{00000000-0005-0000-0000-00007E000000}"/>
    <cellStyle name="Обычный 6 2 4 4" xfId="132" xr:uid="{00000000-0005-0000-0000-00007F000000}"/>
    <cellStyle name="Обычный 6 2 5" xfId="133" xr:uid="{00000000-0005-0000-0000-000080000000}"/>
    <cellStyle name="Обычный 6 2 5 2" xfId="134" xr:uid="{00000000-0005-0000-0000-000081000000}"/>
    <cellStyle name="Обычный 6 2 5 2 2" xfId="135" xr:uid="{00000000-0005-0000-0000-000082000000}"/>
    <cellStyle name="Обычный 6 2 5 2 3" xfId="136" xr:uid="{00000000-0005-0000-0000-000083000000}"/>
    <cellStyle name="Обычный 6 2 5 3" xfId="137" xr:uid="{00000000-0005-0000-0000-000084000000}"/>
    <cellStyle name="Обычный 6 2 5 4" xfId="138" xr:uid="{00000000-0005-0000-0000-000085000000}"/>
    <cellStyle name="Обычный 6 2 6" xfId="139" xr:uid="{00000000-0005-0000-0000-000086000000}"/>
    <cellStyle name="Обычный 6 2 6 2" xfId="140" xr:uid="{00000000-0005-0000-0000-000087000000}"/>
    <cellStyle name="Обычный 6 2 6 3" xfId="141" xr:uid="{00000000-0005-0000-0000-000088000000}"/>
    <cellStyle name="Обычный 6 2 7" xfId="142" xr:uid="{00000000-0005-0000-0000-000089000000}"/>
    <cellStyle name="Обычный 6 2 8" xfId="143" xr:uid="{00000000-0005-0000-0000-00008A000000}"/>
    <cellStyle name="Обычный 6 2 9" xfId="144" xr:uid="{00000000-0005-0000-0000-00008B000000}"/>
    <cellStyle name="Обычный 6 3" xfId="145" xr:uid="{00000000-0005-0000-0000-00008C000000}"/>
    <cellStyle name="Обычный 6 3 2" xfId="146" xr:uid="{00000000-0005-0000-0000-00008D000000}"/>
    <cellStyle name="Обычный 6 3 2 2" xfId="147" xr:uid="{00000000-0005-0000-0000-00008E000000}"/>
    <cellStyle name="Обычный 6 3 2 3" xfId="148" xr:uid="{00000000-0005-0000-0000-00008F000000}"/>
    <cellStyle name="Обычный 6 3 3" xfId="149" xr:uid="{00000000-0005-0000-0000-000090000000}"/>
    <cellStyle name="Обычный 6 3 4" xfId="150" xr:uid="{00000000-0005-0000-0000-000091000000}"/>
    <cellStyle name="Обычный 6 4" xfId="151" xr:uid="{00000000-0005-0000-0000-000092000000}"/>
    <cellStyle name="Обычный 6 4 2" xfId="152" xr:uid="{00000000-0005-0000-0000-000093000000}"/>
    <cellStyle name="Обычный 6 4 2 2" xfId="153" xr:uid="{00000000-0005-0000-0000-000094000000}"/>
    <cellStyle name="Обычный 6 4 2 3" xfId="154" xr:uid="{00000000-0005-0000-0000-000095000000}"/>
    <cellStyle name="Обычный 6 4 3" xfId="155" xr:uid="{00000000-0005-0000-0000-000096000000}"/>
    <cellStyle name="Обычный 6 4 4" xfId="156" xr:uid="{00000000-0005-0000-0000-000097000000}"/>
    <cellStyle name="Обычный 6 5" xfId="157" xr:uid="{00000000-0005-0000-0000-000098000000}"/>
    <cellStyle name="Обычный 6 5 2" xfId="158" xr:uid="{00000000-0005-0000-0000-000099000000}"/>
    <cellStyle name="Обычный 6 5 3" xfId="159" xr:uid="{00000000-0005-0000-0000-00009A000000}"/>
    <cellStyle name="Обычный 6 6" xfId="160" xr:uid="{00000000-0005-0000-0000-00009B000000}"/>
    <cellStyle name="Обычный 6 7" xfId="161" xr:uid="{00000000-0005-0000-0000-00009C000000}"/>
    <cellStyle name="Обычный 6 8" xfId="162" xr:uid="{00000000-0005-0000-0000-00009D000000}"/>
    <cellStyle name="Обычный 7" xfId="1" xr:uid="{00000000-0005-0000-0000-00009E000000}"/>
    <cellStyle name="Обычный 7 2" xfId="163" xr:uid="{00000000-0005-0000-0000-00009F000000}"/>
    <cellStyle name="Обычный 7 2 2" xfId="164" xr:uid="{00000000-0005-0000-0000-0000A0000000}"/>
    <cellStyle name="Обычный 7 2 2 2" xfId="165" xr:uid="{00000000-0005-0000-0000-0000A1000000}"/>
    <cellStyle name="Обычный 7 2 2 2 2" xfId="166" xr:uid="{00000000-0005-0000-0000-0000A2000000}"/>
    <cellStyle name="Обычный 7 2 2 2 3" xfId="167" xr:uid="{00000000-0005-0000-0000-0000A3000000}"/>
    <cellStyle name="Обычный 7 2 2 3" xfId="168" xr:uid="{00000000-0005-0000-0000-0000A4000000}"/>
    <cellStyle name="Обычный 7 2 2 4" xfId="169" xr:uid="{00000000-0005-0000-0000-0000A5000000}"/>
    <cellStyle name="Обычный 7 2 3" xfId="170" xr:uid="{00000000-0005-0000-0000-0000A6000000}"/>
    <cellStyle name="Обычный 7 2 3 2" xfId="171" xr:uid="{00000000-0005-0000-0000-0000A7000000}"/>
    <cellStyle name="Обычный 7 2 3 2 2" xfId="172" xr:uid="{00000000-0005-0000-0000-0000A8000000}"/>
    <cellStyle name="Обычный 7 2 3 2 3" xfId="173" xr:uid="{00000000-0005-0000-0000-0000A9000000}"/>
    <cellStyle name="Обычный 7 2 3 3" xfId="174" xr:uid="{00000000-0005-0000-0000-0000AA000000}"/>
    <cellStyle name="Обычный 7 2 3 4" xfId="175" xr:uid="{00000000-0005-0000-0000-0000AB000000}"/>
    <cellStyle name="Обычный 7 2 4" xfId="176" xr:uid="{00000000-0005-0000-0000-0000AC000000}"/>
    <cellStyle name="Обычный 7 2 4 2" xfId="177" xr:uid="{00000000-0005-0000-0000-0000AD000000}"/>
    <cellStyle name="Обычный 7 2 4 3" xfId="178" xr:uid="{00000000-0005-0000-0000-0000AE000000}"/>
    <cellStyle name="Обычный 7 2 5" xfId="179" xr:uid="{00000000-0005-0000-0000-0000AF000000}"/>
    <cellStyle name="Обычный 7 2 6" xfId="180" xr:uid="{00000000-0005-0000-0000-0000B0000000}"/>
    <cellStyle name="Обычный 7 2 7" xfId="181" xr:uid="{00000000-0005-0000-0000-0000B1000000}"/>
    <cellStyle name="Обычный 7 3" xfId="3" xr:uid="{00000000-0005-0000-0000-0000B2000000}"/>
    <cellStyle name="Обычный 7 3 2" xfId="10" xr:uid="{00000000-0005-0000-0000-0000B3000000}"/>
    <cellStyle name="Обычный 7 3 7" xfId="14" xr:uid="{00000000-0005-0000-0000-0000B4000000}"/>
    <cellStyle name="Обычный 8" xfId="182" xr:uid="{00000000-0005-0000-0000-0000B5000000}"/>
    <cellStyle name="Обычный 9" xfId="183" xr:uid="{00000000-0005-0000-0000-0000B6000000}"/>
    <cellStyle name="Обычный 9 2" xfId="184" xr:uid="{00000000-0005-0000-0000-0000B7000000}"/>
    <cellStyle name="Обычный 9 2 2" xfId="185" xr:uid="{00000000-0005-0000-0000-0000B8000000}"/>
    <cellStyle name="Обычный 9 2 2 2" xfId="186" xr:uid="{00000000-0005-0000-0000-0000B9000000}"/>
    <cellStyle name="Обычный 9 2 2 3" xfId="187" xr:uid="{00000000-0005-0000-0000-0000BA000000}"/>
    <cellStyle name="Обычный 9 2 2 4" xfId="188" xr:uid="{00000000-0005-0000-0000-0000BB000000}"/>
    <cellStyle name="Обычный 9 2 3" xfId="189" xr:uid="{00000000-0005-0000-0000-0000BC000000}"/>
    <cellStyle name="Обычный 9 2 4" xfId="190" xr:uid="{00000000-0005-0000-0000-0000BD000000}"/>
    <cellStyle name="Обычный 9 3" xfId="191" xr:uid="{00000000-0005-0000-0000-0000BE000000}"/>
    <cellStyle name="Обычный 9 3 2" xfId="192" xr:uid="{00000000-0005-0000-0000-0000BF000000}"/>
    <cellStyle name="Обычный 9 3 3" xfId="193" xr:uid="{00000000-0005-0000-0000-0000C0000000}"/>
    <cellStyle name="Обычный 9 3 4" xfId="194" xr:uid="{00000000-0005-0000-0000-0000C1000000}"/>
    <cellStyle name="Обычный 9 4" xfId="195" xr:uid="{00000000-0005-0000-0000-0000C2000000}"/>
    <cellStyle name="Обычный 9 5" xfId="196" xr:uid="{00000000-0005-0000-0000-0000C3000000}"/>
    <cellStyle name="Обычный_Форматы по компаниям_last" xfId="6" xr:uid="{00000000-0005-0000-0000-0000C4000000}"/>
    <cellStyle name="Плохой 2" xfId="197" xr:uid="{00000000-0005-0000-0000-0000C6000000}"/>
    <cellStyle name="Пояснение 2" xfId="198" xr:uid="{00000000-0005-0000-0000-0000C7000000}"/>
    <cellStyle name="Примечание 2" xfId="199" xr:uid="{00000000-0005-0000-0000-0000C8000000}"/>
    <cellStyle name="Процентный 2" xfId="21" xr:uid="{00000000-0005-0000-0000-0000C9000000}"/>
    <cellStyle name="Процентный 3" xfId="200" xr:uid="{00000000-0005-0000-0000-0000CA000000}"/>
    <cellStyle name="Связанная ячейка 2" xfId="201" xr:uid="{00000000-0005-0000-0000-0000CB000000}"/>
    <cellStyle name="Стиль 1" xfId="202" xr:uid="{00000000-0005-0000-0000-0000CC000000}"/>
    <cellStyle name="Текст предупреждения 2" xfId="203" xr:uid="{00000000-0005-0000-0000-0000CD000000}"/>
    <cellStyle name="Финансовый 2" xfId="204" xr:uid="{00000000-0005-0000-0000-0000CE000000}"/>
    <cellStyle name="Финансовый 2 2" xfId="205" xr:uid="{00000000-0005-0000-0000-0000CF000000}"/>
    <cellStyle name="Финансовый 2 2 2" xfId="206" xr:uid="{00000000-0005-0000-0000-0000D0000000}"/>
    <cellStyle name="Финансовый 2 2 2 2" xfId="207" xr:uid="{00000000-0005-0000-0000-0000D1000000}"/>
    <cellStyle name="Финансовый 2 2 2 2 2" xfId="208" xr:uid="{00000000-0005-0000-0000-0000D2000000}"/>
    <cellStyle name="Финансовый 2 2 2 3" xfId="209" xr:uid="{00000000-0005-0000-0000-0000D3000000}"/>
    <cellStyle name="Финансовый 2 2 3" xfId="210" xr:uid="{00000000-0005-0000-0000-0000D4000000}"/>
    <cellStyle name="Финансовый 2 2 4" xfId="211" xr:uid="{00000000-0005-0000-0000-0000D5000000}"/>
    <cellStyle name="Финансовый 2 3" xfId="212" xr:uid="{00000000-0005-0000-0000-0000D6000000}"/>
    <cellStyle name="Финансовый 2 3 2" xfId="213" xr:uid="{00000000-0005-0000-0000-0000D7000000}"/>
    <cellStyle name="Финансовый 2 3 2 2" xfId="214" xr:uid="{00000000-0005-0000-0000-0000D8000000}"/>
    <cellStyle name="Финансовый 2 3 2 3" xfId="215" xr:uid="{00000000-0005-0000-0000-0000D9000000}"/>
    <cellStyle name="Финансовый 2 3 3" xfId="216" xr:uid="{00000000-0005-0000-0000-0000DA000000}"/>
    <cellStyle name="Финансовый 2 3 4" xfId="217" xr:uid="{00000000-0005-0000-0000-0000DB000000}"/>
    <cellStyle name="Финансовый 2 4" xfId="218" xr:uid="{00000000-0005-0000-0000-0000DC000000}"/>
    <cellStyle name="Финансовый 2 4 2" xfId="219" xr:uid="{00000000-0005-0000-0000-0000DD000000}"/>
    <cellStyle name="Финансовый 2 4 3" xfId="220" xr:uid="{00000000-0005-0000-0000-0000DE000000}"/>
    <cellStyle name="Финансовый 2 5" xfId="221" xr:uid="{00000000-0005-0000-0000-0000DF000000}"/>
    <cellStyle name="Финансовый 2 6" xfId="222" xr:uid="{00000000-0005-0000-0000-0000E0000000}"/>
    <cellStyle name="Финансовый 2 7" xfId="223" xr:uid="{00000000-0005-0000-0000-0000E1000000}"/>
    <cellStyle name="Финансовый 3" xfId="224" xr:uid="{00000000-0005-0000-0000-0000E2000000}"/>
    <cellStyle name="Финансовый 3 2" xfId="225" xr:uid="{00000000-0005-0000-0000-0000E3000000}"/>
    <cellStyle name="Финансовый 3 2 2" xfId="226" xr:uid="{00000000-0005-0000-0000-0000E4000000}"/>
    <cellStyle name="Финансовый 3 2 2 2" xfId="227" xr:uid="{00000000-0005-0000-0000-0000E5000000}"/>
    <cellStyle name="Финансовый 3 2 2 3" xfId="228" xr:uid="{00000000-0005-0000-0000-0000E6000000}"/>
    <cellStyle name="Финансовый 3 2 3" xfId="229" xr:uid="{00000000-0005-0000-0000-0000E7000000}"/>
    <cellStyle name="Финансовый 3 2 4" xfId="230" xr:uid="{00000000-0005-0000-0000-0000E8000000}"/>
    <cellStyle name="Финансовый 3 3" xfId="231" xr:uid="{00000000-0005-0000-0000-0000E9000000}"/>
    <cellStyle name="Финансовый 3 3 2" xfId="232" xr:uid="{00000000-0005-0000-0000-0000EA000000}"/>
    <cellStyle name="Финансовый 3 3 2 2" xfId="233" xr:uid="{00000000-0005-0000-0000-0000EB000000}"/>
    <cellStyle name="Финансовый 3 3 2 3" xfId="234" xr:uid="{00000000-0005-0000-0000-0000EC000000}"/>
    <cellStyle name="Финансовый 3 3 3" xfId="235" xr:uid="{00000000-0005-0000-0000-0000ED000000}"/>
    <cellStyle name="Финансовый 3 3 4" xfId="236" xr:uid="{00000000-0005-0000-0000-0000EE000000}"/>
    <cellStyle name="Финансовый 3 4" xfId="237" xr:uid="{00000000-0005-0000-0000-0000EF000000}"/>
    <cellStyle name="Финансовый 3 4 2" xfId="238" xr:uid="{00000000-0005-0000-0000-0000F0000000}"/>
    <cellStyle name="Финансовый 3 4 3" xfId="239" xr:uid="{00000000-0005-0000-0000-0000F1000000}"/>
    <cellStyle name="Финансовый 3 5" xfId="240" xr:uid="{00000000-0005-0000-0000-0000F2000000}"/>
    <cellStyle name="Финансовый 3 6" xfId="241" xr:uid="{00000000-0005-0000-0000-0000F3000000}"/>
    <cellStyle name="Финансовый 3 7" xfId="242" xr:uid="{00000000-0005-0000-0000-0000F4000000}"/>
    <cellStyle name="Хороший 2" xfId="243" xr:uid="{00000000-0005-0000-0000-0000F5000000}"/>
  </cellStyles>
  <dxfs count="3580">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font>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dxf>
    <dxf>
      <font>
        <color theme="0" tint="-0.14996795556505021"/>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auto="1"/>
      </font>
      <border>
        <vertical/>
        <horizontal/>
      </border>
    </dxf>
    <dxf>
      <font>
        <color theme="0" tint="-0.24994659260841701"/>
      </font>
      <border>
        <vertical/>
        <horizontal/>
      </border>
    </dxf>
    <dxf>
      <font>
        <color theme="0"/>
      </font>
    </dxf>
    <dxf>
      <font>
        <color theme="0"/>
      </font>
    </dxf>
    <dxf>
      <font>
        <color theme="0"/>
      </font>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theme="0" tint="-0.14996795556505021"/>
      </font>
      <border>
        <vertical/>
        <horizontal/>
      </border>
    </dxf>
    <dxf>
      <font>
        <color rgb="FF9C0006"/>
      </font>
      <fill>
        <patternFill>
          <bgColor rgb="FFFFC7CE"/>
        </patternFill>
      </fill>
    </dxf>
    <dxf>
      <font>
        <color theme="0" tint="-0.14996795556505021"/>
      </font>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border>
        <vertical/>
        <horizontal/>
      </border>
    </dxf>
    <dxf>
      <font>
        <color theme="0" tint="-0.14996795556505021"/>
      </font>
    </dxf>
    <dxf>
      <font>
        <color rgb="FF9C0006"/>
      </font>
      <fill>
        <patternFill>
          <bgColor rgb="FFFFC7CE"/>
        </patternFill>
      </fill>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tint="-0.14996795556505021"/>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1"/>
      </font>
      <border>
        <vertical/>
        <horizontal/>
      </border>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font>
    </dxf>
    <dxf>
      <font>
        <color theme="0"/>
      </font>
    </dxf>
    <dxf>
      <font>
        <color theme="0"/>
      </font>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tint="-0.14996795556505021"/>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4.9989318521683403E-2"/>
      </font>
      <border>
        <vertical/>
        <horizontal/>
      </border>
    </dxf>
    <dxf>
      <font>
        <color theme="0" tint="-4.9989318521683403E-2"/>
      </font>
      <border>
        <vertical/>
        <horizontal/>
      </border>
    </dxf>
    <dxf>
      <font>
        <color theme="0" tint="-4.9989318521683403E-2"/>
      </font>
      <border>
        <vertical/>
        <horizontal/>
      </border>
    </dxf>
    <dxf>
      <font>
        <color theme="0"/>
      </font>
    </dxf>
    <dxf>
      <font>
        <color theme="0" tint="-0.14996795556505021"/>
      </font>
    </dxf>
    <dxf>
      <font>
        <color rgb="FF9C0006"/>
      </font>
      <fill>
        <patternFill>
          <bgColor rgb="FFFFC7CE"/>
        </patternFill>
      </fill>
    </dxf>
    <dxf>
      <font>
        <color rgb="FF9C0006"/>
      </font>
      <fill>
        <patternFill>
          <bgColor rgb="FFFFC7CE"/>
        </patternFill>
      </fill>
    </dxf>
    <dxf>
      <font>
        <color theme="0"/>
      </font>
    </dxf>
    <dxf>
      <font>
        <color theme="0" tint="-4.9989318521683403E-2"/>
      </font>
      <border>
        <vertical/>
        <horizontal/>
      </border>
    </dxf>
    <dxf>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14996795556505021"/>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tint="-4.9989318521683403E-2"/>
      </font>
      <border>
        <vertical/>
        <horizontal/>
      </border>
    </dxf>
    <dxf>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4.9989318521683403E-2"/>
      </font>
      <border>
        <vertical/>
        <horizontal/>
      </border>
    </dxf>
    <dxf>
      <border>
        <vertical/>
        <horizontal/>
      </border>
    </dxf>
    <dxf>
      <font>
        <color theme="0" tint="-0.14996795556505021"/>
      </font>
      <border>
        <vertical/>
        <horizontal/>
      </border>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4.9989318521683403E-2"/>
      </font>
      <border>
        <vertical/>
        <horizontal/>
      </border>
    </dxf>
    <dxf>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tint="-4.9989318521683403E-2"/>
      </font>
      <border>
        <vertical/>
        <horizontal/>
      </border>
    </dxf>
    <dxf>
      <font>
        <color theme="0" tint="-4.9989318521683403E-2"/>
      </font>
      <border>
        <vertical/>
        <horizontal/>
      </border>
    </dxf>
    <dxf>
      <font>
        <color theme="0" tint="-4.9989318521683403E-2"/>
      </font>
      <border>
        <vertical/>
        <horizontal/>
      </border>
    </dxf>
    <dxf>
      <font>
        <color theme="0" tint="-0.14996795556505021"/>
      </font>
    </dxf>
    <dxf>
      <font>
        <color rgb="FF9C0006"/>
      </font>
      <fill>
        <patternFill>
          <bgColor rgb="FFFFC7CE"/>
        </patternFill>
      </fill>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tint="-0.14996795556505021"/>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tint="-0.14996795556505021"/>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tint="-0.14996795556505021"/>
      </font>
    </dxf>
    <dxf>
      <font>
        <color rgb="FF9C0006"/>
      </font>
      <fill>
        <patternFill>
          <bgColor rgb="FFFFC7CE"/>
        </patternFill>
      </fill>
    </dxf>
    <dxf>
      <font>
        <color theme="0" tint="-0.14996795556505021"/>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font>
    </dxf>
    <dxf>
      <font>
        <color rgb="FF9C0006"/>
      </font>
      <fill>
        <patternFill>
          <bgColor rgb="FFFFC7CE"/>
        </patternFill>
      </fill>
    </dxf>
    <dxf>
      <font>
        <color theme="0" tint="-0.2499465926084170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1499679555650502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14996795556505021"/>
      </font>
      <border>
        <vertical/>
        <horizontal/>
      </border>
    </dxf>
    <dxf>
      <font>
        <color theme="0" tint="-0.1499679555650502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border>
        <vertical/>
        <horizontal/>
      </border>
    </dxf>
    <dxf>
      <border>
        <vertical/>
        <horizontal/>
      </border>
    </dxf>
    <dxf>
      <font>
        <color rgb="FF9C0006"/>
      </font>
      <fill>
        <patternFill>
          <bgColor rgb="FFFFC7CE"/>
        </patternFill>
      </fill>
    </dxf>
    <dxf>
      <border>
        <vertical/>
        <horizontal/>
      </border>
    </dxf>
    <dxf>
      <font>
        <color theme="0" tint="-0.14996795556505021"/>
      </font>
      <border>
        <vertical/>
        <horizontal/>
      </border>
    </dxf>
    <dxf>
      <fill>
        <patternFill>
          <bgColor theme="6" tint="0.79998168889431442"/>
        </patternFill>
      </fill>
    </dxf>
    <dxf>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14996795556505021"/>
      </font>
      <border>
        <vertical/>
        <horizontal/>
      </border>
    </dxf>
    <dxf>
      <font>
        <color theme="0" tint="-0.1499679555650502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border>
        <vertical/>
        <horizontal/>
      </border>
    </dxf>
    <dxf>
      <border>
        <vertical/>
        <horizontal/>
      </border>
    </dxf>
    <dxf>
      <font>
        <color rgb="FF9C0006"/>
      </font>
      <fill>
        <patternFill>
          <bgColor rgb="FFFFC7CE"/>
        </patternFill>
      </fill>
    </dxf>
    <dxf>
      <border>
        <vertical/>
        <horizontal/>
      </border>
    </dxf>
    <dxf>
      <font>
        <color theme="0" tint="-0.14996795556505021"/>
      </font>
      <border>
        <vertical/>
        <horizontal/>
      </border>
    </dxf>
    <dxf>
      <fill>
        <patternFill>
          <bgColor theme="6" tint="0.79998168889431442"/>
        </patternFill>
      </fill>
    </dxf>
    <dxf>
      <font>
        <color theme="0" tint="-0.24994659260841701"/>
      </font>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theme="0"/>
      </font>
    </dxf>
    <dxf>
      <font>
        <color theme="0"/>
      </font>
    </dxf>
    <dxf>
      <font>
        <color theme="0" tint="-0.14996795556505021"/>
      </font>
      <border>
        <vertical/>
        <horizontal/>
      </border>
    </dxf>
    <dxf>
      <font>
        <color theme="0" tint="-0.14996795556505021"/>
      </font>
      <border>
        <vertical/>
        <horizontal/>
      </border>
    </dxf>
    <dxf>
      <border>
        <vertical/>
        <horizontal/>
      </border>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theme="0"/>
      </font>
    </dxf>
    <dxf>
      <fill>
        <patternFill>
          <bgColor theme="6" tint="0.79998168889431442"/>
        </patternFill>
      </fill>
    </dxf>
    <dxf>
      <font>
        <color theme="0"/>
      </font>
    </dxf>
    <dxf>
      <fill>
        <patternFill>
          <bgColor theme="6" tint="0.79998168889431442"/>
        </patternFill>
      </fill>
    </dxf>
    <dxf>
      <font>
        <color theme="0"/>
      </font>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tint="-0.14996795556505021"/>
      </font>
    </dxf>
    <dxf>
      <font>
        <color rgb="FF9C0006"/>
      </font>
      <fill>
        <patternFill>
          <bgColor rgb="FFFFC7CE"/>
        </patternFill>
      </fill>
    </dxf>
    <dxf>
      <font>
        <color theme="0" tint="-0.24994659260841701"/>
      </font>
      <border>
        <vertical/>
        <horizontal/>
      </border>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tint="-0.2499465926084170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theme="0"/>
      </font>
    </dxf>
    <dxf>
      <font>
        <color theme="0"/>
      </font>
    </dxf>
    <dxf>
      <font>
        <color theme="0"/>
      </font>
    </dxf>
    <dxf>
      <font>
        <color theme="0"/>
      </font>
    </dxf>
    <dxf>
      <font>
        <color rgb="FF9C0006"/>
      </font>
      <fill>
        <patternFill>
          <bgColor rgb="FFFFC7CE"/>
        </patternFill>
      </fill>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tint="-0.14996795556505021"/>
      </font>
      <border>
        <vertical/>
        <horizontal/>
      </border>
    </dxf>
    <dxf>
      <font>
        <color theme="0" tint="-0.14996795556505021"/>
      </font>
      <border>
        <vertical/>
        <horizontal/>
      </border>
    </dxf>
    <dxf>
      <fill>
        <patternFill>
          <bgColor theme="6" tint="0.79998168889431442"/>
        </patternFill>
      </fill>
    </dxf>
    <dxf>
      <font>
        <color theme="0"/>
      </font>
    </dxf>
    <dxf>
      <fill>
        <patternFill>
          <bgColor theme="6" tint="0.79998168889431442"/>
        </patternFill>
      </fill>
    </dxf>
    <dxf>
      <font>
        <color theme="0"/>
      </font>
    </dxf>
    <dxf>
      <font>
        <color theme="0" tint="-0.24994659260841701"/>
      </font>
      <border>
        <vertical/>
        <horizontal/>
      </border>
    </dxf>
    <dxf>
      <fill>
        <patternFill>
          <bgColor theme="6" tint="0.79998168889431442"/>
        </patternFill>
      </fill>
    </dxf>
    <dxf>
      <font>
        <color theme="0"/>
      </font>
    </dxf>
    <dxf>
      <fill>
        <patternFill>
          <bgColor theme="6" tint="0.79998168889431442"/>
        </patternFill>
      </fill>
    </dxf>
    <dxf>
      <font>
        <color theme="0"/>
      </font>
    </dxf>
    <dxf>
      <border>
        <vertical/>
        <horizontal/>
      </border>
    </dxf>
    <dxf>
      <border>
        <vertical/>
        <horizontal/>
      </border>
    </dxf>
    <dxf>
      <font>
        <color rgb="FF9C0006"/>
      </font>
      <fill>
        <patternFill>
          <bgColor rgb="FFFFC7CE"/>
        </patternFill>
      </fill>
    </dxf>
    <dxf>
      <border>
        <vertical/>
        <horizontal/>
      </border>
    </dxf>
    <dxf>
      <font>
        <color theme="0" tint="-0.14996795556505021"/>
      </font>
      <border>
        <vertical/>
        <horizontal/>
      </border>
    </dxf>
    <dxf>
      <fill>
        <patternFill>
          <bgColor theme="6" tint="0.79998168889431442"/>
        </patternFill>
      </fill>
    </dxf>
    <dxf>
      <border>
        <vertical/>
        <horizontal/>
      </border>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theme="0" tint="-0.24994659260841701"/>
      </font>
    </dxf>
    <dxf>
      <font>
        <color theme="0" tint="-0.24994659260841701"/>
      </font>
      <border>
        <vertical/>
        <horizontal/>
      </border>
    </dxf>
    <dxf>
      <font>
        <color theme="0"/>
      </font>
    </dxf>
    <dxf>
      <font>
        <color theme="0"/>
      </font>
    </dxf>
    <dxf>
      <font>
        <color theme="0" tint="-0.24994659260841701"/>
      </font>
      <border>
        <vertical/>
        <horizontal/>
      </border>
    </dxf>
    <dxf>
      <font>
        <color auto="1"/>
      </font>
      <border>
        <vertical/>
        <horizontal/>
      </border>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tint="-0.24994659260841701"/>
      </font>
      <border>
        <vertical/>
        <horizontal/>
      </border>
    </dxf>
    <dxf>
      <font>
        <color auto="1"/>
      </font>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theme="0" tint="-0.14996795556505021"/>
      </font>
    </dxf>
    <dxf>
      <font>
        <color theme="0" tint="-0.24994659260841701"/>
      </font>
      <border>
        <vertical/>
        <horizontal/>
      </border>
    </dxf>
    <dxf>
      <font>
        <color auto="1"/>
      </font>
      <border>
        <vertical/>
        <horizontal/>
      </border>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theme="0"/>
      </font>
    </dxf>
    <dxf>
      <font>
        <color rgb="FF9C0006"/>
      </font>
      <fill>
        <patternFill>
          <bgColor rgb="FFFFC7CE"/>
        </patternFill>
      </fill>
    </dxf>
    <dxf>
      <font>
        <color theme="0" tint="-0.24994659260841701"/>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font>
    </dxf>
    <dxf>
      <font>
        <color theme="0"/>
      </font>
    </dxf>
    <dxf>
      <font>
        <color rgb="FF9C0006"/>
      </font>
      <fill>
        <patternFill>
          <bgColor rgb="FFFFC7CE"/>
        </patternFill>
      </fill>
    </dxf>
    <dxf>
      <font>
        <color auto="1"/>
      </font>
      <border>
        <vertical/>
        <horizontal/>
      </border>
    </dxf>
    <dxf>
      <font>
        <color theme="0"/>
      </font>
    </dxf>
    <dxf>
      <font>
        <color theme="0" tint="-0.24994659260841701"/>
      </font>
    </dxf>
    <dxf>
      <font>
        <color theme="0"/>
      </font>
    </dxf>
    <dxf>
      <font>
        <color theme="0"/>
      </font>
    </dxf>
    <dxf>
      <font>
        <color rgb="FF9C0006"/>
      </font>
      <fill>
        <patternFill>
          <bgColor rgb="FFFFC7CE"/>
        </patternFill>
      </fill>
    </dxf>
    <dxf>
      <font>
        <color auto="1"/>
      </font>
      <border>
        <vertical/>
        <horizontal/>
      </border>
    </dxf>
    <dxf>
      <font>
        <color theme="0"/>
      </font>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font>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font>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auto="1"/>
      </font>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tint="-0.14996795556505021"/>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rgb="FF9C0006"/>
      </font>
      <fill>
        <patternFill>
          <bgColor rgb="FFFFC7CE"/>
        </patternFill>
      </fill>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border>
        <vertical/>
        <horizontal/>
      </border>
    </dxf>
    <dxf>
      <font>
        <color auto="1"/>
      </font>
      <border>
        <vertical/>
        <horizontal/>
      </border>
    </dxf>
    <dxf>
      <font>
        <color rgb="FF9C0006"/>
      </font>
      <fill>
        <patternFill>
          <bgColor rgb="FFFFC7CE"/>
        </patternFill>
      </fill>
    </dxf>
    <dxf>
      <font>
        <color theme="0"/>
      </font>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theme="0" tint="-0.24994659260841701"/>
      </font>
      <border>
        <vertical/>
        <horizontal/>
      </border>
    </dxf>
    <dxf>
      <font>
        <color auto="1"/>
      </font>
      <border>
        <vertical/>
        <horizontal/>
      </border>
    </dxf>
    <dxf>
      <font>
        <color theme="0"/>
      </font>
    </dxf>
    <dxf>
      <font>
        <color rgb="FF9C0006"/>
      </font>
      <fill>
        <patternFill>
          <bgColor rgb="FFFFC7CE"/>
        </patternFill>
      </fill>
    </dxf>
    <dxf>
      <font>
        <color theme="0" tint="-0.24994659260841701"/>
      </font>
    </dxf>
    <dxf>
      <font>
        <color rgb="FF9C0006"/>
      </font>
      <fill>
        <patternFill>
          <bgColor rgb="FFFFC7CE"/>
        </patternFill>
      </fill>
    </dxf>
    <dxf>
      <font>
        <color auto="1"/>
      </font>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ont>
        <color theme="0"/>
      </font>
    </dxf>
    <dxf>
      <font>
        <color theme="0"/>
      </font>
    </dxf>
    <dxf>
      <font>
        <color theme="0"/>
      </font>
    </dxf>
    <dxf>
      <font>
        <color auto="1"/>
      </font>
      <numFmt numFmtId="0" formatCode="General"/>
      <fill>
        <patternFill>
          <bgColor theme="0"/>
        </patternFill>
      </fill>
    </dxf>
    <dxf>
      <fill>
        <patternFill>
          <bgColor theme="6" tint="0.39994506668294322"/>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auto="1"/>
      </font>
      <border>
        <vertical/>
        <horizontal/>
      </border>
    </dxf>
    <dxf>
      <font>
        <color theme="0" tint="-0.24994659260841701"/>
      </font>
      <border>
        <vertical/>
        <horizontal/>
      </border>
    </dxf>
    <dxf>
      <font>
        <color theme="0" tint="-0.24994659260841701"/>
      </font>
    </dxf>
    <dxf>
      <font>
        <color theme="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to5\DOCUME~1\First\LOCALS~1\Temp\bat\&#1084;&#1080;&#1085;&#1080;&#1084;&#1091;&#1084;%20&#1074;%20&#1060;&#1057;&#1058;\&#1089;%202011&#1075;%20_&#1074;%20&#1060;&#1057;&#1058;%2008%20.11.%202010_&#1084;&#1080;&#1085;\&#1055;&#1089;&#1082;&#1086;&#1074;&#1101;&#1085;&#1077;&#1088;&#1075;&#1086;_&#1089;&#1074;&#1086;&#1076;%202009_2010_2011_14.04.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klepikov_yg\Local%20Settings\Temporary%20Internet%20Files\Content.Outlook\2UMNX8RJ\Information%20blok.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to5\&#1055;&#1086;&#1083;&#1100;&#1079;&#1086;&#1074;&#1072;&#1090;&#1077;&#1083;&#1100;&#1089;&#1082;&#1080;&#1077;%20&#1087;&#1072;&#1087;&#1082;&#1080;$\bas\&#1052;&#1086;&#1080;%20&#1076;&#1086;&#1082;&#1091;&#1084;&#1077;&#1085;&#1090;&#1099;\&#1056;&#1072;&#1073;&#1086;&#1095;&#1080;&#1077;%20&#1076;&#1086;&#1082;&#1091;&#1084;&#1077;&#1085;&#1090;&#1099;%20&#1089;%20&#1053;&#1086;&#1091;&#1090;&#1073;&#1091;&#1082;&#1072;\&#1058;&#1077;&#1093;.&#1079;&#1072;&#1076;&#1072;&#1085;&#1080;&#1103;\&#1055;&#1088;&#1080;&#1083;&#1086;&#1078;&#1077;&#1085;&#1080;&#1103;%20&#1082;%20&#1090;&#1077;&#1093;&#1085;&#1080;&#1095;&#1077;&#1089;&#1082;&#1086;&#1084;&#1091;%20&#1079;&#1072;&#1076;&#1072;&#1085;&#1080;&#11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to5\Program%20Files\Tec1\&#1055;&#1058;&#1054;\&#1040;&#1082;&#1090;%20&#1041;&#1072;&#1083;&#1072;&#1085;&#1089;&#1072;%20&#1069;&#1069;\&#1041;&#1072;&#1083;&#1072;&#1085;&#1089;%20&#1069;&#1069;%20&#1058;&#1069;&#1062;-1%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to5\Documents%20and%20Settings\nekipeloe\&#1052;&#1086;&#1080;%20&#1076;&#1086;&#1082;&#1091;&#1084;&#1077;&#1085;&#1090;&#1099;\&#1056;&#1072;&#1073;&#1086;&#1090;&#1072;\2005%20&#1075;&#1086;&#1076;\&#1076;&#1077;&#1082;&#1072;&#1073;&#1088;&#1100;%20&#1086;&#1090;%20&#1044;&#1086;&#1073;&#1088;&#1099;&#1085;&#1080;&#1085;&#1086;&#1081;\&#1057;&#1042;&#1054;&#1044;-%20%20&#1057;&#1058;&#1040;&#1053;&#1062;&#1048;&#104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to5\&#1055;&#1086;&#1083;&#1100;&#1079;&#1086;&#1074;&#1072;&#1090;&#1077;&#1083;&#1100;&#1089;&#1082;&#1080;&#1077;%20&#1087;&#1072;&#1087;&#1082;&#1080;$\&#1044;&#1080;&#1088;&#1077;&#1082;&#1094;&#1080;&#1103;%20&#1087;&#1086;%20&#1082;&#1086;&#1084;&#1084;&#1077;&#1088;&#1095;&#1077;&#1089;&#1082;&#1086;&#1084;&#1091;%20&#1091;&#1095;&#1077;&#1090;&#1091;\&#1041;&#1072;&#1088;&#1085;&#1072;&#1091;&#1083;&#1100;&#1089;&#1082;&#1080;&#1081;%20&#1092;&#1080;&#1083;&#1080;&#1072;&#1083;\&#1044;&#1086;&#1082;&#1091;&#1084;&#1077;&#1085;&#1090;&#1099;%20&#1076;&#1083;&#1103;%20&#1080;&#1085;&#1092;&#1086;&#1088;&#1084;%20&#1086;&#1073;&#1084;&#1077;&#1085;&#107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vkirillov\AppData\Local\Microsoft\Windows\Temporary%20Internet%20Files\Content.Outlook\RPN56XW4\11.08.2019%20&#1048;&#1055;%20&#1043;&#1077;&#1085;&#1077;&#1088;&#1072;&#1094;&#1080;&#1103;%20&#1085;&#1072;%202020-2022%20&#1089;%20&#1080;&#1079;&#1084;%20&#1074;&#1085;&#1077;&#1089;&#1077;&#1085;&#1085;&#1099;&#1084;&#1080;%2023.08.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bakov\C\ECONOM\IZDERSKI\IZDPL200\UGO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ibagautdinov\AppData\Local\Microsoft\Windows\Temporary%20Internet%20Files\Content.Outlook\7LU6K6N9\&#1060;&#1086;&#1088;&#1084;&#1072;%20&#1082;%20&#1087;&#1088;&#1080;&#1082;&#1072;&#1079;&#1091;%20&#1052;&#1080;&#1085;&#1101;&#1085;&#1077;&#1088;&#1075;&#1086;%20&#8470;310%202020%20&#1075;&#1086;&#1076;%20&#1079;&#108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_&#1069;&#1082;&#1086;&#1085;&#1086;&#1084;&#1080;&#1095;&#1077;&#1089;&#1082;&#1072;&#1103;%20&#1075;&#1088;&#1091;&#1087;&#1087;&#1072;/&#1056;&#1072;&#1073;&#1086;&#1095;&#1080;&#1077;%20&#1076;&#1086;&#1082;&#1091;&#1084;&#1077;&#1085;&#1090;&#1099;/&#1055;&#1088;&#1086;&#1075;&#1088;&#1072;&#1084;&#1084;&#1072;%20&#1076;&#1077;&#1103;&#1090;&#1077;&#1083;&#1100;&#1085;&#1086;&#1089;&#1090;&#1080;%20&#1087;&#1088;&#1077;&#1076;&#1087;&#1088;&#1080;&#1103;&#1090;&#1080;&#1103;/&#1055;&#1088;&#1086;&#1075;&#1088;&#1072;&#1084;&#1084;&#1072;%20&#1076;&#1077;&#1103;&#1090;&#1077;&#1083;&#1100;&#1085;&#1086;&#1089;&#1090;&#1080;%202020/&#1048;&#1085;&#1074;&#1074;&#1077;&#1089;&#1090;&#1080;&#1094;&#1080;&#1086;&#1085;&#1085;&#1072;&#1103;%20&#1087;&#1088;&#1086;&#1075;&#1088;&#1072;&#1084;&#1084;&#1072;/&#1060;&#1086;&#1088;&#1084;&#1072;%20&#1082;%20&#1087;&#1088;&#1080;&#1082;&#1072;&#1079;&#1091;%20&#1052;&#1080;&#1085;&#1101;&#1085;&#1077;&#1088;&#1075;&#1086;%20&#8470;310%20&#1082;&#1086;&#1088;&#1088;&#1077;&#1082;&#1090;&#1080;&#1088;&#1086;&#1074;&#1082;&#1072;%20&#107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_&#1069;&#1082;&#1086;&#1085;&#1086;&#1084;&#1080;&#1095;&#1077;&#1089;&#1082;&#1072;&#1103;%20&#1075;&#1088;&#1091;&#1087;&#1087;&#1072;/&#1056;&#1072;&#1073;&#1086;&#1095;&#1080;&#1077;%20&#1076;&#1086;&#1082;&#1091;&#1084;&#1077;&#1085;&#1090;&#1099;/&#1058;&#1072;&#1088;&#1080;&#1092;&#1099;%202020/&#1059;&#1090;&#1074;&#1077;&#1088;&#1078;&#1076;&#1077;&#1085;&#1085;&#1099;&#1077;/&#1058;&#1072;&#1088;&#1080;&#1092;&#1085;&#1086;&#1077;%20&#1087;&#1088;&#1077;&#1076;&#1083;&#1086;&#1078;&#1077;&#1085;&#1080;&#1077;%202020%20%20%20-%20&#1059;&#1043;&#1056;&#1062;&#1058;-&#1087;&#1086;&#1041;&#1072;&#1083;&#1072;&#1085;&#1089;&#1072;&#1084;&#1069;&#1069;&#1083;&#1080;&#1089;&#1090;&#1054;&#1101;%20-%20&#1091;&#1090;&#1074;&#1077;&#1088;&#1078;&#1076;&#1077;&#1085;&#1085;&#1099;&#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to5\&#1054;&#1073;&#1086;&#1089;&#1085;&#1086;&#1074;&#1099;&#1074;&#1072;&#1102;&#1097;&#1080;&#1077;%20&#1084;&#1072;&#1090;&#1077;&#1088;&#1080;&#1072;&#1083;&#1099;\&#1044;&#1048;&#1055;&#1056;%202015-2020\&#1040;&#1088;&#1093;&#1101;&#1085;&#1077;&#1088;&#1075;&#1086;\&#1056;&#1072;&#1089;&#1095;&#1077;&#1090;&#1099;%20&#1069;&#1069;%20&#1040;&#1088;&#1093;&#1101;&#1085;&#1077;&#1088;&#1075;&#1086;\000-11-1-03.13-0002%20&#1050;&#1091;&#1079;&#1085;&#1077;&#1095;&#1077;&#1074;&#1089;&#1082;&#1072;&#11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to5\Documents\Projects\RAO%20UES\Sample%20Reports\CEZ\CEZ_Model_16_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na\C\Akt_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1052;&#1086;&#1090;&#1080;&#1074;%20-%20&#1087;&#1088;&#1086;&#1077;&#1082;&#1090;&#1099;\&#1050;&#1048;&#1057;%20&#1041;&#1072;&#1083;&#1072;&#1085;&#1089;\&#1040;&#1083;&#1100;&#1073;&#1086;&#1084;%20&#1086;&#1090;&#1095;&#1077;&#1090;&#1085;&#1099;&#1093;%20&#1092;&#1086;&#1088;&#1084;%20&#1069;&#1085;&#1077;&#1088;&#1075;&#1086;&#1073;&#1072;&#1083;&#1072;&#1085;&#1089;-&#1057;&#1080;&#1073;&#1080;&#1088;&#1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proverk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lepikov_yg\&#1056;&#1072;&#1073;&#1086;&#1095;&#1080;&#1081;%20&#1089;&#1090;&#1086;&#1083;\Information%20bl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EKDEB90"/>
      <sheetName val="Смета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ID ПС"/>
      <sheetName val="Справочник коды"/>
      <sheetName val="база подразделение"/>
      <sheetName val="база статьи затрат"/>
      <sheetName val="БД"/>
      <sheetName val="Информ-я о регулируемой орг-и"/>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ow r="13">
          <cell r="G13">
            <v>2101537.73</v>
          </cell>
        </row>
      </sheetData>
      <sheetData sheetId="21"/>
      <sheetData sheetId="22"/>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ow r="13">
          <cell r="G13">
            <v>2101537.73</v>
          </cell>
        </row>
      </sheetData>
      <sheetData sheetId="43"/>
      <sheetData sheetId="44"/>
      <sheetData sheetId="45">
        <row r="5">
          <cell r="G5">
            <v>2222938.4948999998</v>
          </cell>
        </row>
      </sheetData>
      <sheetData sheetId="46"/>
      <sheetData sheetId="47"/>
      <sheetData sheetId="48">
        <row r="5">
          <cell r="G5">
            <v>2222938.4948999998</v>
          </cell>
        </row>
      </sheetData>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sheetData sheetId="6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перекрестка"/>
      <sheetName val="18.2"/>
      <sheetName val="21.3"/>
      <sheetName val="2.3"/>
      <sheetName val="Свод"/>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_x0018_O_x0000__x0000__x0000_"/>
      <sheetName val=""/>
      <sheetName val="Электроэн 4кв"/>
      <sheetName val="Вода 4кв"/>
      <sheetName val="Тепло 4кв"/>
      <sheetName val="ДПН внутр"/>
      <sheetName val="ДПН АРМ"/>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ФБР"/>
      <sheetName val="Справка"/>
      <sheetName val="ПС - Действующие"/>
      <sheetName val="Список"/>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ТО 2016"/>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9">
          <cell r="K19" t="e">
            <v>#NAME?</v>
          </cell>
          <cell r="L19" t="e">
            <v>#NAME?</v>
          </cell>
          <cell r="M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ow r="15">
          <cell r="F15" t="str">
            <v>План движения потоков наличности ОАО "Ленэнерго" на 4 квартал 2012 года</v>
          </cell>
        </row>
      </sheetData>
      <sheetData sheetId="135" refreshError="1"/>
      <sheetData sheetId="136" refreshError="1"/>
      <sheetData sheetId="137" refreshError="1"/>
      <sheetData sheetId="138">
        <row r="8">
          <cell r="D8">
            <v>15739</v>
          </cell>
        </row>
      </sheetData>
      <sheetData sheetId="139">
        <row r="8">
          <cell r="D8">
            <v>15739</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8">
          <cell r="D8">
            <v>15739</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ow r="10">
          <cell r="D10" t="str">
            <v/>
          </cell>
        </row>
      </sheetData>
      <sheetData sheetId="265">
        <row r="10">
          <cell r="D10" t="str">
            <v/>
          </cell>
        </row>
      </sheetData>
      <sheetData sheetId="266" refreshError="1"/>
      <sheetData sheetId="267" refreshError="1"/>
      <sheetData sheetId="268">
        <row r="10">
          <cell r="D10" t="str">
            <v xml:space="preserve">                                                                                                                                                                                                                 </v>
          </cell>
        </row>
      </sheetData>
      <sheetData sheetId="269">
        <row r="10">
          <cell r="D10" t="str">
            <v xml:space="preserve">                                                                                                                                                                                                                 </v>
          </cell>
        </row>
      </sheetData>
      <sheetData sheetId="270" refreshError="1"/>
      <sheetData sheetId="271" refreshError="1"/>
      <sheetData sheetId="272">
        <row r="2">
          <cell r="A2">
            <v>0</v>
          </cell>
        </row>
      </sheetData>
      <sheetData sheetId="273">
        <row r="2">
          <cell r="A2" t="str">
            <v>ТЭС-1</v>
          </cell>
        </row>
      </sheetData>
      <sheetData sheetId="274">
        <row r="2">
          <cell r="A2" t="str">
            <v>ТЭС-1</v>
          </cell>
        </row>
      </sheetData>
      <sheetData sheetId="275">
        <row r="2">
          <cell r="A2">
            <v>0</v>
          </cell>
        </row>
      </sheetData>
      <sheetData sheetId="276">
        <row r="2">
          <cell r="A2" t="str">
            <v>ТЭС-1</v>
          </cell>
        </row>
      </sheetData>
      <sheetData sheetId="277">
        <row r="2">
          <cell r="A2">
            <v>0</v>
          </cell>
        </row>
      </sheetData>
      <sheetData sheetId="278">
        <row r="2">
          <cell r="A2">
            <v>0</v>
          </cell>
        </row>
      </sheetData>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15">
          <cell r="F15" t="str">
            <v>План движения потоков наличности ОАО "Ленэнерго" на 4 квартал 2012 года</v>
          </cell>
        </row>
      </sheetData>
      <sheetData sheetId="313"/>
      <sheetData sheetId="314"/>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efreshError="1"/>
      <sheetData sheetId="324"/>
      <sheetData sheetId="325">
        <row r="2">
          <cell r="A2">
            <v>0</v>
          </cell>
        </row>
      </sheetData>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_2011"/>
      <sheetName val="свод"/>
      <sheetName val="Операц.расходы"/>
      <sheetName val="Операц.расходы RAB"/>
      <sheetName val="Другие прочие расходы"/>
      <sheetName val="Лист1"/>
      <sheetName val="Псковэнерго_свод 2009_2010_2011"/>
    </sheetNames>
    <definedNames>
      <definedName name="P1_SCOPE_NOTIND" refersTo="#ССЫЛКА!"/>
      <definedName name="P2_SCOPE_FULL_LOAD" refersTo="#ССЫЛКА!"/>
      <definedName name="P2_SCOPE_NOTIND" refersTo="#ССЫЛКА!"/>
      <definedName name="P3_SCOPE_FULL_LOAD" refersTo="#ССЫЛКА!"/>
      <definedName name="P3_SCOPE_NOTIND" refersTo="#ССЫЛКА!"/>
      <definedName name="P4_SCOPE_FULL_LOAD" refersTo="#ССЫЛКА!"/>
      <definedName name="P4_SCOPE_NOTIND" refersTo="#ССЫЛКА!"/>
      <definedName name="P5_SCOPE_FULL_LOAD" refersTo="#ССЫЛКА!"/>
      <definedName name="P5_SCOPE_NOTIND" refersTo="#ССЫЛКА!"/>
      <definedName name="P6_SCOPE_FULL_LOAD" refersTo="#ССЫЛКА!"/>
      <definedName name="P6_SCOPE_NOTIND" refersTo="#ССЫЛКА!"/>
      <definedName name="P7_SCOPE_FULL_LOAD" refersTo="#ССЫЛКА!"/>
      <definedName name="P7_SCOPE_NOTIND" refersTo="#ССЫЛКА!"/>
      <definedName name="P8_SCOPE_FULL_LOAD" refersTo="#ССЫЛКА!"/>
      <definedName name="P9_SCOPE_FULL_LOAD"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Регионы"/>
      <sheetName val="Справочники"/>
      <sheetName val="16"/>
    </sheetNames>
    <sheetDataSet>
      <sheetData sheetId="0">
        <row r="4">
          <cell r="C4" t="str">
            <v>Гуджоян Дмитрий Олегович</v>
          </cell>
        </row>
        <row r="19">
          <cell r="F19" t="str">
            <v>Nesterenko_VV@mrsk-1.ru</v>
          </cell>
        </row>
        <row r="22">
          <cell r="F22" t="str">
            <v xml:space="preserve"> </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по потерям РЭС"/>
      <sheetName val="баланс квадраты ПЭС"/>
      <sheetName val="баланс квадраты РСК"/>
      <sheetName val="Осн показ"/>
      <sheetName val="РБ ПЭС"/>
      <sheetName val="РБ РСК"/>
      <sheetName val="7-Баланс ПС"/>
      <sheetName val="7а-Баланс стандартный"/>
      <sheetName val="8-Исх для Баланса ПС"/>
      <sheetName val="Приложение 9"/>
      <sheetName val="5"/>
      <sheetName val="иртышская"/>
      <sheetName val="таврическая"/>
      <sheetName val="сибирь"/>
      <sheetName val="потери"/>
      <sheetName val="нп"/>
      <sheetName val="Форма 20 (1)"/>
      <sheetName val="Форма 20 (2)"/>
      <sheetName val="Форма 20 (3)"/>
      <sheetName val="Форма 20 (4)"/>
      <sheetName val="Форма 20 (5)"/>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расшифровка"/>
      <sheetName val=""/>
      <sheetName val="Справочники"/>
    </sheetNames>
    <sheetDataSet>
      <sheetData sheetId="0" refreshError="1"/>
      <sheetData sheetId="1" refreshError="1">
        <row r="6">
          <cell r="J6">
            <v>142347756</v>
          </cell>
        </row>
        <row r="24">
          <cell r="J24">
            <v>18411270</v>
          </cell>
        </row>
        <row r="58">
          <cell r="J58">
            <v>20153766</v>
          </cell>
        </row>
        <row r="68">
          <cell r="J68">
            <v>193490</v>
          </cell>
        </row>
        <row r="86">
          <cell r="J86">
            <v>11542024</v>
          </cell>
        </row>
        <row r="87">
          <cell r="J87">
            <v>11037400</v>
          </cell>
        </row>
        <row r="99">
          <cell r="J99">
            <v>133562128</v>
          </cell>
        </row>
        <row r="100">
          <cell r="J100">
            <v>126457980</v>
          </cell>
        </row>
        <row r="120">
          <cell r="J120">
            <v>7030902</v>
          </cell>
        </row>
        <row r="152">
          <cell r="J152">
            <v>0</v>
          </cell>
        </row>
        <row r="153">
          <cell r="J153">
            <v>0</v>
          </cell>
        </row>
        <row r="186">
          <cell r="J186">
            <v>153889780</v>
          </cell>
        </row>
        <row r="194">
          <cell r="J194">
            <v>10687</v>
          </cell>
        </row>
        <row r="198">
          <cell r="J198">
            <v>1988568</v>
          </cell>
        </row>
        <row r="381">
          <cell r="N381">
            <v>8.0141407317218701E-3</v>
          </cell>
        </row>
      </sheetData>
      <sheetData sheetId="2" refreshError="1"/>
      <sheetData sheetId="3" refreshError="1"/>
      <sheetData sheetId="4" refreshError="1"/>
      <sheetData sheetId="5" refreshError="1"/>
      <sheetData sheetId="6" refreshError="1"/>
      <sheetData sheetId="7" refreshError="1"/>
      <sheetData sheetId="8" refreshError="1">
        <row r="8">
          <cell r="B8">
            <v>38596</v>
          </cell>
        </row>
      </sheetData>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Канской ТЭЦ"/>
      <sheetName val="Титульный лист С-П"/>
      <sheetName val="С-П"/>
      <sheetName val="Титульный лист-Собств. потребл"/>
      <sheetName val="Собст.потребление"/>
      <sheetName val="Баланс по ТЭЦ-1"/>
      <sheetName val="Настройки"/>
      <sheetName val="баланс квадраты ПЭС"/>
      <sheetName val="t_Настрой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 обмен"/>
      <sheetName val="табл 1"/>
      <sheetName val="табл 2"/>
      <sheetName val="маршрут"/>
      <sheetName val="3"/>
      <sheetName val="7(2)"/>
      <sheetName val="РБ РСК"/>
      <sheetName val="РБ ПЭС"/>
      <sheetName val="Справка по потерям РЭС"/>
      <sheetName val="Осн показ"/>
      <sheetName val="баланс квадраты ПЭС"/>
      <sheetName val="баланс квадраты РСК"/>
      <sheetName val="7а-Баланс стандартный"/>
      <sheetName val="Баланс линиии 10(6)"/>
      <sheetName val="Баланс линиии 110 (35)"/>
      <sheetName val="Акты БЗП"/>
      <sheetName val="Точки поставки"/>
      <sheetName val="График проверки"/>
      <sheetName val="Лист3"/>
      <sheetName val="Титульный лист С-П"/>
      <sheetName val="жилой фонд"/>
      <sheetName val="Баланс по ТЭЦ-1"/>
      <sheetName val="Настройки"/>
      <sheetName val="ИТОГИ  по Н,Р,Э,Q"/>
      <sheetName val="2002(v1)"/>
      <sheetName val="НП-2-12-П"/>
      <sheetName val="Пост. ДС"/>
      <sheetName val="АНАЛИ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2"/>
      <sheetName val="3"/>
      <sheetName val="4"/>
      <sheetName val="5"/>
      <sheetName val="6"/>
      <sheetName val="7"/>
      <sheetName val="8"/>
      <sheetName val="9"/>
      <sheetName val="10"/>
      <sheetName val="11"/>
      <sheetName val="12"/>
      <sheetName val="13"/>
      <sheetName val="14"/>
      <sheetName val="15"/>
    </sheetNames>
    <sheetDataSet>
      <sheetData sheetId="0">
        <row r="43">
          <cell r="D43" t="str">
            <v>П</v>
          </cell>
          <cell r="E43">
            <v>2020</v>
          </cell>
          <cell r="F43">
            <v>2022</v>
          </cell>
          <cell r="O43">
            <v>0</v>
          </cell>
          <cell r="AE43">
            <v>7</v>
          </cell>
          <cell r="AO43">
            <v>13</v>
          </cell>
          <cell r="AY43">
            <v>10</v>
          </cell>
        </row>
        <row r="45">
          <cell r="D45" t="str">
            <v>П</v>
          </cell>
          <cell r="E45">
            <v>2022</v>
          </cell>
          <cell r="F45">
            <v>2022</v>
          </cell>
          <cell r="H45" t="str">
            <v>нд</v>
          </cell>
          <cell r="O45">
            <v>0</v>
          </cell>
          <cell r="AE45">
            <v>0</v>
          </cell>
          <cell r="AO45">
            <v>0</v>
          </cell>
          <cell r="AY45">
            <v>3.8</v>
          </cell>
        </row>
        <row r="48">
          <cell r="D48" t="str">
            <v>П</v>
          </cell>
          <cell r="E48">
            <v>2016</v>
          </cell>
          <cell r="F48">
            <v>2022</v>
          </cell>
          <cell r="O48">
            <v>1.4159999999999999</v>
          </cell>
          <cell r="AE48">
            <v>17</v>
          </cell>
          <cell r="AO48">
            <v>42.814</v>
          </cell>
          <cell r="AY48">
            <v>42.814</v>
          </cell>
        </row>
        <row r="51">
          <cell r="D51" t="str">
            <v>Н</v>
          </cell>
          <cell r="E51">
            <v>2020</v>
          </cell>
          <cell r="F51">
            <v>2020</v>
          </cell>
          <cell r="H51" t="str">
            <v>нд</v>
          </cell>
          <cell r="O51">
            <v>0</v>
          </cell>
          <cell r="AH51">
            <v>0.94199999999999995</v>
          </cell>
        </row>
        <row r="52">
          <cell r="D52" t="str">
            <v>Н</v>
          </cell>
          <cell r="E52">
            <v>2020</v>
          </cell>
          <cell r="F52">
            <v>2020</v>
          </cell>
          <cell r="H52" t="str">
            <v>нд</v>
          </cell>
          <cell r="O52">
            <v>0</v>
          </cell>
          <cell r="AH52">
            <v>0.5</v>
          </cell>
        </row>
        <row r="53">
          <cell r="D53" t="str">
            <v>Н</v>
          </cell>
          <cell r="E53">
            <v>2020</v>
          </cell>
          <cell r="F53">
            <v>2020</v>
          </cell>
          <cell r="H53" t="str">
            <v>нд</v>
          </cell>
          <cell r="O53">
            <v>0</v>
          </cell>
          <cell r="AH53">
            <v>0.5</v>
          </cell>
        </row>
        <row r="54">
          <cell r="D54" t="str">
            <v>Н</v>
          </cell>
          <cell r="E54">
            <v>2020</v>
          </cell>
          <cell r="F54">
            <v>2020</v>
          </cell>
          <cell r="H54" t="str">
            <v>нд</v>
          </cell>
          <cell r="O54">
            <v>0</v>
          </cell>
        </row>
        <row r="70">
          <cell r="D70" t="str">
            <v>Н</v>
          </cell>
          <cell r="E70">
            <v>2021</v>
          </cell>
          <cell r="F70">
            <v>2021</v>
          </cell>
          <cell r="H70" t="str">
            <v>нд</v>
          </cell>
          <cell r="O70">
            <v>0</v>
          </cell>
        </row>
        <row r="71">
          <cell r="D71" t="str">
            <v>П</v>
          </cell>
          <cell r="E71">
            <v>2019</v>
          </cell>
          <cell r="F71">
            <v>2020</v>
          </cell>
          <cell r="H71" t="str">
            <v>нд</v>
          </cell>
          <cell r="O71">
            <v>0</v>
          </cell>
        </row>
        <row r="74">
          <cell r="D74" t="str">
            <v>Н</v>
          </cell>
          <cell r="E74">
            <v>2020</v>
          </cell>
          <cell r="F74">
            <v>2022</v>
          </cell>
          <cell r="H74" t="str">
            <v>нд</v>
          </cell>
          <cell r="O74">
            <v>0</v>
          </cell>
        </row>
        <row r="75">
          <cell r="D75" t="str">
            <v>Н</v>
          </cell>
          <cell r="E75">
            <v>2020</v>
          </cell>
          <cell r="F75">
            <v>2022</v>
          </cell>
          <cell r="H75" t="str">
            <v>нд</v>
          </cell>
          <cell r="O75">
            <v>0</v>
          </cell>
        </row>
      </sheetData>
      <sheetData sheetId="1">
        <row r="43">
          <cell r="H43">
            <v>71.492999999999995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TOPLIWO"/>
      <sheetName val="Наименование ЦФО"/>
    </sheetNames>
    <sheetDataSet>
      <sheetData sheetId="0"/>
      <sheetData sheetId="1"/>
      <sheetData sheetId="2"/>
      <sheetData sheetId="3"/>
      <sheetData sheetId="4"/>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s>
    <sheetDataSet>
      <sheetData sheetId="0">
        <row r="211">
          <cell r="D211">
            <v>26.647181880000002</v>
          </cell>
          <cell r="E211">
            <v>50.462192250000001</v>
          </cell>
          <cell r="F211">
            <v>78.450783549999997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2)"/>
      <sheetName val="Форма 1"/>
      <sheetName val="Форма 2"/>
      <sheetName val="Лист1"/>
    </sheetNames>
    <sheetDataSet>
      <sheetData sheetId="0">
        <row r="211">
          <cell r="D211">
            <v>26.647181880000002</v>
          </cell>
          <cell r="E211">
            <v>50.462192250000001</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изводство"/>
      <sheetName val="передача"/>
      <sheetName val="сбыт"/>
      <sheetName val="Э"/>
      <sheetName val="Оэ"/>
      <sheetName val="Балансы ЭЭ утв"/>
      <sheetName val="Тэ"/>
      <sheetName val="Зэ"/>
      <sheetName val="Мэ"/>
      <sheetName val="Рэ"/>
      <sheetName val="Пэ"/>
      <sheetName val="Общепроизв"/>
      <sheetName val="Общехоз"/>
      <sheetName val="Прибыль"/>
      <sheetName val="Реестр ТЭ"/>
      <sheetName val="Т"/>
      <sheetName val="От"/>
      <sheetName val="Ат"/>
      <sheetName val="Мт"/>
      <sheetName val="НВВ"/>
      <sheetName val="Смета ТЭ"/>
      <sheetName val="ОР 1"/>
      <sheetName val="расч ОР"/>
      <sheetName val="НР"/>
      <sheetName val="топл"/>
      <sheetName val="ТН"/>
      <sheetName val="Отн"/>
      <sheetName val="гвс (ОС)"/>
      <sheetName val="Лист5"/>
      <sheetName val="Прил 20"/>
      <sheetName val="Прил 21"/>
      <sheetName val="Прил 22"/>
      <sheetName val="Прил 23"/>
      <sheetName val="Потери ЭЭ"/>
    </sheetNames>
    <sheetDataSet>
      <sheetData sheetId="0"/>
      <sheetData sheetId="1"/>
      <sheetData sheetId="2"/>
      <sheetData sheetId="3">
        <row r="39">
          <cell r="AI39">
            <v>74096198.484666541</v>
          </cell>
          <cell r="AO39">
            <v>74096198.484666541</v>
          </cell>
          <cell r="AS39">
            <v>74096198.484666541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оект"/>
      <sheetName val="Портфель"/>
      <sheetName val="Отчет"/>
      <sheetName val="Options"/>
      <sheetName val="Language"/>
      <sheetName val="2.3"/>
      <sheetName val="Лист1"/>
    </sheetNames>
    <sheetDataSet>
      <sheetData sheetId="0" refreshError="1">
        <row r="15">
          <cell r="D15">
            <v>2</v>
          </cell>
        </row>
        <row r="46">
          <cell r="D46">
            <v>2</v>
          </cell>
        </row>
      </sheetData>
      <sheetData sheetId="1" refreshError="1"/>
      <sheetData sheetId="2" refreshError="1">
        <row r="27">
          <cell r="A27" t="str">
            <v>Периоды осуществления проектов</v>
          </cell>
        </row>
      </sheetData>
      <sheetData sheetId="3" refreshError="1"/>
      <sheetData sheetId="4" refreshError="1">
        <row r="5">
          <cell r="B5" t="str">
            <v>6.1</v>
          </cell>
        </row>
        <row r="7">
          <cell r="B7" t="b">
            <v>0</v>
          </cell>
        </row>
        <row r="8">
          <cell r="B8" t="b">
            <v>0</v>
          </cell>
        </row>
        <row r="10">
          <cell r="B10" t="b">
            <v>1</v>
          </cell>
        </row>
        <row r="11">
          <cell r="B11" t="b">
            <v>0</v>
          </cell>
        </row>
      </sheetData>
      <sheetData sheetId="5" refreshError="1">
        <row r="2">
          <cell r="A2">
            <v>1</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врическая"/>
      <sheetName val="иртышская"/>
      <sheetName val="заря"/>
      <sheetName val="сибирь"/>
      <sheetName val="Межгосударственные"/>
      <sheetName val="СН"/>
      <sheetName val="Вспомогательный"/>
      <sheetName val="Баланс_по_ТЭЦ-1"/>
      <sheetName val="Настройки"/>
      <sheetName val="жилой фонд"/>
      <sheetName val="Расчеты с потребителями"/>
      <sheetName val="2002(v1)"/>
      <sheetName val="Справочники"/>
      <sheetName val="29"/>
      <sheetName val="20"/>
      <sheetName val="21"/>
      <sheetName val="23"/>
      <sheetName val="25"/>
      <sheetName val="26"/>
      <sheetName val="27"/>
      <sheetName val="28"/>
      <sheetName val="19"/>
      <sheetName val="22"/>
      <sheetName val="24"/>
      <sheetName val="ИТОГИ  по Н,Р,Э,Q"/>
      <sheetName val="Заголовок"/>
      <sheetName val="Служебный лист"/>
      <sheetName val="Лист1"/>
      <sheetName val="Приложение 22"/>
      <sheetName val="08.14"/>
      <sheetName val="жилой_фонд"/>
      <sheetName val="Расчеты_с_потребителями"/>
      <sheetName val="ИТОГИ__по_Н,Р,Э,Q"/>
      <sheetName val="Служебный_лист"/>
      <sheetName val="Akt_12"/>
      <sheetName val="СПР"/>
      <sheetName val="Проверки и бу бд"/>
      <sheetName val="списки"/>
    </sheetNames>
    <sheetDataSet>
      <sheetData sheetId="0" refreshError="1">
        <row r="4">
          <cell r="A4" t="str">
            <v>ВЛ-555_к_шинам</v>
          </cell>
          <cell r="B4">
            <v>1045351</v>
          </cell>
          <cell r="C4">
            <v>3498263.6</v>
          </cell>
          <cell r="D4">
            <v>3643306.8</v>
          </cell>
          <cell r="E4">
            <v>3644062.8</v>
          </cell>
          <cell r="F4">
            <v>1</v>
          </cell>
          <cell r="G4">
            <v>145043.19999999972</v>
          </cell>
        </row>
        <row r="5">
          <cell r="A5" t="str">
            <v>ВЛ-555_от_шин</v>
          </cell>
          <cell r="B5">
            <v>1045351</v>
          </cell>
          <cell r="C5">
            <v>92864</v>
          </cell>
          <cell r="D5">
            <v>96160.8</v>
          </cell>
          <cell r="E5">
            <v>96160.8</v>
          </cell>
          <cell r="F5">
            <v>1</v>
          </cell>
          <cell r="G5">
            <v>3296.8000000000029</v>
          </cell>
        </row>
        <row r="6">
          <cell r="A6" t="str">
            <v>ВЛ-556_к_шинам</v>
          </cell>
          <cell r="B6">
            <v>1045348</v>
          </cell>
          <cell r="C6">
            <v>484358</v>
          </cell>
          <cell r="D6">
            <v>491984</v>
          </cell>
          <cell r="E6">
            <v>491984</v>
          </cell>
          <cell r="F6">
            <v>1</v>
          </cell>
          <cell r="G6">
            <v>7626</v>
          </cell>
        </row>
        <row r="7">
          <cell r="A7" t="str">
            <v>ВЛ-556_от_шин</v>
          </cell>
          <cell r="B7">
            <v>1045348</v>
          </cell>
          <cell r="C7">
            <v>2351347.2000000002</v>
          </cell>
          <cell r="D7">
            <v>2488028</v>
          </cell>
          <cell r="E7">
            <v>2489116.7999999998</v>
          </cell>
          <cell r="F7">
            <v>1</v>
          </cell>
          <cell r="G7">
            <v>136680.79999999981</v>
          </cell>
        </row>
        <row r="8">
          <cell r="A8" t="str">
            <v>ВЛ-557_к_шинам</v>
          </cell>
          <cell r="B8">
            <v>1045355</v>
          </cell>
          <cell r="C8">
            <v>2705150.4</v>
          </cell>
          <cell r="D8">
            <v>2852926.8</v>
          </cell>
          <cell r="E8">
            <v>2853486</v>
          </cell>
          <cell r="F8">
            <v>1</v>
          </cell>
          <cell r="G8">
            <v>147776.39999999991</v>
          </cell>
        </row>
        <row r="9">
          <cell r="A9" t="str">
            <v>ВЛ-557_от_шин</v>
          </cell>
          <cell r="B9">
            <v>1045355</v>
          </cell>
          <cell r="C9">
            <v>10024</v>
          </cell>
          <cell r="D9">
            <v>10024</v>
          </cell>
          <cell r="E9">
            <v>10024</v>
          </cell>
          <cell r="F9">
            <v>1</v>
          </cell>
          <cell r="G9">
            <v>0</v>
          </cell>
        </row>
        <row r="10">
          <cell r="A10" t="str">
            <v>Д-11_к_шинам</v>
          </cell>
          <cell r="B10">
            <v>1045338</v>
          </cell>
          <cell r="C10">
            <v>1248.7</v>
          </cell>
          <cell r="D10">
            <v>1303.0999999999999</v>
          </cell>
          <cell r="E10">
            <v>1303.0999999999999</v>
          </cell>
          <cell r="F10">
            <v>1</v>
          </cell>
          <cell r="G10">
            <v>54.399999999999864</v>
          </cell>
        </row>
        <row r="11">
          <cell r="A11" t="str">
            <v>Д-11_от_шин</v>
          </cell>
          <cell r="B11">
            <v>1045338</v>
          </cell>
          <cell r="C11">
            <v>1010613.2</v>
          </cell>
          <cell r="D11">
            <v>1051197.8999999999</v>
          </cell>
          <cell r="E11">
            <v>1051265.8</v>
          </cell>
          <cell r="F11">
            <v>1</v>
          </cell>
          <cell r="G11">
            <v>40584.699999999953</v>
          </cell>
        </row>
        <row r="12">
          <cell r="A12" t="str">
            <v>Д-12_к_шинам</v>
          </cell>
          <cell r="B12">
            <v>1045341</v>
          </cell>
          <cell r="C12">
            <v>1327.8</v>
          </cell>
          <cell r="D12">
            <v>1386.2</v>
          </cell>
          <cell r="E12">
            <v>1386.2</v>
          </cell>
          <cell r="F12">
            <v>1</v>
          </cell>
          <cell r="G12">
            <v>58.400000000000091</v>
          </cell>
        </row>
        <row r="13">
          <cell r="A13" t="str">
            <v>Д-12_от_шин</v>
          </cell>
          <cell r="B13">
            <v>1045341</v>
          </cell>
          <cell r="C13">
            <v>1079770.5</v>
          </cell>
          <cell r="D13">
            <v>1120265.3</v>
          </cell>
          <cell r="E13">
            <v>1120332.5</v>
          </cell>
          <cell r="F13">
            <v>1</v>
          </cell>
          <cell r="G13">
            <v>40494.800000000047</v>
          </cell>
        </row>
        <row r="14">
          <cell r="A14" t="str">
            <v>Д-13_к_шинам</v>
          </cell>
          <cell r="B14">
            <v>1045339</v>
          </cell>
          <cell r="C14">
            <v>6246.4</v>
          </cell>
          <cell r="D14">
            <v>6419.8</v>
          </cell>
          <cell r="E14">
            <v>6420</v>
          </cell>
          <cell r="F14">
            <v>1</v>
          </cell>
          <cell r="G14">
            <v>173.40000000000055</v>
          </cell>
        </row>
        <row r="15">
          <cell r="A15" t="str">
            <v>Д-13_от_шин</v>
          </cell>
          <cell r="B15">
            <v>1045339</v>
          </cell>
          <cell r="C15">
            <v>633991.4</v>
          </cell>
          <cell r="D15">
            <v>659412.1</v>
          </cell>
          <cell r="E15">
            <v>659436</v>
          </cell>
          <cell r="F15">
            <v>1</v>
          </cell>
          <cell r="G15">
            <v>25420.699999999953</v>
          </cell>
        </row>
        <row r="16">
          <cell r="A16" t="str">
            <v>Д-14_к_шинам</v>
          </cell>
          <cell r="B16">
            <v>1045340</v>
          </cell>
          <cell r="C16">
            <v>6262.9</v>
          </cell>
          <cell r="D16">
            <v>6437.1</v>
          </cell>
          <cell r="E16">
            <v>6437.4</v>
          </cell>
          <cell r="F16">
            <v>1</v>
          </cell>
          <cell r="G16">
            <v>174.20000000000073</v>
          </cell>
        </row>
        <row r="17">
          <cell r="A17" t="str">
            <v>Д-14_от_шин</v>
          </cell>
          <cell r="B17">
            <v>1045340</v>
          </cell>
          <cell r="C17">
            <v>674349</v>
          </cell>
          <cell r="D17">
            <v>699658.9</v>
          </cell>
          <cell r="E17">
            <v>699682.5</v>
          </cell>
          <cell r="F17">
            <v>1</v>
          </cell>
          <cell r="G17">
            <v>25309.900000000023</v>
          </cell>
        </row>
        <row r="18">
          <cell r="A18" t="str">
            <v>Д-16_к_шинам</v>
          </cell>
          <cell r="B18">
            <v>1045337</v>
          </cell>
          <cell r="C18">
            <v>6278.8</v>
          </cell>
          <cell r="D18">
            <v>6455.4</v>
          </cell>
          <cell r="E18">
            <v>6455.7</v>
          </cell>
          <cell r="F18">
            <v>1</v>
          </cell>
          <cell r="G18">
            <v>176.59999999999945</v>
          </cell>
        </row>
        <row r="19">
          <cell r="A19" t="str">
            <v>Д-16_от_шин</v>
          </cell>
          <cell r="B19">
            <v>1045337</v>
          </cell>
          <cell r="C19">
            <v>671463.7</v>
          </cell>
          <cell r="D19">
            <v>696812.6</v>
          </cell>
          <cell r="E19">
            <v>696836.4</v>
          </cell>
          <cell r="F19">
            <v>1</v>
          </cell>
          <cell r="G19">
            <v>25348.900000000023</v>
          </cell>
        </row>
        <row r="20">
          <cell r="A20" t="str">
            <v>ОВВ-220_к_шинам</v>
          </cell>
          <cell r="B20">
            <v>1045350</v>
          </cell>
          <cell r="C20">
            <v>60492.9</v>
          </cell>
          <cell r="D20">
            <v>60492.9</v>
          </cell>
          <cell r="E20">
            <v>60492.9</v>
          </cell>
          <cell r="F20">
            <v>1</v>
          </cell>
          <cell r="G20">
            <v>0</v>
          </cell>
        </row>
        <row r="21">
          <cell r="A21" t="str">
            <v>ОВВ-220_от_шин</v>
          </cell>
          <cell r="B21">
            <v>1045350</v>
          </cell>
          <cell r="C21">
            <v>85504.1</v>
          </cell>
          <cell r="D21">
            <v>85504.1</v>
          </cell>
          <cell r="E21">
            <v>85504.1</v>
          </cell>
          <cell r="F21">
            <v>1</v>
          </cell>
          <cell r="G21">
            <v>0</v>
          </cell>
        </row>
        <row r="22">
          <cell r="A22" t="str">
            <v>ВВ-220-АТ1_от_шин</v>
          </cell>
          <cell r="B22">
            <v>1045349</v>
          </cell>
          <cell r="C22">
            <v>7784.3</v>
          </cell>
          <cell r="D22">
            <v>8061.8</v>
          </cell>
          <cell r="E22">
            <v>8061.8</v>
          </cell>
          <cell r="F22">
            <v>1</v>
          </cell>
          <cell r="G22">
            <v>277.5</v>
          </cell>
        </row>
        <row r="23">
          <cell r="A23" t="str">
            <v>ВВ-220-АТ1_к_шинам</v>
          </cell>
          <cell r="B23">
            <v>1045349</v>
          </cell>
          <cell r="C23">
            <v>2104638.9</v>
          </cell>
          <cell r="D23">
            <v>2188326.7999999998</v>
          </cell>
          <cell r="E23">
            <v>2188437.5</v>
          </cell>
          <cell r="F23">
            <v>1</v>
          </cell>
          <cell r="G23">
            <v>83687.899999999907</v>
          </cell>
        </row>
        <row r="24">
          <cell r="A24" t="str">
            <v>ВВ-220-АТ2_от_шин</v>
          </cell>
          <cell r="B24">
            <v>1045352</v>
          </cell>
          <cell r="C24">
            <v>7422.8</v>
          </cell>
          <cell r="D24">
            <v>7673.7</v>
          </cell>
          <cell r="E24">
            <v>7673.7</v>
          </cell>
          <cell r="F24">
            <v>1</v>
          </cell>
          <cell r="G24">
            <v>250.89999999999964</v>
          </cell>
        </row>
        <row r="25">
          <cell r="A25" t="str">
            <v>ВВ-220-АТ2_к_шинам</v>
          </cell>
          <cell r="B25">
            <v>1045352</v>
          </cell>
          <cell r="C25">
            <v>1954066.5</v>
          </cell>
          <cell r="D25">
            <v>2027192.9</v>
          </cell>
          <cell r="E25">
            <v>2027288.5</v>
          </cell>
          <cell r="F25">
            <v>1</v>
          </cell>
          <cell r="G25">
            <v>73126.399999999907</v>
          </cell>
        </row>
        <row r="26">
          <cell r="A26" t="str">
            <v>МВ-10-АТ1_от_шин</v>
          </cell>
          <cell r="B26">
            <v>69384</v>
          </cell>
          <cell r="C26">
            <v>9.43</v>
          </cell>
          <cell r="D26">
            <v>9.43</v>
          </cell>
          <cell r="E26">
            <v>9.43</v>
          </cell>
          <cell r="F26">
            <v>4000</v>
          </cell>
          <cell r="G26">
            <v>0</v>
          </cell>
        </row>
        <row r="27">
          <cell r="A27" t="str">
            <v>МВ-10-АТ1_к_шинам</v>
          </cell>
          <cell r="B27">
            <v>69384</v>
          </cell>
          <cell r="C27">
            <v>1093.93</v>
          </cell>
          <cell r="D27">
            <v>1140.6099999999999</v>
          </cell>
          <cell r="E27">
            <v>1143.81</v>
          </cell>
          <cell r="F27">
            <v>4000</v>
          </cell>
          <cell r="G27">
            <v>186.71999999999937</v>
          </cell>
        </row>
        <row r="28">
          <cell r="A28" t="str">
            <v>МВ-10-АТ2_от_шин</v>
          </cell>
          <cell r="B28">
            <v>69383</v>
          </cell>
          <cell r="C28">
            <v>12.47</v>
          </cell>
          <cell r="D28">
            <v>12.47</v>
          </cell>
          <cell r="E28">
            <v>12.47</v>
          </cell>
          <cell r="F28">
            <v>4000</v>
          </cell>
          <cell r="G28">
            <v>0</v>
          </cell>
        </row>
        <row r="29">
          <cell r="A29" t="str">
            <v>МВ-10-АТ2_к_шинам</v>
          </cell>
          <cell r="B29">
            <v>69383</v>
          </cell>
          <cell r="C29">
            <v>844.28</v>
          </cell>
          <cell r="D29">
            <v>893.58</v>
          </cell>
          <cell r="E29">
            <v>893.75</v>
          </cell>
          <cell r="F29">
            <v>4000</v>
          </cell>
          <cell r="G29">
            <v>197.20000000000027</v>
          </cell>
        </row>
        <row r="30">
          <cell r="A30" t="str">
            <v>МВ-10-СТ-7_к_шинам</v>
          </cell>
          <cell r="B30">
            <v>69385</v>
          </cell>
          <cell r="C30">
            <v>6.89</v>
          </cell>
          <cell r="D30">
            <v>7.5</v>
          </cell>
          <cell r="E30">
            <v>7.5</v>
          </cell>
          <cell r="F30">
            <v>4000</v>
          </cell>
          <cell r="G30">
            <v>2.4400000000000013</v>
          </cell>
        </row>
        <row r="31">
          <cell r="A31" t="str">
            <v>МВ-10-СТ-7_от_шин</v>
          </cell>
          <cell r="B31" t="str">
            <v>69385</v>
          </cell>
          <cell r="C31">
            <v>1.86</v>
          </cell>
          <cell r="D31">
            <v>1.86</v>
          </cell>
          <cell r="E31">
            <v>1.86</v>
          </cell>
          <cell r="F31">
            <v>4000</v>
          </cell>
          <cell r="G31">
            <v>0</v>
          </cell>
        </row>
      </sheetData>
      <sheetData sheetId="1" refreshError="1">
        <row r="5">
          <cell r="A5" t="str">
            <v>ВЛ-555_к_шинам</v>
          </cell>
          <cell r="B5">
            <v>1045353</v>
          </cell>
          <cell r="C5">
            <v>93418.4</v>
          </cell>
          <cell r="D5">
            <v>96709.6</v>
          </cell>
          <cell r="E5">
            <v>96709.6</v>
          </cell>
          <cell r="F5">
            <v>1</v>
          </cell>
          <cell r="G5">
            <v>3291.2000000000116</v>
          </cell>
        </row>
        <row r="6">
          <cell r="A6" t="str">
            <v>ВЛ-555_от_шин</v>
          </cell>
          <cell r="B6">
            <v>1045353</v>
          </cell>
          <cell r="C6">
            <v>3540783.6</v>
          </cell>
          <cell r="D6">
            <v>3686912.8</v>
          </cell>
          <cell r="E6">
            <v>3687604.4</v>
          </cell>
          <cell r="F6">
            <v>1</v>
          </cell>
          <cell r="G6">
            <v>146129.19999999972</v>
          </cell>
        </row>
        <row r="7">
          <cell r="A7" t="str">
            <v>ВЛ-553_к_шинам</v>
          </cell>
          <cell r="B7">
            <v>1045354</v>
          </cell>
          <cell r="C7">
            <v>4951414.4000000004</v>
          </cell>
          <cell r="D7">
            <v>5202095.2</v>
          </cell>
          <cell r="E7">
            <v>5203039.2</v>
          </cell>
          <cell r="F7">
            <v>1</v>
          </cell>
          <cell r="G7">
            <v>250680.79999999981</v>
          </cell>
        </row>
        <row r="8">
          <cell r="A8" t="str">
            <v>ВЛ-553_от_шин</v>
          </cell>
          <cell r="B8">
            <v>1045354</v>
          </cell>
          <cell r="C8">
            <v>252.8</v>
          </cell>
          <cell r="D8">
            <v>254</v>
          </cell>
          <cell r="E8">
            <v>254</v>
          </cell>
          <cell r="F8">
            <v>1</v>
          </cell>
          <cell r="G8">
            <v>1.1999999999999886</v>
          </cell>
        </row>
        <row r="9">
          <cell r="A9" t="str">
            <v>ВЛ-224_к_шинам</v>
          </cell>
          <cell r="B9">
            <v>1050907</v>
          </cell>
          <cell r="C9">
            <v>162661.5</v>
          </cell>
          <cell r="D9">
            <v>162793.5</v>
          </cell>
          <cell r="E9">
            <v>162793.5</v>
          </cell>
          <cell r="F9">
            <v>1</v>
          </cell>
          <cell r="G9">
            <v>132</v>
          </cell>
        </row>
        <row r="10">
          <cell r="A10" t="str">
            <v>ВЛ-224_от_шин</v>
          </cell>
          <cell r="B10">
            <v>1050907</v>
          </cell>
          <cell r="C10">
            <v>263915.59999999998</v>
          </cell>
          <cell r="D10">
            <v>290090.5</v>
          </cell>
          <cell r="E10">
            <v>290118.90000000002</v>
          </cell>
          <cell r="F10">
            <v>1</v>
          </cell>
          <cell r="G10">
            <v>26174.900000000023</v>
          </cell>
        </row>
        <row r="11">
          <cell r="A11" t="str">
            <v>ВЛ-225_к_шинам</v>
          </cell>
          <cell r="B11">
            <v>1050875</v>
          </cell>
          <cell r="C11">
            <v>149415.4</v>
          </cell>
          <cell r="D11">
            <v>149489.9</v>
          </cell>
          <cell r="E11">
            <v>149489.9</v>
          </cell>
          <cell r="F11">
            <v>1</v>
          </cell>
          <cell r="G11">
            <v>74.5</v>
          </cell>
        </row>
        <row r="12">
          <cell r="A12" t="str">
            <v>ВЛ-225_от_шин</v>
          </cell>
          <cell r="B12">
            <v>1050875</v>
          </cell>
          <cell r="C12">
            <v>292458.2</v>
          </cell>
          <cell r="D12">
            <v>320513.5</v>
          </cell>
          <cell r="E12">
            <v>320552</v>
          </cell>
          <cell r="F12">
            <v>1</v>
          </cell>
          <cell r="G12">
            <v>28055.299999999988</v>
          </cell>
        </row>
        <row r="13">
          <cell r="A13" t="str">
            <v>В3-220АТ3_от_шин</v>
          </cell>
          <cell r="B13">
            <v>4405800</v>
          </cell>
          <cell r="C13">
            <v>5.74</v>
          </cell>
          <cell r="D13">
            <v>5.74</v>
          </cell>
          <cell r="E13">
            <v>5.74</v>
          </cell>
          <cell r="F13">
            <v>4400000</v>
          </cell>
          <cell r="G13">
            <v>0</v>
          </cell>
        </row>
        <row r="14">
          <cell r="A14" t="str">
            <v>В3-220АТ3_к_шинам</v>
          </cell>
          <cell r="B14">
            <v>190324</v>
          </cell>
          <cell r="C14">
            <v>205.28</v>
          </cell>
          <cell r="D14">
            <v>217.12</v>
          </cell>
          <cell r="E14">
            <v>217.15</v>
          </cell>
          <cell r="F14">
            <v>4400000</v>
          </cell>
          <cell r="G14">
            <v>52096.000000000015</v>
          </cell>
        </row>
        <row r="15">
          <cell r="A15" t="str">
            <v>В4-220АТ3_от_шин</v>
          </cell>
          <cell r="B15">
            <v>19144</v>
          </cell>
          <cell r="C15">
            <v>9.1</v>
          </cell>
          <cell r="D15">
            <v>9.1</v>
          </cell>
          <cell r="E15">
            <v>9.1</v>
          </cell>
          <cell r="F15">
            <v>4400000</v>
          </cell>
          <cell r="G15">
            <v>0</v>
          </cell>
        </row>
        <row r="16">
          <cell r="A16" t="str">
            <v>В4-220АТ3_к_шинам</v>
          </cell>
          <cell r="B16">
            <v>777412</v>
          </cell>
          <cell r="C16">
            <v>187.36</v>
          </cell>
          <cell r="D16">
            <v>199.6</v>
          </cell>
          <cell r="E16">
            <v>199.63</v>
          </cell>
          <cell r="F16">
            <v>4400000</v>
          </cell>
          <cell r="G16">
            <v>53855.99999999992</v>
          </cell>
        </row>
        <row r="17">
          <cell r="A17" t="str">
            <v>ШСОВ-220_к_шинам</v>
          </cell>
          <cell r="B17">
            <v>1050887</v>
          </cell>
          <cell r="C17">
            <v>1706.8</v>
          </cell>
          <cell r="D17">
            <v>1706.8</v>
          </cell>
          <cell r="E17">
            <v>1706.8</v>
          </cell>
          <cell r="F17">
            <v>1</v>
          </cell>
          <cell r="G17">
            <v>0</v>
          </cell>
        </row>
        <row r="18">
          <cell r="A18" t="str">
            <v>ШСОВ-220_от_шин</v>
          </cell>
          <cell r="B18">
            <v>1050887</v>
          </cell>
          <cell r="C18">
            <v>13540.3</v>
          </cell>
          <cell r="D18">
            <v>13540.3</v>
          </cell>
          <cell r="E18">
            <v>13540.3</v>
          </cell>
          <cell r="F18">
            <v>1</v>
          </cell>
          <cell r="G18">
            <v>0</v>
          </cell>
        </row>
        <row r="19">
          <cell r="A19" t="str">
            <v>ВВ-110АТ1_от_шин</v>
          </cell>
          <cell r="B19">
            <v>1050909</v>
          </cell>
          <cell r="C19">
            <v>3168.6</v>
          </cell>
          <cell r="D19">
            <v>3168.6</v>
          </cell>
          <cell r="E19">
            <v>3168.6</v>
          </cell>
          <cell r="F19">
            <v>1</v>
          </cell>
          <cell r="G19">
            <v>0</v>
          </cell>
        </row>
        <row r="20">
          <cell r="A20" t="str">
            <v>ВВ-110АТ1_к_шинам</v>
          </cell>
          <cell r="B20">
            <v>1050909</v>
          </cell>
          <cell r="C20">
            <v>521687.8</v>
          </cell>
          <cell r="D20">
            <v>548845.9</v>
          </cell>
          <cell r="E20">
            <v>548943.69999999995</v>
          </cell>
          <cell r="F20">
            <v>1</v>
          </cell>
          <cell r="G20">
            <v>27158.100000000035</v>
          </cell>
        </row>
        <row r="21">
          <cell r="A21" t="str">
            <v>ВВ-110АТ2_от_шин</v>
          </cell>
          <cell r="B21">
            <v>1050881</v>
          </cell>
          <cell r="C21">
            <v>3413.2</v>
          </cell>
          <cell r="D21">
            <v>3413.2</v>
          </cell>
          <cell r="E21">
            <v>3413.2</v>
          </cell>
          <cell r="F21">
            <v>1</v>
          </cell>
          <cell r="G21">
            <v>0</v>
          </cell>
        </row>
        <row r="22">
          <cell r="A22" t="str">
            <v>ВВ-110АТ2_к_шинам</v>
          </cell>
          <cell r="B22">
            <v>1050881</v>
          </cell>
          <cell r="C22">
            <v>470261.8</v>
          </cell>
          <cell r="D22">
            <v>494781.8</v>
          </cell>
          <cell r="E22">
            <v>494870.6</v>
          </cell>
          <cell r="F22">
            <v>1</v>
          </cell>
          <cell r="G22">
            <v>24520</v>
          </cell>
        </row>
        <row r="23">
          <cell r="A23" t="str">
            <v>С-165_к_шинам</v>
          </cell>
          <cell r="B23">
            <v>1045356</v>
          </cell>
          <cell r="C23">
            <v>538.29999999999995</v>
          </cell>
          <cell r="D23">
            <v>539.79999999999995</v>
          </cell>
          <cell r="E23">
            <v>540.1</v>
          </cell>
          <cell r="F23">
            <v>1</v>
          </cell>
          <cell r="G23">
            <v>1.5</v>
          </cell>
        </row>
        <row r="24">
          <cell r="A24" t="str">
            <v>С-165_от_шин</v>
          </cell>
          <cell r="B24">
            <v>1045356</v>
          </cell>
          <cell r="C24">
            <v>43593.5</v>
          </cell>
          <cell r="D24">
            <v>46170.9</v>
          </cell>
          <cell r="E24">
            <v>46182</v>
          </cell>
          <cell r="F24">
            <v>1</v>
          </cell>
          <cell r="G24">
            <v>2577.4000000000015</v>
          </cell>
        </row>
        <row r="25">
          <cell r="A25" t="str">
            <v>С-166_к_шинам</v>
          </cell>
          <cell r="B25">
            <v>1046897</v>
          </cell>
          <cell r="C25">
            <v>57</v>
          </cell>
          <cell r="D25">
            <v>57</v>
          </cell>
          <cell r="E25">
            <v>57</v>
          </cell>
          <cell r="F25">
            <v>1</v>
          </cell>
          <cell r="G25">
            <v>0</v>
          </cell>
        </row>
        <row r="26">
          <cell r="A26" t="str">
            <v>С-166_от_шин</v>
          </cell>
          <cell r="B26">
            <v>1046897</v>
          </cell>
          <cell r="C26">
            <v>46773.3</v>
          </cell>
          <cell r="D26">
            <v>49356.9</v>
          </cell>
          <cell r="E26">
            <v>49368</v>
          </cell>
          <cell r="F26">
            <v>1</v>
          </cell>
          <cell r="G26">
            <v>2583.5999999999985</v>
          </cell>
        </row>
        <row r="27">
          <cell r="A27" t="str">
            <v>С-167_к_шинам</v>
          </cell>
          <cell r="B27">
            <v>1045343</v>
          </cell>
          <cell r="C27">
            <v>5085.6000000000004</v>
          </cell>
          <cell r="D27">
            <v>5088.1000000000004</v>
          </cell>
          <cell r="E27">
            <v>5088.1000000000004</v>
          </cell>
          <cell r="F27">
            <v>1</v>
          </cell>
          <cell r="G27">
            <v>2.5</v>
          </cell>
        </row>
        <row r="28">
          <cell r="A28" t="str">
            <v>С-167_от_шин</v>
          </cell>
          <cell r="B28">
            <v>1045343</v>
          </cell>
          <cell r="C28">
            <v>214150.6</v>
          </cell>
          <cell r="D28">
            <v>223214.5</v>
          </cell>
          <cell r="E28">
            <v>223243.8</v>
          </cell>
          <cell r="F28">
            <v>1</v>
          </cell>
          <cell r="G28">
            <v>9063.8999999999942</v>
          </cell>
        </row>
        <row r="29">
          <cell r="A29" t="str">
            <v>С-168_к_шинам</v>
          </cell>
          <cell r="B29">
            <v>1045342</v>
          </cell>
          <cell r="C29">
            <v>7845.8</v>
          </cell>
          <cell r="D29">
            <v>7848.5</v>
          </cell>
          <cell r="E29">
            <v>7848.5</v>
          </cell>
          <cell r="F29">
            <v>1</v>
          </cell>
          <cell r="G29">
            <v>2.6999999999998181</v>
          </cell>
        </row>
        <row r="30">
          <cell r="A30" t="str">
            <v>С-168_от_шин</v>
          </cell>
          <cell r="B30">
            <v>1045342</v>
          </cell>
          <cell r="C30">
            <v>218853.5</v>
          </cell>
          <cell r="D30">
            <v>227723.4</v>
          </cell>
          <cell r="E30">
            <v>227751.4</v>
          </cell>
          <cell r="F30">
            <v>1</v>
          </cell>
          <cell r="G30">
            <v>8869.8999999999942</v>
          </cell>
        </row>
        <row r="31">
          <cell r="A31" t="str">
            <v>С-170_к_шинам</v>
          </cell>
          <cell r="B31">
            <v>1045335</v>
          </cell>
          <cell r="C31">
            <v>3.2</v>
          </cell>
          <cell r="D31">
            <v>3.2</v>
          </cell>
          <cell r="E31">
            <v>3.2</v>
          </cell>
          <cell r="F31">
            <v>1</v>
          </cell>
          <cell r="G31">
            <v>0</v>
          </cell>
        </row>
        <row r="32">
          <cell r="A32" t="str">
            <v>С-170_от_шин</v>
          </cell>
          <cell r="B32">
            <v>1045335</v>
          </cell>
          <cell r="C32">
            <v>158983.79999999999</v>
          </cell>
          <cell r="D32">
            <v>167846.8</v>
          </cell>
          <cell r="E32">
            <v>167881.9</v>
          </cell>
          <cell r="F32">
            <v>1</v>
          </cell>
          <cell r="G32">
            <v>8863</v>
          </cell>
        </row>
        <row r="33">
          <cell r="A33" t="str">
            <v>С-171_к_шинам</v>
          </cell>
          <cell r="B33">
            <v>1045336</v>
          </cell>
          <cell r="C33">
            <v>3897.7</v>
          </cell>
          <cell r="D33">
            <v>3898</v>
          </cell>
          <cell r="E33">
            <v>3898</v>
          </cell>
          <cell r="F33">
            <v>1</v>
          </cell>
          <cell r="G33">
            <v>0.3000000000001819</v>
          </cell>
        </row>
        <row r="34">
          <cell r="A34" t="str">
            <v>С-171_от_шин</v>
          </cell>
          <cell r="B34">
            <v>1045336</v>
          </cell>
          <cell r="C34">
            <v>404377.59999999998</v>
          </cell>
          <cell r="D34">
            <v>424060.9</v>
          </cell>
          <cell r="E34">
            <v>424133.7</v>
          </cell>
          <cell r="F34">
            <v>1</v>
          </cell>
          <cell r="G34">
            <v>19683.300000000047</v>
          </cell>
        </row>
        <row r="35">
          <cell r="A35" t="str">
            <v>ОВВ-110_к_шинам</v>
          </cell>
          <cell r="B35">
            <v>1050894</v>
          </cell>
          <cell r="C35">
            <v>1537.6</v>
          </cell>
          <cell r="D35">
            <v>1537.6</v>
          </cell>
          <cell r="E35">
            <v>1537.6</v>
          </cell>
          <cell r="F35">
            <v>1</v>
          </cell>
          <cell r="G35">
            <v>0</v>
          </cell>
        </row>
        <row r="36">
          <cell r="A36" t="str">
            <v>ОВВ-110_от_шин</v>
          </cell>
          <cell r="B36">
            <v>1050894</v>
          </cell>
          <cell r="C36">
            <v>12260.7</v>
          </cell>
          <cell r="D36">
            <v>12260.7</v>
          </cell>
          <cell r="E36">
            <v>12260.7</v>
          </cell>
          <cell r="F36">
            <v>1</v>
          </cell>
          <cell r="G36">
            <v>0</v>
          </cell>
        </row>
        <row r="37">
          <cell r="A37" t="str">
            <v>МВ-10-АТ1_от_шин</v>
          </cell>
          <cell r="B37">
            <v>69341</v>
          </cell>
          <cell r="C37">
            <v>0</v>
          </cell>
          <cell r="D37">
            <v>0</v>
          </cell>
          <cell r="E37">
            <v>0</v>
          </cell>
          <cell r="F37">
            <v>60000</v>
          </cell>
          <cell r="G37">
            <v>0</v>
          </cell>
        </row>
        <row r="38">
          <cell r="A38" t="str">
            <v>МВ-10-АТ1_к_шинам</v>
          </cell>
          <cell r="B38">
            <v>69341</v>
          </cell>
          <cell r="C38">
            <v>67.52</v>
          </cell>
          <cell r="D38">
            <v>70.11</v>
          </cell>
          <cell r="E38">
            <v>70.12</v>
          </cell>
          <cell r="F38">
            <v>60000</v>
          </cell>
          <cell r="G38">
            <v>155.4000000000002</v>
          </cell>
        </row>
        <row r="39">
          <cell r="A39" t="str">
            <v>МВ-10-АТ2_от_шин</v>
          </cell>
          <cell r="B39">
            <v>69390</v>
          </cell>
          <cell r="C39">
            <v>1.79</v>
          </cell>
          <cell r="D39">
            <v>1.79</v>
          </cell>
          <cell r="E39">
            <v>1.79</v>
          </cell>
          <cell r="F39">
            <v>60000</v>
          </cell>
          <cell r="G39">
            <v>0</v>
          </cell>
        </row>
        <row r="40">
          <cell r="A40" t="str">
            <v>МВ-10-АТ2_к_шинам</v>
          </cell>
          <cell r="B40">
            <v>69390</v>
          </cell>
          <cell r="C40">
            <v>29</v>
          </cell>
          <cell r="D40">
            <v>30.54</v>
          </cell>
          <cell r="E40">
            <v>30.55</v>
          </cell>
          <cell r="F40">
            <v>60000</v>
          </cell>
          <cell r="G40">
            <v>92.399999999999949</v>
          </cell>
        </row>
        <row r="41">
          <cell r="A41" t="str">
            <v>ф.9_к_шинам_0.4</v>
          </cell>
          <cell r="C41">
            <v>19.100000000000001</v>
          </cell>
          <cell r="D41">
            <v>19.100000000000001</v>
          </cell>
          <cell r="E41">
            <v>19.100000000000001</v>
          </cell>
          <cell r="G41">
            <v>0</v>
          </cell>
        </row>
        <row r="42">
          <cell r="A42" t="str">
            <v>ф.6_к_шинам_10</v>
          </cell>
          <cell r="C42">
            <v>6708.2</v>
          </cell>
          <cell r="D42">
            <v>6708.2</v>
          </cell>
          <cell r="E42">
            <v>6708.2</v>
          </cell>
          <cell r="G42">
            <v>0</v>
          </cell>
        </row>
      </sheetData>
      <sheetData sheetId="2" refreshError="1"/>
      <sheetData sheetId="3">
        <row r="16">
          <cell r="H16">
            <v>69.756399999999999</v>
          </cell>
        </row>
      </sheetData>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иртышская"/>
      <sheetName val="таврическая"/>
      <sheetName val="сибирь"/>
      <sheetName val="жилой фонд"/>
      <sheetName val="жилой_фонд"/>
      <sheetName val="справочник"/>
      <sheetName val="Служебный_лист"/>
      <sheetName val="Лист"/>
      <sheetName val="Параметры"/>
      <sheetName val="Заголовок"/>
      <sheetName val="TEHSHEET"/>
      <sheetName val="Регионы"/>
      <sheetName val="таб_1"/>
      <sheetName val="Баланс"/>
      <sheetName val="Справочники"/>
      <sheetName val="БФ-1-8-П"/>
      <sheetName val="БФ-2-6-П"/>
      <sheetName val="БФ-2-13-П"/>
      <sheetName val="БФ-1-10-П"/>
      <sheetName val="Баланс_по_ТЭЦ-1"/>
      <sheetName val="Настройки"/>
      <sheetName val="навигация"/>
      <sheetName val="Макро"/>
      <sheetName val="Производство_электроэнергии"/>
      <sheetName val="2011"/>
      <sheetName val="Расчеты_с_потребителями"/>
      <sheetName val="П-БР-2-2-П"/>
      <sheetName val="БФ-2-5-П"/>
      <sheetName val="НП-2-12-П"/>
      <sheetName val="филиал-МРСК"/>
      <sheetName val="структура"/>
      <sheetName val="Т11"/>
      <sheetName val="Т12"/>
      <sheetName val="Т19_11"/>
      <sheetName val="Т1"/>
      <sheetName val="Т2"/>
      <sheetName val="Т3"/>
      <sheetName val="Т6"/>
      <sheetName val="Т7"/>
      <sheetName val="Т8"/>
      <sheetName val="Ш_Передача_ЭЭ"/>
      <sheetName val="29"/>
      <sheetName val="21"/>
      <sheetName val="23"/>
      <sheetName val="25"/>
      <sheetName val="26"/>
      <sheetName val="27"/>
      <sheetName val="28"/>
      <sheetName val="22"/>
      <sheetName val="2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Расчет НВВ общий"/>
      <sheetName val="ЭСО"/>
      <sheetName val="Ген. не уч. ОРЭМ"/>
      <sheetName val="Свод"/>
      <sheetName val="TEHSHEET"/>
      <sheetName val="Топливо2009"/>
      <sheetName val="2009"/>
      <sheetName val="Заголовок"/>
      <sheetName val="Lists"/>
      <sheetName val="Прилож.1"/>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ээ"/>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База"/>
      <sheetName val="proverka"/>
      <sheetName val="ПРОГНОЗ_1"/>
      <sheetName val="Гр5(о)"/>
      <sheetName val="ФБР"/>
      <sheetName val="I"/>
      <sheetName val="MTO REV.0"/>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F5"/>
      <sheetName val="Лист3"/>
      <sheetName val="Данные"/>
      <sheetName val="ИТ-бюджет"/>
    </sheetNames>
    <sheetDataSet>
      <sheetData sheetId="0" refreshError="1"/>
      <sheetData sheetId="1" refreshError="1"/>
      <sheetData sheetId="2" refreshError="1">
        <row r="5">
          <cell r="G5">
            <v>4551113.38</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5">
          <cell r="G5">
            <v>4551113.38</v>
          </cell>
        </row>
      </sheetData>
      <sheetData sheetId="55" refreshError="1"/>
      <sheetData sheetId="5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Адреса телефоны"/>
      <sheetName val="t_настройки"/>
      <sheetName val="t_проверки"/>
      <sheetName val="Сценарные условия"/>
      <sheetName val="Список ДЗО"/>
      <sheetName val="Information blok"/>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18.2"/>
      <sheetName val="6"/>
      <sheetName val="15"/>
      <sheetName val="2.3"/>
      <sheetName val="20"/>
      <sheetName val="27"/>
      <sheetName val="P2.1"/>
      <sheetName val="29"/>
      <sheetName val="21"/>
      <sheetName val="23"/>
      <sheetName val="26"/>
      <sheetName val="28"/>
      <sheetName val="19"/>
      <sheetName val="22"/>
      <sheetName val="Регионы"/>
      <sheetName val="FST5"/>
      <sheetName val="Панель управления"/>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Заголовок"/>
      <sheetName val="17 БДР по филиалам"/>
    </sheetNames>
    <sheetDataSet>
      <sheetData sheetId="0">
        <row r="4">
          <cell r="C4" t="str">
            <v>Гуджоян Дмитрий Олегович</v>
          </cell>
          <cell r="D4" t="str">
            <v>747-92-90</v>
          </cell>
        </row>
        <row r="7">
          <cell r="C7" t="str">
            <v>Гилев Дмитрий Михайлович</v>
          </cell>
          <cell r="D7" t="str">
            <v>747-92-92 (3031)</v>
          </cell>
          <cell r="E7" t="str">
            <v>915-3800031</v>
          </cell>
        </row>
        <row r="8">
          <cell r="C8">
            <v>0</v>
          </cell>
          <cell r="D8">
            <v>0</v>
          </cell>
          <cell r="E8">
            <v>0</v>
          </cell>
        </row>
        <row r="9">
          <cell r="C9" t="str">
            <v>Антропова Наталья</v>
          </cell>
          <cell r="D9" t="str">
            <v>8-919-786-00-57</v>
          </cell>
          <cell r="E9">
            <v>0</v>
          </cell>
          <cell r="F9" t="str">
            <v>Antropova.NG@mrsk-1.ru</v>
          </cell>
          <cell r="G9">
            <v>0</v>
          </cell>
        </row>
        <row r="10">
          <cell r="C10" t="str">
            <v>Кислякова Ксения</v>
          </cell>
          <cell r="D10" t="str">
            <v>747-92-92 (3035)</v>
          </cell>
          <cell r="E10">
            <v>0</v>
          </cell>
          <cell r="F10" t="str">
            <v>Kislyakova.KO@mrsk-1.ru</v>
          </cell>
          <cell r="G10">
            <v>0</v>
          </cell>
        </row>
        <row r="11">
          <cell r="A11" t="e">
            <v>#VALUE!</v>
          </cell>
          <cell r="B11">
            <v>0</v>
          </cell>
          <cell r="C11" t="str">
            <v>Мелешкин Дмитрий</v>
          </cell>
          <cell r="D11">
            <v>0</v>
          </cell>
          <cell r="E11">
            <v>0</v>
          </cell>
          <cell r="F11">
            <v>0</v>
          </cell>
          <cell r="G11">
            <v>0</v>
          </cell>
        </row>
        <row r="12">
          <cell r="A12">
            <v>0</v>
          </cell>
          <cell r="B12">
            <v>0</v>
          </cell>
          <cell r="C12" t="str">
            <v>Щепоткина Людмила</v>
          </cell>
          <cell r="D12">
            <v>0</v>
          </cell>
          <cell r="E12">
            <v>0</v>
          </cell>
          <cell r="F12">
            <v>0</v>
          </cell>
          <cell r="G12">
            <v>0</v>
          </cell>
        </row>
        <row r="13">
          <cell r="C13" t="str">
            <v>Павлов Владимир Михайлович</v>
          </cell>
          <cell r="D13">
            <v>0</v>
          </cell>
          <cell r="E13">
            <v>0</v>
          </cell>
          <cell r="F13">
            <v>0</v>
          </cell>
          <cell r="G13">
            <v>0</v>
          </cell>
        </row>
        <row r="14">
          <cell r="A14">
            <v>0</v>
          </cell>
          <cell r="B14" t="str">
            <v>Начальник департамента финансов</v>
          </cell>
          <cell r="C14" t="str">
            <v>Хромова Екатерина</v>
          </cell>
          <cell r="D14" t="str">
            <v>747-92-92 (3275)</v>
          </cell>
          <cell r="E14" t="str">
            <v>915-162-81-75</v>
          </cell>
          <cell r="F14">
            <v>0</v>
          </cell>
          <cell r="G14">
            <v>0</v>
          </cell>
        </row>
        <row r="15">
          <cell r="E15" t="str">
            <v xml:space="preserve">   </v>
          </cell>
          <cell r="F15">
            <v>0</v>
          </cell>
          <cell r="G15">
            <v>0</v>
          </cell>
        </row>
        <row r="16">
          <cell r="E16">
            <v>0</v>
          </cell>
          <cell r="F16">
            <v>0</v>
          </cell>
          <cell r="G16">
            <v>0</v>
          </cell>
        </row>
        <row r="17">
          <cell r="E17" t="str">
            <v>915-162-81-27</v>
          </cell>
          <cell r="F17">
            <v>0</v>
          </cell>
          <cell r="G17">
            <v>0</v>
          </cell>
        </row>
        <row r="18">
          <cell r="E18">
            <v>0</v>
          </cell>
          <cell r="F18">
            <v>0</v>
          </cell>
          <cell r="G18">
            <v>0</v>
          </cell>
        </row>
        <row r="19">
          <cell r="E19" t="str">
            <v>915-380-00-87</v>
          </cell>
          <cell r="F19" t="str">
            <v>Nesterenko_VV@mrsk-1.ru</v>
          </cell>
          <cell r="G19">
            <v>0</v>
          </cell>
        </row>
        <row r="20">
          <cell r="E20" t="str">
            <v>8-915-380-00-15</v>
          </cell>
          <cell r="F20">
            <v>0</v>
          </cell>
          <cell r="G20">
            <v>0</v>
          </cell>
        </row>
        <row r="21">
          <cell r="C21" t="str">
            <v>Лапинская Светалана</v>
          </cell>
          <cell r="D21">
            <v>0</v>
          </cell>
          <cell r="E21" t="str">
            <v>915-380-00-37</v>
          </cell>
          <cell r="F21">
            <v>0</v>
          </cell>
          <cell r="G21">
            <v>0</v>
          </cell>
        </row>
        <row r="22">
          <cell r="C22" t="str">
            <v>Черных Денис Борисович</v>
          </cell>
          <cell r="D22">
            <v>0</v>
          </cell>
          <cell r="E22" t="str">
            <v>915-3800082</v>
          </cell>
        </row>
        <row r="23">
          <cell r="C23" t="str">
            <v>Рыбников Дмитрий Алексеевич</v>
          </cell>
          <cell r="D23">
            <v>0</v>
          </cell>
          <cell r="E23" t="str">
            <v>915-1628140</v>
          </cell>
          <cell r="F23">
            <v>0</v>
          </cell>
          <cell r="G23">
            <v>0</v>
          </cell>
        </row>
        <row r="24">
          <cell r="C24" t="str">
            <v>Алдонова Ольга Викторовна</v>
          </cell>
          <cell r="D24">
            <v>0</v>
          </cell>
          <cell r="E24">
            <v>0</v>
          </cell>
          <cell r="F24">
            <v>0</v>
          </cell>
          <cell r="G24">
            <v>0</v>
          </cell>
        </row>
        <row r="25">
          <cell r="C25" t="str">
            <v>Раковский Эдуард Казимирович</v>
          </cell>
          <cell r="D25">
            <v>0</v>
          </cell>
          <cell r="E25" t="str">
            <v xml:space="preserve"> </v>
          </cell>
          <cell r="F25">
            <v>0</v>
          </cell>
          <cell r="G25">
            <v>0</v>
          </cell>
        </row>
        <row r="26">
          <cell r="C26" t="str">
            <v>Науменко Людмила Николаевна</v>
          </cell>
          <cell r="D26">
            <v>0</v>
          </cell>
          <cell r="E26">
            <v>0</v>
          </cell>
          <cell r="F26" t="str">
            <v xml:space="preserve">   </v>
          </cell>
          <cell r="G26">
            <v>0</v>
          </cell>
        </row>
        <row r="27">
          <cell r="C27">
            <v>0</v>
          </cell>
          <cell r="D27" t="str">
            <v>742-53-68 (9295)</v>
          </cell>
          <cell r="E27">
            <v>0</v>
          </cell>
          <cell r="F27">
            <v>14285.714285714286</v>
          </cell>
          <cell r="G27">
            <v>0</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U28">
            <v>0</v>
          </cell>
          <cell r="V28">
            <v>0</v>
          </cell>
          <cell r="W28">
            <v>0</v>
          </cell>
          <cell r="X28">
            <v>0</v>
          </cell>
        </row>
        <row r="29">
          <cell r="C29" t="str">
            <v>Ушаков Евгений Викторович</v>
          </cell>
          <cell r="D29" t="str">
            <v>(831) 431-83-59</v>
          </cell>
          <cell r="E29">
            <v>0</v>
          </cell>
          <cell r="F29" t="str">
            <v>ushakov_ev@mrsk-cp.ru</v>
          </cell>
          <cell r="G29">
            <v>23447</v>
          </cell>
        </row>
        <row r="30">
          <cell r="C30" t="str">
            <v>Тихомирова Ольга Владимировна</v>
          </cell>
          <cell r="D30" t="str">
            <v>(831) 431-83-09,
431-91-01</v>
          </cell>
          <cell r="E30" t="str">
            <v>8-910-101-92-10</v>
          </cell>
          <cell r="F30" t="str">
            <v>tikhomirova_ov@mrsk-cp.ru</v>
          </cell>
          <cell r="G30">
            <v>23491</v>
          </cell>
        </row>
        <row r="31">
          <cell r="C31" t="str">
            <v>Алешин Артем Геннадьевич</v>
          </cell>
          <cell r="D31" t="str">
            <v>(831) 431-93-55</v>
          </cell>
          <cell r="E31" t="str">
            <v>910-793-4786</v>
          </cell>
          <cell r="F31">
            <v>0</v>
          </cell>
          <cell r="G31">
            <v>0</v>
          </cell>
        </row>
        <row r="32">
          <cell r="C32" t="str">
            <v>Киреев Алексей Александрович</v>
          </cell>
          <cell r="D32" t="str">
            <v>(831) 431-83-39</v>
          </cell>
          <cell r="E32" t="str">
            <v xml:space="preserve"> </v>
          </cell>
          <cell r="F32">
            <v>0</v>
          </cell>
          <cell r="G32">
            <v>0</v>
          </cell>
        </row>
        <row r="33">
          <cell r="C33" t="str">
            <v>Кульмяев Андрей</v>
          </cell>
          <cell r="D33">
            <v>0</v>
          </cell>
          <cell r="E33" t="str">
            <v>8-910-892-78-04</v>
          </cell>
          <cell r="F33">
            <v>0</v>
          </cell>
          <cell r="G33">
            <v>0</v>
          </cell>
        </row>
        <row r="34">
          <cell r="B34">
            <v>0</v>
          </cell>
          <cell r="C34" t="str">
            <v>Кузин Михаил Владимирович</v>
          </cell>
          <cell r="D34">
            <v>0</v>
          </cell>
          <cell r="E34" t="str">
            <v>8-910-899-53-00</v>
          </cell>
          <cell r="F34">
            <v>0</v>
          </cell>
          <cell r="G34">
            <v>0</v>
          </cell>
        </row>
        <row r="35">
          <cell r="C35" t="str">
            <v>Тарасов Андрей Геннадьевич</v>
          </cell>
          <cell r="D35" t="str">
            <v>(831) 431-74-92</v>
          </cell>
          <cell r="E35" t="str">
            <v>8-910-104-12-49</v>
          </cell>
          <cell r="F35" t="str">
            <v>Tarasov_AG@mrsk-cp.ru</v>
          </cell>
          <cell r="G35">
            <v>0</v>
          </cell>
        </row>
        <row r="36">
          <cell r="C36" t="str">
            <v>Титов Алексей Александрович</v>
          </cell>
          <cell r="D36" t="str">
            <v>(831) 431-74-92</v>
          </cell>
          <cell r="E36">
            <v>0</v>
          </cell>
          <cell r="F36" t="str">
            <v>titov_aa@mrsk-cp.ru</v>
          </cell>
          <cell r="G36">
            <v>0</v>
          </cell>
        </row>
        <row r="37">
          <cell r="B37">
            <v>0</v>
          </cell>
          <cell r="C37" t="str">
            <v>Недоросков Дмитрий Александрович</v>
          </cell>
          <cell r="D37">
            <v>0</v>
          </cell>
          <cell r="E37" t="str">
            <v>8-920-255-50-64</v>
          </cell>
          <cell r="F37">
            <v>0</v>
          </cell>
          <cell r="G37">
            <v>0</v>
          </cell>
        </row>
        <row r="38">
          <cell r="C38" t="str">
            <v>Ведерников Андрей Юрьевич</v>
          </cell>
          <cell r="D38" t="str">
            <v>(831) 431-91-45</v>
          </cell>
          <cell r="E38">
            <v>0</v>
          </cell>
          <cell r="F38">
            <v>0</v>
          </cell>
          <cell r="G38">
            <v>0</v>
          </cell>
        </row>
        <row r="39">
          <cell r="C39" t="str">
            <v>Лосева Татьяна Михайловна</v>
          </cell>
          <cell r="D39" t="str">
            <v>433-38-06</v>
          </cell>
          <cell r="E39">
            <v>0</v>
          </cell>
          <cell r="F39">
            <v>0</v>
          </cell>
          <cell r="G39">
            <v>0</v>
          </cell>
        </row>
        <row r="40">
          <cell r="C40" t="str">
            <v>Сухотник Александр Борисович</v>
          </cell>
          <cell r="D40" t="str">
            <v>431-85-88</v>
          </cell>
          <cell r="E40">
            <v>0</v>
          </cell>
          <cell r="F40">
            <v>0</v>
          </cell>
          <cell r="G40">
            <v>0</v>
          </cell>
        </row>
        <row r="41">
          <cell r="C41" t="str">
            <v>Басалаев Валерий Леонидович</v>
          </cell>
          <cell r="D41" t="str">
            <v>431-85-23</v>
          </cell>
          <cell r="E41">
            <v>0</v>
          </cell>
          <cell r="F41">
            <v>0</v>
          </cell>
          <cell r="G41">
            <v>0</v>
          </cell>
        </row>
        <row r="42">
          <cell r="C42" t="str">
            <v>Якимова Людмила</v>
          </cell>
          <cell r="D42" t="str">
            <v>(831) 431-83-45</v>
          </cell>
          <cell r="E42">
            <v>0</v>
          </cell>
          <cell r="F42">
            <v>0</v>
          </cell>
          <cell r="G42">
            <v>0</v>
          </cell>
        </row>
        <row r="43">
          <cell r="C43" t="str">
            <v>Подольская Лада Александровна</v>
          </cell>
          <cell r="D43" t="str">
            <v>433-38-06</v>
          </cell>
          <cell r="E43">
            <v>0</v>
          </cell>
          <cell r="F43">
            <v>0</v>
          </cell>
          <cell r="G43">
            <v>0</v>
          </cell>
        </row>
        <row r="44">
          <cell r="C44" t="str">
            <v>Токаева Ольга Васильевна</v>
          </cell>
          <cell r="D44" t="str">
            <v>(831) 431-93-15</v>
          </cell>
          <cell r="E44">
            <v>0</v>
          </cell>
        </row>
        <row r="45">
          <cell r="C45" t="str">
            <v>Кронберг Наталья</v>
          </cell>
          <cell r="D45" t="str">
            <v>(831) 431-91-72</v>
          </cell>
          <cell r="E45">
            <v>0</v>
          </cell>
          <cell r="F45">
            <v>0</v>
          </cell>
          <cell r="G45">
            <v>0</v>
          </cell>
        </row>
        <row r="46">
          <cell r="C46">
            <v>0</v>
          </cell>
          <cell r="D46">
            <v>0</v>
          </cell>
          <cell r="E46">
            <v>0</v>
          </cell>
          <cell r="F46">
            <v>0</v>
          </cell>
          <cell r="G46">
            <v>0</v>
          </cell>
          <cell r="H46">
            <v>0</v>
          </cell>
          <cell r="I46">
            <v>0</v>
          </cell>
          <cell r="J46">
            <v>0</v>
          </cell>
          <cell r="K46">
            <v>0</v>
          </cell>
          <cell r="N46">
            <v>0</v>
          </cell>
        </row>
        <row r="47">
          <cell r="C47" t="str">
            <v>Кухмай Александр Маркович</v>
          </cell>
          <cell r="D47">
            <v>0</v>
          </cell>
          <cell r="E47" t="str">
            <v>8(911) 712-24-02</v>
          </cell>
          <cell r="F47" t="str">
            <v>main@mrsksevzap.ru</v>
          </cell>
          <cell r="G47">
            <v>18741</v>
          </cell>
        </row>
        <row r="48">
          <cell r="C48" t="str">
            <v>Макарова Ольга Вадимовна</v>
          </cell>
          <cell r="D48" t="str">
            <v>(812) 305-106-06</v>
          </cell>
          <cell r="E48" t="str">
            <v>8-911-712-24-15</v>
          </cell>
          <cell r="F48" t="str">
            <v>makarova@mrsksevzap.ru</v>
          </cell>
          <cell r="G48">
            <v>26262</v>
          </cell>
        </row>
        <row r="49">
          <cell r="C49" t="str">
            <v xml:space="preserve">Бахирева Дарья Андреевна </v>
          </cell>
          <cell r="D49" t="str">
            <v>(812) 305-1010 (доб.203)</v>
          </cell>
          <cell r="E49">
            <v>0</v>
          </cell>
          <cell r="F49" t="str">
            <v>bda@mrsksevzap.ru</v>
          </cell>
          <cell r="G49">
            <v>0</v>
          </cell>
        </row>
        <row r="50">
          <cell r="C50" t="str">
            <v>Горкавенко Людмила Игоревна</v>
          </cell>
          <cell r="D50" t="str">
            <v>(812) 305-10-20</v>
          </cell>
          <cell r="E50">
            <v>0</v>
          </cell>
        </row>
        <row r="52">
          <cell r="D52" t="str">
            <v>(812) 305-10-29</v>
          </cell>
          <cell r="E52">
            <v>0</v>
          </cell>
          <cell r="F52">
            <v>0</v>
          </cell>
          <cell r="G52">
            <v>0</v>
          </cell>
        </row>
        <row r="53">
          <cell r="D53" t="str">
            <v>(812) 320-22-87 (119)</v>
          </cell>
          <cell r="E53">
            <v>0</v>
          </cell>
          <cell r="F53" t="str">
            <v>mae@mrsksevzap.ru</v>
          </cell>
          <cell r="G53">
            <v>0</v>
          </cell>
        </row>
        <row r="54">
          <cell r="C54" t="str">
            <v>Ткаченко Евгения Николаевна</v>
          </cell>
          <cell r="D54" t="str">
            <v>(812) 320-22-87 (237)</v>
          </cell>
          <cell r="E54" t="str">
            <v>71 михалева</v>
          </cell>
          <cell r="F54" t="str">
            <v>ten@mrsksevzap.ru</v>
          </cell>
          <cell r="G54">
            <v>0</v>
          </cell>
        </row>
        <row r="55">
          <cell r="C55" t="str">
            <v>Поветкина Анаа Александровна</v>
          </cell>
          <cell r="D55" t="str">
            <v>(812) 305-10-67</v>
          </cell>
          <cell r="E55">
            <v>0</v>
          </cell>
          <cell r="F55">
            <v>0</v>
          </cell>
          <cell r="G55">
            <v>0</v>
          </cell>
        </row>
        <row r="56">
          <cell r="C56" t="str">
            <v>Крылова Ариадна Александровна</v>
          </cell>
          <cell r="D56" t="str">
            <v>(812) 305-10-42</v>
          </cell>
          <cell r="E56">
            <v>0</v>
          </cell>
          <cell r="F56">
            <v>0</v>
          </cell>
          <cell r="G56">
            <v>0</v>
          </cell>
        </row>
        <row r="57">
          <cell r="C57" t="str">
            <v>Михалева Людмила Юрьевна</v>
          </cell>
          <cell r="D57" t="str">
            <v>(812) 305-10-71</v>
          </cell>
          <cell r="E57">
            <v>0</v>
          </cell>
          <cell r="F57">
            <v>0</v>
          </cell>
          <cell r="G57">
            <v>0</v>
          </cell>
        </row>
        <row r="58">
          <cell r="C58" t="str">
            <v>Платашкина Вера</v>
          </cell>
          <cell r="D58">
            <v>0</v>
          </cell>
          <cell r="E58" t="str">
            <v>8-911-811-84-49</v>
          </cell>
          <cell r="F58">
            <v>0</v>
          </cell>
          <cell r="G58">
            <v>0</v>
          </cell>
        </row>
        <row r="59">
          <cell r="C59" t="str">
            <v>Кушнеров Анатолий Валерььевич</v>
          </cell>
          <cell r="D59">
            <v>0</v>
          </cell>
          <cell r="E59" t="str">
            <v>8 (911) 712-24-05</v>
          </cell>
          <cell r="F59" t="str">
            <v>avk@mrsksevzap.ru</v>
          </cell>
          <cell r="G59">
            <v>26131</v>
          </cell>
        </row>
        <row r="60">
          <cell r="C60" t="str">
            <v>Титов Сергей Геннадьевич</v>
          </cell>
          <cell r="F60" t="str">
            <v>titov@mrsksevzap.ru</v>
          </cell>
          <cell r="G60">
            <v>23110</v>
          </cell>
        </row>
        <row r="61">
          <cell r="C61">
            <v>0</v>
          </cell>
          <cell r="D61">
            <v>0</v>
          </cell>
          <cell r="E61">
            <v>0</v>
          </cell>
          <cell r="F61">
            <v>0</v>
          </cell>
          <cell r="G61">
            <v>0</v>
          </cell>
        </row>
        <row r="62">
          <cell r="C62" t="str">
            <v>Карташова Елена Борисовна</v>
          </cell>
          <cell r="D62" t="str">
            <v>(812) 320-22-87 (127)</v>
          </cell>
          <cell r="E62">
            <v>0</v>
          </cell>
          <cell r="F62" t="str">
            <v xml:space="preserve"> </v>
          </cell>
          <cell r="G62">
            <v>0</v>
          </cell>
        </row>
        <row r="63">
          <cell r="C63" t="str">
            <v>Анфимов Олег Панфутьевич</v>
          </cell>
          <cell r="D63" t="str">
            <v>(812) 320-22-87 (138)</v>
          </cell>
          <cell r="E63" t="str">
            <v>8-911-712-24-00</v>
          </cell>
          <cell r="F63">
            <v>0</v>
          </cell>
          <cell r="G63">
            <v>0</v>
          </cell>
        </row>
        <row r="64">
          <cell r="C64" t="str">
            <v>Факс</v>
          </cell>
          <cell r="D64" t="str">
            <v>(812) 328-06-32</v>
          </cell>
          <cell r="E64">
            <v>0</v>
          </cell>
          <cell r="F64">
            <v>0</v>
          </cell>
          <cell r="G64">
            <v>0</v>
          </cell>
        </row>
        <row r="65">
          <cell r="C65">
            <v>0</v>
          </cell>
        </row>
        <row r="66">
          <cell r="C66">
            <v>0</v>
          </cell>
          <cell r="D66" t="str">
            <v>(343) 216-17-60</v>
          </cell>
          <cell r="E66" t="str">
            <v>912-2300411</v>
          </cell>
          <cell r="F66">
            <v>0</v>
          </cell>
          <cell r="G66">
            <v>0</v>
          </cell>
        </row>
        <row r="67">
          <cell r="C67" t="str">
            <v>Морозова Елена Александровна</v>
          </cell>
          <cell r="D67" t="str">
            <v>(343) 216-88-62</v>
          </cell>
          <cell r="E67" t="str">
            <v>912-2300-416</v>
          </cell>
          <cell r="F67">
            <v>0</v>
          </cell>
          <cell r="G67">
            <v>0</v>
          </cell>
        </row>
        <row r="68">
          <cell r="C68" t="str">
            <v>Юлдашева Ирина Николаевна</v>
          </cell>
          <cell r="D68" t="str">
            <v>216-88-66
215-25-51</v>
          </cell>
          <cell r="E68" t="str">
            <v>912-23-20-415</v>
          </cell>
          <cell r="F68">
            <v>0</v>
          </cell>
          <cell r="G68">
            <v>0</v>
          </cell>
        </row>
        <row r="69">
          <cell r="C69" t="str">
            <v>(Сливчук) Максимова Юлия</v>
          </cell>
          <cell r="D69" t="str">
            <v>215-26-86</v>
          </cell>
          <cell r="E69" t="str">
            <v>8-912-23-00-407</v>
          </cell>
          <cell r="F69">
            <v>0</v>
          </cell>
          <cell r="G69">
            <v>0</v>
          </cell>
        </row>
        <row r="70">
          <cell r="C70" t="str">
            <v>Шевелев Илья Владимирович</v>
          </cell>
          <cell r="F70">
            <v>0</v>
          </cell>
          <cell r="G70">
            <v>0</v>
          </cell>
        </row>
        <row r="71">
          <cell r="C71" t="str">
            <v>Кузьминкина Жанна Викторовна</v>
          </cell>
          <cell r="D71" t="str">
            <v>(343) 215-26-30</v>
          </cell>
          <cell r="E71" t="str">
            <v>8-912-2320426</v>
          </cell>
        </row>
        <row r="72">
          <cell r="C72" t="str">
            <v>Рагозина Марина Викторовна</v>
          </cell>
          <cell r="D72" t="str">
            <v>8 (343)215-22-93</v>
          </cell>
          <cell r="E72">
            <v>0</v>
          </cell>
          <cell r="F72" t="str">
            <v>MRagozina@MRSK-URAL.RU</v>
          </cell>
          <cell r="G72">
            <v>0</v>
          </cell>
        </row>
        <row r="73">
          <cell r="C73" t="str">
            <v>Соболева Наталья Анатольевна</v>
          </cell>
          <cell r="F73" t="str">
            <v>nsoboleva@mrsk-ural.ru</v>
          </cell>
          <cell r="G73">
            <v>0</v>
          </cell>
        </row>
        <row r="74">
          <cell r="C74" t="str">
            <v xml:space="preserve">Вилисова Анастасия </v>
          </cell>
          <cell r="D74" t="str">
            <v>(343) 215 26 29</v>
          </cell>
          <cell r="E74" t="str">
            <v>8-912-23-00-425</v>
          </cell>
          <cell r="F74">
            <v>0</v>
          </cell>
          <cell r="G74">
            <v>0</v>
          </cell>
        </row>
        <row r="75">
          <cell r="C75" t="str">
            <v>Черноскутова Вера Сергеевна</v>
          </cell>
          <cell r="D75" t="str">
            <v>(343) 215-22-62</v>
          </cell>
          <cell r="E75">
            <v>0</v>
          </cell>
          <cell r="F75">
            <v>0</v>
          </cell>
          <cell r="G75">
            <v>0</v>
          </cell>
        </row>
        <row r="76">
          <cell r="C76" t="str">
            <v>Кайль Владимир Викторович</v>
          </cell>
          <cell r="D76" t="str">
            <v>(343) 215-26-34</v>
          </cell>
          <cell r="E76" t="str">
            <v>сот. тел. 908-635-29-68</v>
          </cell>
          <cell r="F76">
            <v>0</v>
          </cell>
          <cell r="G76">
            <v>0</v>
          </cell>
        </row>
        <row r="77">
          <cell r="C77" t="str">
            <v>Нечаева Евгения Александровна</v>
          </cell>
          <cell r="D77" t="str">
            <v>(343) 215 22 62</v>
          </cell>
          <cell r="E77">
            <v>0</v>
          </cell>
        </row>
        <row r="78">
          <cell r="C78" t="str">
            <v>Соколов Алексей</v>
          </cell>
          <cell r="D78" t="str">
            <v>(343) 215-26-86</v>
          </cell>
          <cell r="E78">
            <v>0</v>
          </cell>
          <cell r="F78">
            <v>0</v>
          </cell>
          <cell r="G78">
            <v>0</v>
          </cell>
        </row>
        <row r="79">
          <cell r="C79" t="str">
            <v>Ларюшкин Константин</v>
          </cell>
          <cell r="D79" t="str">
            <v>(343) 215-25-89</v>
          </cell>
          <cell r="E79">
            <v>0</v>
          </cell>
          <cell r="F79">
            <v>0</v>
          </cell>
          <cell r="G79">
            <v>0</v>
          </cell>
        </row>
        <row r="80">
          <cell r="C80" t="str">
            <v>Афанасьева Екатерина</v>
          </cell>
          <cell r="D80" t="str">
            <v>(343) 215-26-28</v>
          </cell>
          <cell r="E80">
            <v>0</v>
          </cell>
          <cell r="F80">
            <v>0</v>
          </cell>
          <cell r="G80">
            <v>0</v>
          </cell>
        </row>
        <row r="81">
          <cell r="C81" t="str">
            <v>Максимова Юлия</v>
          </cell>
          <cell r="D81" t="str">
            <v>(343) 216-17-68</v>
          </cell>
          <cell r="E81" t="str">
            <v>912-2300407</v>
          </cell>
          <cell r="F81" t="str">
            <v>YuMaksimova@mrsk-uv.ru</v>
          </cell>
          <cell r="G81">
            <v>0</v>
          </cell>
        </row>
        <row r="82">
          <cell r="C82" t="str">
            <v>Смирнова Наталья</v>
          </cell>
          <cell r="D82" t="str">
            <v>(343) 216-17-62 (4688)</v>
          </cell>
          <cell r="E82" t="str">
            <v xml:space="preserve"> </v>
          </cell>
          <cell r="F82">
            <v>0</v>
          </cell>
          <cell r="G82">
            <v>0</v>
          </cell>
        </row>
        <row r="83">
          <cell r="C83" t="str">
            <v>Бондаренко Наталья Владимировна</v>
          </cell>
          <cell r="D83" t="str">
            <v>(343) 216-88-69 (4616)</v>
          </cell>
          <cell r="E83" t="str">
            <v>912-2232500</v>
          </cell>
        </row>
        <row r="84">
          <cell r="C84" t="str">
            <v>Вороная Мария</v>
          </cell>
          <cell r="D84" t="str">
            <v>(343) 216-17-60 (4683)</v>
          </cell>
          <cell r="E84" t="str">
            <v>8-912-23-20-417</v>
          </cell>
          <cell r="F84">
            <v>0</v>
          </cell>
          <cell r="G84">
            <v>0</v>
          </cell>
        </row>
        <row r="85">
          <cell r="C85" t="str">
            <v>Бахтурина Екатерина</v>
          </cell>
          <cell r="F85">
            <v>0</v>
          </cell>
          <cell r="G85">
            <v>0</v>
          </cell>
        </row>
        <row r="86">
          <cell r="C86" t="str">
            <v>Белозерцев Юрий Тимофеевич</v>
          </cell>
          <cell r="F86">
            <v>0</v>
          </cell>
          <cell r="G86">
            <v>0</v>
          </cell>
        </row>
        <row r="87">
          <cell r="C87" t="str">
            <v xml:space="preserve">Бурлак Вера Петровна </v>
          </cell>
          <cell r="F87">
            <v>0</v>
          </cell>
          <cell r="G87">
            <v>0</v>
          </cell>
        </row>
        <row r="88">
          <cell r="C88" t="str">
            <v>Васильева Елизавета</v>
          </cell>
          <cell r="F88">
            <v>0</v>
          </cell>
          <cell r="G88">
            <v>0</v>
          </cell>
        </row>
        <row r="89">
          <cell r="C89" t="str">
            <v>Сукова Елена</v>
          </cell>
        </row>
        <row r="90">
          <cell r="C90">
            <v>0</v>
          </cell>
        </row>
        <row r="91">
          <cell r="C91">
            <v>0</v>
          </cell>
        </row>
        <row r="92">
          <cell r="C92">
            <v>0</v>
          </cell>
        </row>
        <row r="93">
          <cell r="C93" t="str">
            <v>Касандров Максим</v>
          </cell>
        </row>
        <row r="94">
          <cell r="C94" t="str">
            <v>Ануфриев Алексей</v>
          </cell>
        </row>
        <row r="95">
          <cell r="C95" t="str">
            <v>Факс</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L81"/>
  <sheetViews>
    <sheetView zoomScale="70" zoomScaleNormal="70" zoomScaleSheetLayoutView="70" workbookViewId="0">
      <pane xSplit="4" ySplit="20" topLeftCell="T72" activePane="bottomRight" state="frozen"/>
      <selection activeCell="A15" sqref="A15"/>
      <selection pane="topRight" activeCell="E15" sqref="E15"/>
      <selection pane="bottomLeft" activeCell="A21" sqref="A21"/>
      <selection pane="bottomRight" activeCell="AR73" sqref="AR73"/>
    </sheetView>
  </sheetViews>
  <sheetFormatPr defaultRowHeight="15.75" outlineLevelRow="1" x14ac:dyDescent="0.25"/>
  <cols>
    <col min="1" max="1" width="7.140625" style="1" customWidth="1"/>
    <col min="2" max="2" width="13.28515625" style="1" customWidth="1"/>
    <col min="3" max="3" width="92.5703125" style="1" customWidth="1"/>
    <col min="4" max="4" width="25.42578125" style="1" customWidth="1"/>
    <col min="5" max="5" width="9.5703125" style="1" customWidth="1"/>
    <col min="6" max="6" width="20.140625" style="1" customWidth="1"/>
    <col min="7" max="7" width="13.7109375" style="1" customWidth="1"/>
    <col min="8" max="8" width="19.42578125" style="1" customWidth="1"/>
    <col min="9" max="9" width="9.5703125" style="1" customWidth="1"/>
    <col min="10" max="10" width="20" style="1" customWidth="1"/>
    <col min="11" max="11" width="9.5703125" style="1" customWidth="1"/>
    <col min="12" max="12" width="20.140625" style="1" customWidth="1"/>
    <col min="13" max="13" width="9.5703125" style="1" customWidth="1"/>
    <col min="14" max="14" width="18" style="1" customWidth="1"/>
    <col min="15" max="15" width="10.7109375" style="1" customWidth="1"/>
    <col min="16" max="16" width="19.5703125" style="1" customWidth="1"/>
    <col min="17" max="17" width="10.7109375" style="1" customWidth="1"/>
    <col min="18" max="18" width="22" style="1" customWidth="1"/>
    <col min="19" max="19" width="9.5703125" style="1" customWidth="1"/>
    <col min="20" max="20" width="19.28515625" style="1" customWidth="1"/>
    <col min="21" max="21" width="9.5703125" style="1" customWidth="1"/>
    <col min="22" max="22" width="19.5703125" style="1" customWidth="1"/>
    <col min="23" max="23" width="11.140625" style="1" customWidth="1"/>
    <col min="24" max="24" width="18.5703125" style="1" customWidth="1"/>
    <col min="25" max="25" width="9.5703125" style="1" customWidth="1"/>
    <col min="26" max="26" width="18.5703125" style="1" customWidth="1"/>
    <col min="27" max="27" width="9.5703125" style="1" customWidth="1"/>
    <col min="28" max="28" width="19" style="1" customWidth="1"/>
    <col min="29" max="29" width="9.5703125" style="1" customWidth="1"/>
    <col min="30" max="30" width="21.28515625" style="1" customWidth="1"/>
    <col min="31" max="31" width="9.5703125" style="1" customWidth="1"/>
    <col min="32" max="32" width="23.140625" style="1" customWidth="1"/>
    <col min="33" max="33" width="9.5703125" style="1" customWidth="1"/>
    <col min="34" max="34" width="21.140625" style="1" customWidth="1"/>
    <col min="35" max="35" width="9.5703125" style="1" customWidth="1"/>
    <col min="36" max="36" width="19.140625" style="1" customWidth="1"/>
    <col min="37" max="37" width="9.5703125" style="1" customWidth="1"/>
    <col min="38" max="38" width="26.7109375" style="1" customWidth="1"/>
    <col min="39" max="39" width="9.5703125" style="1" customWidth="1"/>
    <col min="40" max="40" width="24.85546875" style="1" customWidth="1"/>
    <col min="41" max="41" width="13.7109375" style="1" customWidth="1"/>
    <col min="42" max="42" width="22.42578125" style="1" customWidth="1"/>
    <col min="43" max="43" width="9.5703125" style="1" customWidth="1"/>
    <col min="44" max="44" width="23.28515625" style="1" customWidth="1"/>
    <col min="45" max="45" width="9.5703125" style="1" customWidth="1"/>
    <col min="46" max="46" width="21.7109375" style="1" customWidth="1"/>
    <col min="47" max="47" width="9.5703125" style="1" customWidth="1"/>
    <col min="48" max="48" width="21" style="1" customWidth="1"/>
    <col min="49" max="49" width="12.7109375" style="1" customWidth="1"/>
    <col min="50" max="50" width="23.28515625" style="1" customWidth="1"/>
    <col min="51" max="51" width="16.42578125" style="1" customWidth="1"/>
    <col min="52" max="52" width="18.42578125" style="1" customWidth="1"/>
    <col min="53" max="53" width="8" style="4" customWidth="1"/>
    <col min="54" max="60" width="9.140625" style="4"/>
    <col min="61" max="16384" width="9.140625" style="1"/>
  </cols>
  <sheetData>
    <row r="1" spans="1:53" x14ac:dyDescent="0.25">
      <c r="AW1" s="2"/>
      <c r="AX1" s="2"/>
      <c r="AZ1" s="3" t="s">
        <v>0</v>
      </c>
    </row>
    <row r="2" spans="1:53" x14ac:dyDescent="0.25">
      <c r="AC2" s="5"/>
      <c r="AD2" s="5"/>
      <c r="AW2" s="2"/>
      <c r="AX2" s="2"/>
      <c r="AZ2" s="2" t="s">
        <v>1</v>
      </c>
    </row>
    <row r="3" spans="1:53" x14ac:dyDescent="0.25">
      <c r="AC3" s="6"/>
      <c r="AD3" s="6"/>
      <c r="AW3" s="2"/>
      <c r="AX3" s="2"/>
      <c r="AZ3" s="2" t="s">
        <v>2</v>
      </c>
    </row>
    <row r="4" spans="1:53" x14ac:dyDescent="0.25">
      <c r="B4" s="986" t="s">
        <v>3</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6"/>
      <c r="AY4" s="986"/>
    </row>
    <row r="5" spans="1:53" x14ac:dyDescent="0.25">
      <c r="B5" s="986" t="s">
        <v>191</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5"/>
      <c r="AO5" s="995"/>
      <c r="AP5" s="995"/>
      <c r="AQ5" s="995"/>
      <c r="AR5" s="995"/>
      <c r="AS5" s="995"/>
      <c r="AT5" s="995"/>
      <c r="AU5" s="995"/>
      <c r="AV5" s="995"/>
      <c r="AW5" s="995"/>
      <c r="AX5" s="995"/>
      <c r="AY5" s="995"/>
    </row>
    <row r="6" spans="1:53" x14ac:dyDescent="0.25">
      <c r="B6" s="986"/>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6"/>
      <c r="AY6" s="986"/>
    </row>
    <row r="7" spans="1:53" x14ac:dyDescent="0.25">
      <c r="B7" s="986" t="s">
        <v>715</v>
      </c>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6"/>
      <c r="AI7" s="986"/>
      <c r="AJ7" s="986"/>
      <c r="AK7" s="986"/>
      <c r="AL7" s="986"/>
      <c r="AM7" s="986"/>
      <c r="AN7" s="986"/>
      <c r="AO7" s="986"/>
      <c r="AP7" s="986"/>
      <c r="AQ7" s="986"/>
      <c r="AR7" s="986"/>
      <c r="AS7" s="986"/>
      <c r="AT7" s="986"/>
      <c r="AU7" s="986"/>
      <c r="AV7" s="986"/>
      <c r="AW7" s="986"/>
      <c r="AX7" s="986"/>
      <c r="AY7" s="986"/>
    </row>
    <row r="8" spans="1:53" x14ac:dyDescent="0.25">
      <c r="B8" s="988" t="s">
        <v>4</v>
      </c>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8"/>
      <c r="AP8" s="988"/>
      <c r="AQ8" s="988"/>
      <c r="AR8" s="988"/>
      <c r="AS8" s="988"/>
      <c r="AT8" s="988"/>
      <c r="AU8" s="988"/>
      <c r="AV8" s="988"/>
      <c r="AW8" s="988"/>
      <c r="AX8" s="988"/>
      <c r="AY8" s="988"/>
    </row>
    <row r="9" spans="1:53" x14ac:dyDescent="0.25">
      <c r="B9" s="987"/>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7"/>
      <c r="AR9" s="987"/>
      <c r="AS9" s="987"/>
      <c r="AT9" s="987"/>
      <c r="AU9" s="987"/>
      <c r="AV9" s="987"/>
      <c r="AW9" s="987"/>
      <c r="AX9" s="987"/>
      <c r="AY9" s="987"/>
    </row>
    <row r="10" spans="1:53" x14ac:dyDescent="0.25">
      <c r="B10" s="986" t="s">
        <v>1711</v>
      </c>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6"/>
      <c r="AT10" s="986"/>
      <c r="AU10" s="986"/>
      <c r="AV10" s="986"/>
      <c r="AW10" s="986"/>
      <c r="AX10" s="986"/>
      <c r="AY10" s="986"/>
    </row>
    <row r="12" spans="1:53" x14ac:dyDescent="0.25">
      <c r="B12" s="987" t="s">
        <v>816</v>
      </c>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row>
    <row r="13" spans="1:53" x14ac:dyDescent="0.25">
      <c r="B13" s="988" t="s">
        <v>6</v>
      </c>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8"/>
      <c r="AX13" s="988"/>
      <c r="AY13" s="988"/>
    </row>
    <row r="14" spans="1:53" ht="16.5" thickBot="1" x14ac:dyDescent="0.3"/>
    <row r="15" spans="1:53" ht="33.75" customHeight="1" thickBot="1" x14ac:dyDescent="0.3">
      <c r="A15" s="7"/>
      <c r="B15" s="989" t="s">
        <v>7</v>
      </c>
      <c r="C15" s="989" t="s">
        <v>8</v>
      </c>
      <c r="D15" s="989" t="s">
        <v>9</v>
      </c>
      <c r="E15" s="978" t="s">
        <v>10</v>
      </c>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981"/>
      <c r="AR15" s="981"/>
      <c r="AS15" s="981"/>
      <c r="AT15" s="981"/>
      <c r="AU15" s="981"/>
      <c r="AV15" s="981"/>
      <c r="AW15" s="981"/>
      <c r="AX15" s="981"/>
      <c r="AY15" s="981"/>
      <c r="AZ15" s="979"/>
      <c r="BA15" s="8"/>
    </row>
    <row r="16" spans="1:53" ht="47.25" customHeight="1" thickBot="1" x14ac:dyDescent="0.3">
      <c r="A16" s="7"/>
      <c r="B16" s="990"/>
      <c r="C16" s="990"/>
      <c r="D16" s="992"/>
      <c r="E16" s="993" t="s">
        <v>11</v>
      </c>
      <c r="F16" s="994"/>
      <c r="G16" s="994"/>
      <c r="H16" s="994"/>
      <c r="I16" s="994"/>
      <c r="J16" s="994"/>
      <c r="K16" s="994"/>
      <c r="L16" s="994"/>
      <c r="M16" s="981"/>
      <c r="N16" s="981"/>
      <c r="O16" s="981"/>
      <c r="P16" s="981"/>
      <c r="Q16" s="981"/>
      <c r="R16" s="981"/>
      <c r="S16" s="981"/>
      <c r="T16" s="979"/>
      <c r="U16" s="978" t="s">
        <v>12</v>
      </c>
      <c r="V16" s="981"/>
      <c r="W16" s="981"/>
      <c r="X16" s="981"/>
      <c r="Y16" s="981"/>
      <c r="Z16" s="981"/>
      <c r="AA16" s="981"/>
      <c r="AB16" s="981"/>
      <c r="AC16" s="981"/>
      <c r="AD16" s="979"/>
      <c r="AE16" s="978" t="s">
        <v>13</v>
      </c>
      <c r="AF16" s="981"/>
      <c r="AG16" s="981"/>
      <c r="AH16" s="981"/>
      <c r="AI16" s="981"/>
      <c r="AJ16" s="979"/>
      <c r="AK16" s="978" t="s">
        <v>14</v>
      </c>
      <c r="AL16" s="981"/>
      <c r="AM16" s="981"/>
      <c r="AN16" s="979"/>
      <c r="AO16" s="978" t="s">
        <v>15</v>
      </c>
      <c r="AP16" s="981"/>
      <c r="AQ16" s="981"/>
      <c r="AR16" s="981"/>
      <c r="AS16" s="981"/>
      <c r="AT16" s="979"/>
      <c r="AU16" s="981" t="s">
        <v>16</v>
      </c>
      <c r="AV16" s="981"/>
      <c r="AW16" s="981"/>
      <c r="AX16" s="979"/>
      <c r="AY16" s="981" t="s">
        <v>17</v>
      </c>
      <c r="AZ16" s="979"/>
      <c r="BA16" s="8"/>
    </row>
    <row r="17" spans="1:90" s="10" customFormat="1" ht="48" customHeight="1" thickBot="1" x14ac:dyDescent="0.3">
      <c r="A17" s="9"/>
      <c r="B17" s="990"/>
      <c r="C17" s="990"/>
      <c r="D17" s="992"/>
      <c r="E17" s="978" t="s">
        <v>18</v>
      </c>
      <c r="F17" s="979"/>
      <c r="G17" s="978" t="s">
        <v>19</v>
      </c>
      <c r="H17" s="979"/>
      <c r="I17" s="978" t="s">
        <v>20</v>
      </c>
      <c r="J17" s="979"/>
      <c r="K17" s="978" t="s">
        <v>21</v>
      </c>
      <c r="L17" s="979"/>
      <c r="M17" s="981" t="s">
        <v>22</v>
      </c>
      <c r="N17" s="979"/>
      <c r="O17" s="978" t="s">
        <v>23</v>
      </c>
      <c r="P17" s="979"/>
      <c r="Q17" s="978" t="s">
        <v>24</v>
      </c>
      <c r="R17" s="979"/>
      <c r="S17" s="978" t="s">
        <v>25</v>
      </c>
      <c r="T17" s="979"/>
      <c r="U17" s="978" t="s">
        <v>26</v>
      </c>
      <c r="V17" s="979"/>
      <c r="W17" s="978" t="s">
        <v>27</v>
      </c>
      <c r="X17" s="979"/>
      <c r="Y17" s="980" t="s">
        <v>28</v>
      </c>
      <c r="Z17" s="977"/>
      <c r="AA17" s="976" t="s">
        <v>29</v>
      </c>
      <c r="AB17" s="977"/>
      <c r="AC17" s="976" t="s">
        <v>30</v>
      </c>
      <c r="AD17" s="977"/>
      <c r="AE17" s="978" t="s">
        <v>31</v>
      </c>
      <c r="AF17" s="979"/>
      <c r="AG17" s="978" t="s">
        <v>32</v>
      </c>
      <c r="AH17" s="979"/>
      <c r="AI17" s="978" t="s">
        <v>33</v>
      </c>
      <c r="AJ17" s="979"/>
      <c r="AK17" s="978" t="s">
        <v>34</v>
      </c>
      <c r="AL17" s="979"/>
      <c r="AM17" s="978" t="s">
        <v>35</v>
      </c>
      <c r="AN17" s="979"/>
      <c r="AO17" s="984" t="s">
        <v>36</v>
      </c>
      <c r="AP17" s="985"/>
      <c r="AQ17" s="978" t="s">
        <v>37</v>
      </c>
      <c r="AR17" s="979"/>
      <c r="AS17" s="978" t="s">
        <v>38</v>
      </c>
      <c r="AT17" s="979"/>
      <c r="AU17" s="981" t="s">
        <v>39</v>
      </c>
      <c r="AV17" s="979"/>
      <c r="AW17" s="984" t="s">
        <v>40</v>
      </c>
      <c r="AX17" s="985"/>
      <c r="AY17" s="982" t="s">
        <v>41</v>
      </c>
      <c r="AZ17" s="983"/>
      <c r="BA17" s="8"/>
      <c r="BB17" s="4"/>
      <c r="BC17" s="4"/>
      <c r="BD17" s="4"/>
      <c r="BE17" s="4"/>
      <c r="BF17" s="4"/>
      <c r="BG17" s="4"/>
      <c r="BH17" s="4"/>
    </row>
    <row r="18" spans="1:90" s="10" customFormat="1" ht="75.75" customHeight="1" thickBot="1" x14ac:dyDescent="0.3">
      <c r="A18" s="9"/>
      <c r="B18" s="991"/>
      <c r="C18" s="991"/>
      <c r="D18" s="976"/>
      <c r="E18" s="11" t="s">
        <v>42</v>
      </c>
      <c r="F18" s="12" t="s">
        <v>43</v>
      </c>
      <c r="G18" s="11" t="s">
        <v>729</v>
      </c>
      <c r="H18" s="12" t="s">
        <v>43</v>
      </c>
      <c r="I18" s="11" t="s">
        <v>727</v>
      </c>
      <c r="J18" s="12" t="s">
        <v>43</v>
      </c>
      <c r="K18" s="11" t="s">
        <v>727</v>
      </c>
      <c r="L18" s="12" t="s">
        <v>728</v>
      </c>
      <c r="M18" s="13" t="s">
        <v>730</v>
      </c>
      <c r="N18" s="12" t="s">
        <v>43</v>
      </c>
      <c r="O18" s="11" t="s">
        <v>42</v>
      </c>
      <c r="P18" s="12" t="s">
        <v>43</v>
      </c>
      <c r="Q18" s="11" t="s">
        <v>42</v>
      </c>
      <c r="R18" s="12" t="s">
        <v>43</v>
      </c>
      <c r="S18" s="11" t="s">
        <v>42</v>
      </c>
      <c r="T18" s="12" t="s">
        <v>43</v>
      </c>
      <c r="U18" s="11" t="s">
        <v>42</v>
      </c>
      <c r="V18" s="12" t="s">
        <v>43</v>
      </c>
      <c r="W18" s="11" t="s">
        <v>42</v>
      </c>
      <c r="X18" s="12" t="s">
        <v>43</v>
      </c>
      <c r="Y18" s="13" t="s">
        <v>42</v>
      </c>
      <c r="Z18" s="12" t="s">
        <v>43</v>
      </c>
      <c r="AA18" s="11" t="s">
        <v>42</v>
      </c>
      <c r="AB18" s="12" t="s">
        <v>43</v>
      </c>
      <c r="AC18" s="11" t="s">
        <v>42</v>
      </c>
      <c r="AD18" s="12" t="s">
        <v>43</v>
      </c>
      <c r="AE18" s="11" t="s">
        <v>42</v>
      </c>
      <c r="AF18" s="12" t="s">
        <v>43</v>
      </c>
      <c r="AG18" s="11" t="s">
        <v>42</v>
      </c>
      <c r="AH18" s="12" t="s">
        <v>43</v>
      </c>
      <c r="AI18" s="11" t="s">
        <v>42</v>
      </c>
      <c r="AJ18" s="12" t="s">
        <v>43</v>
      </c>
      <c r="AK18" s="11" t="s">
        <v>42</v>
      </c>
      <c r="AL18" s="12" t="s">
        <v>43</v>
      </c>
      <c r="AM18" s="11" t="s">
        <v>42</v>
      </c>
      <c r="AN18" s="12" t="s">
        <v>43</v>
      </c>
      <c r="AO18" s="14" t="s">
        <v>731</v>
      </c>
      <c r="AP18" s="15" t="s">
        <v>732</v>
      </c>
      <c r="AQ18" s="14" t="s">
        <v>42</v>
      </c>
      <c r="AR18" s="15" t="s">
        <v>43</v>
      </c>
      <c r="AS18" s="14" t="s">
        <v>42</v>
      </c>
      <c r="AT18" s="15" t="s">
        <v>43</v>
      </c>
      <c r="AU18" s="16" t="s">
        <v>42</v>
      </c>
      <c r="AV18" s="15" t="s">
        <v>43</v>
      </c>
      <c r="AW18" s="14" t="s">
        <v>42</v>
      </c>
      <c r="AX18" s="17" t="s">
        <v>43</v>
      </c>
      <c r="AY18" s="14" t="s">
        <v>42</v>
      </c>
      <c r="AZ18" s="15" t="s">
        <v>43</v>
      </c>
      <c r="BA18" s="8"/>
      <c r="BB18" s="4"/>
      <c r="BC18" s="4"/>
      <c r="BD18" s="4"/>
      <c r="BE18" s="4"/>
      <c r="BF18" s="4"/>
      <c r="BG18" s="4"/>
      <c r="BH18" s="4"/>
    </row>
    <row r="19" spans="1:90" x14ac:dyDescent="0.25">
      <c r="A19" s="7"/>
      <c r="B19" s="660">
        <v>1</v>
      </c>
      <c r="C19" s="660">
        <v>2</v>
      </c>
      <c r="D19" s="660">
        <v>3</v>
      </c>
      <c r="E19" s="18" t="s">
        <v>44</v>
      </c>
      <c r="F19" s="18" t="s">
        <v>45</v>
      </c>
      <c r="G19" s="18" t="s">
        <v>46</v>
      </c>
      <c r="H19" s="18" t="s">
        <v>47</v>
      </c>
      <c r="I19" s="18" t="s">
        <v>48</v>
      </c>
      <c r="J19" s="18" t="s">
        <v>49</v>
      </c>
      <c r="K19" s="18" t="s">
        <v>50</v>
      </c>
      <c r="L19" s="18" t="s">
        <v>51</v>
      </c>
      <c r="M19" s="18" t="s">
        <v>52</v>
      </c>
      <c r="N19" s="18" t="s">
        <v>53</v>
      </c>
      <c r="O19" s="18" t="s">
        <v>54</v>
      </c>
      <c r="P19" s="18" t="s">
        <v>55</v>
      </c>
      <c r="Q19" s="18" t="s">
        <v>56</v>
      </c>
      <c r="R19" s="18" t="s">
        <v>57</v>
      </c>
      <c r="S19" s="18" t="s">
        <v>58</v>
      </c>
      <c r="T19" s="18" t="s">
        <v>59</v>
      </c>
      <c r="U19" s="19" t="s">
        <v>60</v>
      </c>
      <c r="V19" s="19" t="s">
        <v>61</v>
      </c>
      <c r="W19" s="19" t="s">
        <v>62</v>
      </c>
      <c r="X19" s="19" t="s">
        <v>63</v>
      </c>
      <c r="Y19" s="19" t="s">
        <v>64</v>
      </c>
      <c r="Z19" s="19" t="s">
        <v>65</v>
      </c>
      <c r="AA19" s="19" t="s">
        <v>66</v>
      </c>
      <c r="AB19" s="19" t="s">
        <v>67</v>
      </c>
      <c r="AC19" s="19" t="s">
        <v>68</v>
      </c>
      <c r="AD19" s="19" t="s">
        <v>69</v>
      </c>
      <c r="AE19" s="19" t="s">
        <v>70</v>
      </c>
      <c r="AF19" s="19" t="s">
        <v>71</v>
      </c>
      <c r="AG19" s="19" t="s">
        <v>72</v>
      </c>
      <c r="AH19" s="19" t="s">
        <v>73</v>
      </c>
      <c r="AI19" s="19" t="s">
        <v>74</v>
      </c>
      <c r="AJ19" s="19" t="s">
        <v>75</v>
      </c>
      <c r="AK19" s="19" t="s">
        <v>76</v>
      </c>
      <c r="AL19" s="19" t="s">
        <v>77</v>
      </c>
      <c r="AM19" s="19" t="s">
        <v>78</v>
      </c>
      <c r="AN19" s="19" t="s">
        <v>79</v>
      </c>
      <c r="AO19" s="19" t="s">
        <v>80</v>
      </c>
      <c r="AP19" s="19" t="s">
        <v>81</v>
      </c>
      <c r="AQ19" s="19" t="s">
        <v>82</v>
      </c>
      <c r="AR19" s="19" t="s">
        <v>83</v>
      </c>
      <c r="AS19" s="19" t="s">
        <v>84</v>
      </c>
      <c r="AT19" s="19" t="s">
        <v>85</v>
      </c>
      <c r="AU19" s="19" t="s">
        <v>86</v>
      </c>
      <c r="AV19" s="19" t="s">
        <v>87</v>
      </c>
      <c r="AW19" s="19" t="s">
        <v>88</v>
      </c>
      <c r="AX19" s="19" t="s">
        <v>89</v>
      </c>
      <c r="AY19" s="20" t="s">
        <v>90</v>
      </c>
      <c r="AZ19" s="20" t="s">
        <v>91</v>
      </c>
      <c r="BA19" s="8"/>
    </row>
    <row r="20" spans="1:90" s="24" customFormat="1" ht="48" customHeight="1" x14ac:dyDescent="0.25">
      <c r="A20" s="21"/>
      <c r="B20" s="661">
        <v>0</v>
      </c>
      <c r="C20" s="661" t="s">
        <v>92</v>
      </c>
      <c r="D20" s="662" t="s">
        <v>93</v>
      </c>
      <c r="E20" s="663">
        <f>SUM(E21:E26)</f>
        <v>0.55000000000000004</v>
      </c>
      <c r="F20" s="663">
        <f>SUM(F21:F26)</f>
        <v>0.55000000000000004</v>
      </c>
      <c r="G20" s="664">
        <f t="shared" ref="G20:AZ20" si="0">SUM(G21:G26)</f>
        <v>0</v>
      </c>
      <c r="H20" s="665">
        <f t="shared" si="0"/>
        <v>0</v>
      </c>
      <c r="I20" s="665">
        <f t="shared" si="0"/>
        <v>1.4510000000000001</v>
      </c>
      <c r="J20" s="665">
        <f t="shared" si="0"/>
        <v>4.3010000000000002</v>
      </c>
      <c r="K20" s="663">
        <f t="shared" si="0"/>
        <v>6.0030000000000001</v>
      </c>
      <c r="L20" s="663">
        <f t="shared" si="0"/>
        <v>6.0030000000000001</v>
      </c>
      <c r="M20" s="663">
        <f t="shared" si="0"/>
        <v>182</v>
      </c>
      <c r="N20" s="663">
        <f t="shared" si="0"/>
        <v>182</v>
      </c>
      <c r="O20" s="663">
        <f t="shared" si="0"/>
        <v>0</v>
      </c>
      <c r="P20" s="663">
        <f t="shared" si="0"/>
        <v>0</v>
      </c>
      <c r="Q20" s="663">
        <f t="shared" si="0"/>
        <v>0</v>
      </c>
      <c r="R20" s="663">
        <f t="shared" si="0"/>
        <v>0</v>
      </c>
      <c r="S20" s="663">
        <f t="shared" si="0"/>
        <v>0</v>
      </c>
      <c r="T20" s="663">
        <f t="shared" si="0"/>
        <v>0</v>
      </c>
      <c r="U20" s="665">
        <f t="shared" si="0"/>
        <v>0</v>
      </c>
      <c r="V20" s="665">
        <f t="shared" si="0"/>
        <v>0</v>
      </c>
      <c r="W20" s="665">
        <f t="shared" si="0"/>
        <v>0</v>
      </c>
      <c r="X20" s="665">
        <f t="shared" si="0"/>
        <v>0</v>
      </c>
      <c r="Y20" s="663">
        <f t="shared" si="0"/>
        <v>0</v>
      </c>
      <c r="Z20" s="663">
        <f t="shared" si="0"/>
        <v>0</v>
      </c>
      <c r="AA20" s="663">
        <f t="shared" si="0"/>
        <v>0</v>
      </c>
      <c r="AB20" s="663">
        <f t="shared" si="0"/>
        <v>0</v>
      </c>
      <c r="AC20" s="663">
        <f t="shared" si="0"/>
        <v>0</v>
      </c>
      <c r="AD20" s="663">
        <f t="shared" si="0"/>
        <v>0</v>
      </c>
      <c r="AE20" s="663">
        <f t="shared" si="0"/>
        <v>0</v>
      </c>
      <c r="AF20" s="663">
        <f t="shared" si="0"/>
        <v>0</v>
      </c>
      <c r="AG20" s="663">
        <f t="shared" si="0"/>
        <v>0</v>
      </c>
      <c r="AH20" s="663">
        <f t="shared" si="0"/>
        <v>0</v>
      </c>
      <c r="AI20" s="663">
        <f t="shared" si="0"/>
        <v>0</v>
      </c>
      <c r="AJ20" s="663">
        <f t="shared" si="0"/>
        <v>0</v>
      </c>
      <c r="AK20" s="663">
        <f t="shared" si="0"/>
        <v>0</v>
      </c>
      <c r="AL20" s="663">
        <f t="shared" si="0"/>
        <v>0</v>
      </c>
      <c r="AM20" s="663">
        <f t="shared" si="0"/>
        <v>0</v>
      </c>
      <c r="AN20" s="663">
        <f t="shared" si="0"/>
        <v>0</v>
      </c>
      <c r="AO20" s="665">
        <f>SUM(AO21:AO26)</f>
        <v>55.944000000000003</v>
      </c>
      <c r="AP20" s="665">
        <f t="shared" si="0"/>
        <v>63.903100000000009</v>
      </c>
      <c r="AQ20" s="663">
        <f t="shared" si="0"/>
        <v>0</v>
      </c>
      <c r="AR20" s="663">
        <f t="shared" si="0"/>
        <v>0</v>
      </c>
      <c r="AS20" s="665">
        <f t="shared" si="0"/>
        <v>0</v>
      </c>
      <c r="AT20" s="665">
        <f t="shared" si="0"/>
        <v>0</v>
      </c>
      <c r="AU20" s="663">
        <f t="shared" si="0"/>
        <v>0</v>
      </c>
      <c r="AV20" s="663">
        <f t="shared" si="0"/>
        <v>0</v>
      </c>
      <c r="AW20" s="665">
        <f t="shared" si="0"/>
        <v>3.1001000000000003</v>
      </c>
      <c r="AX20" s="665">
        <f t="shared" si="0"/>
        <v>11.100000000000001</v>
      </c>
      <c r="AY20" s="663">
        <f t="shared" si="0"/>
        <v>0</v>
      </c>
      <c r="AZ20" s="663">
        <f t="shared" si="0"/>
        <v>0</v>
      </c>
      <c r="BA20" s="22"/>
      <c r="BB20" s="23"/>
      <c r="BC20" s="22"/>
      <c r="BD20" s="22"/>
      <c r="BE20" s="22"/>
      <c r="BF20" s="22"/>
      <c r="BG20" s="22"/>
      <c r="BH20" s="22"/>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row>
    <row r="21" spans="1:90" s="24" customFormat="1" ht="42" customHeight="1" x14ac:dyDescent="0.25">
      <c r="A21" s="21"/>
      <c r="B21" s="666" t="s">
        <v>94</v>
      </c>
      <c r="C21" s="653" t="s">
        <v>95</v>
      </c>
      <c r="D21" s="658" t="s">
        <v>93</v>
      </c>
      <c r="E21" s="659">
        <f>E28</f>
        <v>0</v>
      </c>
      <c r="F21" s="659">
        <f>F28</f>
        <v>0</v>
      </c>
      <c r="G21" s="667">
        <f>SUBTOTAL(9,G22:G80)</f>
        <v>0</v>
      </c>
      <c r="H21" s="659">
        <f t="shared" ref="H21:AZ21" si="1">H28</f>
        <v>0</v>
      </c>
      <c r="I21" s="659">
        <f t="shared" si="1"/>
        <v>0</v>
      </c>
      <c r="J21" s="659">
        <f t="shared" si="1"/>
        <v>0</v>
      </c>
      <c r="K21" s="659">
        <f t="shared" si="1"/>
        <v>0</v>
      </c>
      <c r="L21" s="659">
        <f t="shared" si="1"/>
        <v>0</v>
      </c>
      <c r="M21" s="659">
        <f t="shared" si="1"/>
        <v>0</v>
      </c>
      <c r="N21" s="659">
        <f t="shared" si="1"/>
        <v>0</v>
      </c>
      <c r="O21" s="659">
        <f t="shared" si="1"/>
        <v>0</v>
      </c>
      <c r="P21" s="659">
        <f t="shared" si="1"/>
        <v>0</v>
      </c>
      <c r="Q21" s="659">
        <f t="shared" si="1"/>
        <v>0</v>
      </c>
      <c r="R21" s="659">
        <f t="shared" si="1"/>
        <v>0</v>
      </c>
      <c r="S21" s="659">
        <f t="shared" si="1"/>
        <v>0</v>
      </c>
      <c r="T21" s="659">
        <f t="shared" si="1"/>
        <v>0</v>
      </c>
      <c r="U21" s="659">
        <f>U28</f>
        <v>0</v>
      </c>
      <c r="V21" s="659">
        <f t="shared" si="1"/>
        <v>0</v>
      </c>
      <c r="W21" s="659">
        <f t="shared" si="1"/>
        <v>0</v>
      </c>
      <c r="X21" s="659">
        <f t="shared" si="1"/>
        <v>0</v>
      </c>
      <c r="Y21" s="659">
        <f t="shared" si="1"/>
        <v>0</v>
      </c>
      <c r="Z21" s="659">
        <f t="shared" si="1"/>
        <v>0</v>
      </c>
      <c r="AA21" s="659">
        <f t="shared" si="1"/>
        <v>0</v>
      </c>
      <c r="AB21" s="659">
        <f t="shared" si="1"/>
        <v>0</v>
      </c>
      <c r="AC21" s="659">
        <f t="shared" si="1"/>
        <v>0</v>
      </c>
      <c r="AD21" s="659">
        <f t="shared" si="1"/>
        <v>0</v>
      </c>
      <c r="AE21" s="659">
        <f t="shared" si="1"/>
        <v>0</v>
      </c>
      <c r="AF21" s="659">
        <f t="shared" si="1"/>
        <v>0</v>
      </c>
      <c r="AG21" s="659">
        <f t="shared" si="1"/>
        <v>0</v>
      </c>
      <c r="AH21" s="659">
        <f t="shared" si="1"/>
        <v>0</v>
      </c>
      <c r="AI21" s="659">
        <f t="shared" si="1"/>
        <v>0</v>
      </c>
      <c r="AJ21" s="659">
        <f t="shared" si="1"/>
        <v>0</v>
      </c>
      <c r="AK21" s="659">
        <f t="shared" si="1"/>
        <v>0</v>
      </c>
      <c r="AL21" s="659">
        <f t="shared" si="1"/>
        <v>0</v>
      </c>
      <c r="AM21" s="659">
        <f t="shared" si="1"/>
        <v>0</v>
      </c>
      <c r="AN21" s="659">
        <f t="shared" si="1"/>
        <v>0</v>
      </c>
      <c r="AO21" s="668">
        <f>AO28</f>
        <v>0</v>
      </c>
      <c r="AP21" s="668">
        <f>AP28</f>
        <v>0</v>
      </c>
      <c r="AQ21" s="668">
        <f t="shared" si="1"/>
        <v>0</v>
      </c>
      <c r="AR21" s="668">
        <f t="shared" si="1"/>
        <v>0</v>
      </c>
      <c r="AS21" s="668">
        <f t="shared" si="1"/>
        <v>0</v>
      </c>
      <c r="AT21" s="668">
        <f t="shared" si="1"/>
        <v>0</v>
      </c>
      <c r="AU21" s="668">
        <f t="shared" si="1"/>
        <v>0</v>
      </c>
      <c r="AV21" s="668">
        <f t="shared" si="1"/>
        <v>0</v>
      </c>
      <c r="AW21" s="668">
        <f t="shared" si="1"/>
        <v>0</v>
      </c>
      <c r="AX21" s="668">
        <f t="shared" si="1"/>
        <v>0</v>
      </c>
      <c r="AY21" s="659">
        <f t="shared" si="1"/>
        <v>0</v>
      </c>
      <c r="AZ21" s="659">
        <f t="shared" si="1"/>
        <v>0</v>
      </c>
      <c r="BA21" s="25">
        <f>AX21+AP21</f>
        <v>0</v>
      </c>
      <c r="BB21" s="22"/>
      <c r="BC21" s="22"/>
      <c r="BD21" s="22"/>
      <c r="BE21" s="22"/>
      <c r="BF21" s="22"/>
      <c r="BG21" s="22"/>
      <c r="BH21" s="22"/>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row>
    <row r="22" spans="1:90" s="24" customFormat="1" ht="42" customHeight="1" x14ac:dyDescent="0.25">
      <c r="A22" s="21"/>
      <c r="B22" s="666" t="s">
        <v>96</v>
      </c>
      <c r="C22" s="653" t="s">
        <v>97</v>
      </c>
      <c r="D22" s="658" t="s">
        <v>93</v>
      </c>
      <c r="E22" s="659">
        <f>E40</f>
        <v>0</v>
      </c>
      <c r="F22" s="659">
        <f>F40</f>
        <v>0</v>
      </c>
      <c r="G22" s="659">
        <f t="shared" ref="G22:AZ22" si="2">G40</f>
        <v>0</v>
      </c>
      <c r="H22" s="659">
        <f t="shared" si="2"/>
        <v>0</v>
      </c>
      <c r="I22" s="659">
        <f t="shared" si="2"/>
        <v>0</v>
      </c>
      <c r="J22" s="659">
        <f t="shared" si="2"/>
        <v>0</v>
      </c>
      <c r="K22" s="659">
        <f t="shared" si="2"/>
        <v>0</v>
      </c>
      <c r="L22" s="659">
        <f t="shared" si="2"/>
        <v>0</v>
      </c>
      <c r="M22" s="659">
        <f t="shared" si="2"/>
        <v>0</v>
      </c>
      <c r="N22" s="659">
        <f t="shared" si="2"/>
        <v>0</v>
      </c>
      <c r="O22" s="659">
        <f t="shared" si="2"/>
        <v>0</v>
      </c>
      <c r="P22" s="659">
        <f t="shared" si="2"/>
        <v>0</v>
      </c>
      <c r="Q22" s="659">
        <f t="shared" si="2"/>
        <v>0</v>
      </c>
      <c r="R22" s="659">
        <f t="shared" si="2"/>
        <v>0</v>
      </c>
      <c r="S22" s="659">
        <f t="shared" si="2"/>
        <v>0</v>
      </c>
      <c r="T22" s="659">
        <f t="shared" si="2"/>
        <v>0</v>
      </c>
      <c r="U22" s="659">
        <f t="shared" si="2"/>
        <v>0</v>
      </c>
      <c r="V22" s="659">
        <f t="shared" si="2"/>
        <v>0</v>
      </c>
      <c r="W22" s="659">
        <f t="shared" si="2"/>
        <v>0</v>
      </c>
      <c r="X22" s="659">
        <f t="shared" si="2"/>
        <v>0</v>
      </c>
      <c r="Y22" s="659">
        <f t="shared" si="2"/>
        <v>0</v>
      </c>
      <c r="Z22" s="659">
        <f t="shared" si="2"/>
        <v>0</v>
      </c>
      <c r="AA22" s="659">
        <f t="shared" si="2"/>
        <v>0</v>
      </c>
      <c r="AB22" s="659">
        <f t="shared" si="2"/>
        <v>0</v>
      </c>
      <c r="AC22" s="659">
        <f t="shared" si="2"/>
        <v>0</v>
      </c>
      <c r="AD22" s="659">
        <f t="shared" si="2"/>
        <v>0</v>
      </c>
      <c r="AE22" s="659">
        <f t="shared" si="2"/>
        <v>0</v>
      </c>
      <c r="AF22" s="659">
        <f t="shared" si="2"/>
        <v>0</v>
      </c>
      <c r="AG22" s="659">
        <f t="shared" si="2"/>
        <v>0</v>
      </c>
      <c r="AH22" s="659">
        <f t="shared" si="2"/>
        <v>0</v>
      </c>
      <c r="AI22" s="659">
        <f t="shared" si="2"/>
        <v>0</v>
      </c>
      <c r="AJ22" s="659">
        <f t="shared" si="2"/>
        <v>0</v>
      </c>
      <c r="AK22" s="659">
        <f t="shared" si="2"/>
        <v>0</v>
      </c>
      <c r="AL22" s="659">
        <f t="shared" si="2"/>
        <v>0</v>
      </c>
      <c r="AM22" s="659">
        <f t="shared" si="2"/>
        <v>0</v>
      </c>
      <c r="AN22" s="659">
        <f t="shared" si="2"/>
        <v>0</v>
      </c>
      <c r="AO22" s="668">
        <f>AO40</f>
        <v>2.5</v>
      </c>
      <c r="AP22" s="668">
        <f>AP40</f>
        <v>1E-4</v>
      </c>
      <c r="AQ22" s="668">
        <f t="shared" si="2"/>
        <v>0</v>
      </c>
      <c r="AR22" s="668">
        <f t="shared" si="2"/>
        <v>0</v>
      </c>
      <c r="AS22" s="668">
        <f t="shared" si="2"/>
        <v>0</v>
      </c>
      <c r="AT22" s="668">
        <f t="shared" si="2"/>
        <v>0</v>
      </c>
      <c r="AU22" s="668">
        <f t="shared" si="2"/>
        <v>0</v>
      </c>
      <c r="AV22" s="668">
        <f t="shared" si="2"/>
        <v>0</v>
      </c>
      <c r="AW22" s="668">
        <f t="shared" si="2"/>
        <v>2</v>
      </c>
      <c r="AX22" s="668">
        <f t="shared" si="2"/>
        <v>2</v>
      </c>
      <c r="AY22" s="659">
        <f t="shared" si="2"/>
        <v>0</v>
      </c>
      <c r="AZ22" s="659">
        <f t="shared" si="2"/>
        <v>0</v>
      </c>
      <c r="BA22" s="25">
        <f t="shared" ref="BA22:BA76" si="3">AX22+AP22</f>
        <v>2.0001000000000002</v>
      </c>
      <c r="BB22" s="22"/>
      <c r="BC22" s="22"/>
      <c r="BD22" s="22"/>
      <c r="BE22" s="22"/>
      <c r="BF22" s="22"/>
      <c r="BG22" s="22"/>
      <c r="BH22" s="22"/>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row>
    <row r="23" spans="1:90" s="24" customFormat="1" ht="42" customHeight="1" x14ac:dyDescent="0.25">
      <c r="A23" s="21"/>
      <c r="B23" s="666" t="s">
        <v>98</v>
      </c>
      <c r="C23" s="653" t="s">
        <v>99</v>
      </c>
      <c r="D23" s="658" t="s">
        <v>93</v>
      </c>
      <c r="E23" s="659">
        <f>E65</f>
        <v>0</v>
      </c>
      <c r="F23" s="659">
        <f>F65</f>
        <v>0</v>
      </c>
      <c r="G23" s="659">
        <f t="shared" ref="G23:AZ23" si="4">G65</f>
        <v>0</v>
      </c>
      <c r="H23" s="659">
        <f t="shared" si="4"/>
        <v>0</v>
      </c>
      <c r="I23" s="659">
        <f t="shared" si="4"/>
        <v>0</v>
      </c>
      <c r="J23" s="659">
        <f t="shared" si="4"/>
        <v>0</v>
      </c>
      <c r="K23" s="659">
        <f t="shared" si="4"/>
        <v>0</v>
      </c>
      <c r="L23" s="659">
        <f t="shared" si="4"/>
        <v>0</v>
      </c>
      <c r="M23" s="659">
        <f t="shared" si="4"/>
        <v>0</v>
      </c>
      <c r="N23" s="659">
        <f t="shared" si="4"/>
        <v>0</v>
      </c>
      <c r="O23" s="659">
        <f t="shared" si="4"/>
        <v>0</v>
      </c>
      <c r="P23" s="659">
        <f t="shared" si="4"/>
        <v>0</v>
      </c>
      <c r="Q23" s="659">
        <f t="shared" si="4"/>
        <v>0</v>
      </c>
      <c r="R23" s="659">
        <f t="shared" si="4"/>
        <v>0</v>
      </c>
      <c r="S23" s="659">
        <f t="shared" si="4"/>
        <v>0</v>
      </c>
      <c r="T23" s="659">
        <f t="shared" si="4"/>
        <v>0</v>
      </c>
      <c r="U23" s="659">
        <f t="shared" si="4"/>
        <v>0</v>
      </c>
      <c r="V23" s="659">
        <f t="shared" si="4"/>
        <v>0</v>
      </c>
      <c r="W23" s="659">
        <f t="shared" si="4"/>
        <v>0</v>
      </c>
      <c r="X23" s="659">
        <f t="shared" si="4"/>
        <v>0</v>
      </c>
      <c r="Y23" s="659">
        <f t="shared" si="4"/>
        <v>0</v>
      </c>
      <c r="Z23" s="659">
        <f t="shared" si="4"/>
        <v>0</v>
      </c>
      <c r="AA23" s="659">
        <f t="shared" si="4"/>
        <v>0</v>
      </c>
      <c r="AB23" s="659">
        <f t="shared" si="4"/>
        <v>0</v>
      </c>
      <c r="AC23" s="659">
        <f t="shared" si="4"/>
        <v>0</v>
      </c>
      <c r="AD23" s="659">
        <f t="shared" si="4"/>
        <v>0</v>
      </c>
      <c r="AE23" s="659">
        <f t="shared" si="4"/>
        <v>0</v>
      </c>
      <c r="AF23" s="659">
        <f t="shared" si="4"/>
        <v>0</v>
      </c>
      <c r="AG23" s="659">
        <f t="shared" si="4"/>
        <v>0</v>
      </c>
      <c r="AH23" s="659">
        <f t="shared" si="4"/>
        <v>0</v>
      </c>
      <c r="AI23" s="659">
        <f t="shared" si="4"/>
        <v>0</v>
      </c>
      <c r="AJ23" s="659">
        <f t="shared" si="4"/>
        <v>0</v>
      </c>
      <c r="AK23" s="659">
        <f t="shared" si="4"/>
        <v>0</v>
      </c>
      <c r="AL23" s="659">
        <f t="shared" si="4"/>
        <v>0</v>
      </c>
      <c r="AM23" s="659">
        <f t="shared" si="4"/>
        <v>0</v>
      </c>
      <c r="AN23" s="659">
        <f t="shared" si="4"/>
        <v>0</v>
      </c>
      <c r="AO23" s="668">
        <f t="shared" si="4"/>
        <v>0</v>
      </c>
      <c r="AP23" s="668">
        <f t="shared" si="4"/>
        <v>0</v>
      </c>
      <c r="AQ23" s="668">
        <f t="shared" si="4"/>
        <v>0</v>
      </c>
      <c r="AR23" s="668">
        <f t="shared" si="4"/>
        <v>0</v>
      </c>
      <c r="AS23" s="668">
        <f t="shared" si="4"/>
        <v>0</v>
      </c>
      <c r="AT23" s="668">
        <f t="shared" si="4"/>
        <v>0</v>
      </c>
      <c r="AU23" s="668">
        <f t="shared" si="4"/>
        <v>0</v>
      </c>
      <c r="AV23" s="668">
        <f t="shared" si="4"/>
        <v>0</v>
      </c>
      <c r="AW23" s="668">
        <f t="shared" si="4"/>
        <v>0</v>
      </c>
      <c r="AX23" s="668">
        <f t="shared" si="4"/>
        <v>0</v>
      </c>
      <c r="AY23" s="659">
        <f t="shared" si="4"/>
        <v>0</v>
      </c>
      <c r="AZ23" s="659">
        <f t="shared" si="4"/>
        <v>0</v>
      </c>
      <c r="BA23" s="25">
        <f t="shared" si="3"/>
        <v>0</v>
      </c>
      <c r="BB23" s="22"/>
      <c r="BC23" s="22"/>
      <c r="BD23" s="22"/>
      <c r="BE23" s="22"/>
      <c r="BF23" s="22"/>
      <c r="BG23" s="22"/>
      <c r="BH23" s="22"/>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row>
    <row r="24" spans="1:90" s="24" customFormat="1" ht="42" customHeight="1" x14ac:dyDescent="0.25">
      <c r="A24" s="21"/>
      <c r="B24" s="666" t="s">
        <v>100</v>
      </c>
      <c r="C24" s="653" t="s">
        <v>101</v>
      </c>
      <c r="D24" s="658" t="s">
        <v>93</v>
      </c>
      <c r="E24" s="659">
        <f t="shared" ref="E24:AZ24" si="5">E68</f>
        <v>0.55000000000000004</v>
      </c>
      <c r="F24" s="659">
        <f t="shared" si="5"/>
        <v>0.55000000000000004</v>
      </c>
      <c r="G24" s="659">
        <f t="shared" si="5"/>
        <v>0</v>
      </c>
      <c r="H24" s="659">
        <f t="shared" si="5"/>
        <v>0</v>
      </c>
      <c r="I24" s="659">
        <f t="shared" si="5"/>
        <v>1.4510000000000001</v>
      </c>
      <c r="J24" s="659">
        <f t="shared" si="5"/>
        <v>4.3010000000000002</v>
      </c>
      <c r="K24" s="659">
        <f t="shared" si="5"/>
        <v>6.0030000000000001</v>
      </c>
      <c r="L24" s="659">
        <f t="shared" si="5"/>
        <v>6.0030000000000001</v>
      </c>
      <c r="M24" s="659">
        <f t="shared" si="5"/>
        <v>182</v>
      </c>
      <c r="N24" s="659">
        <f t="shared" si="5"/>
        <v>182</v>
      </c>
      <c r="O24" s="659">
        <f t="shared" si="5"/>
        <v>0</v>
      </c>
      <c r="P24" s="659">
        <f t="shared" si="5"/>
        <v>0</v>
      </c>
      <c r="Q24" s="659">
        <f t="shared" si="5"/>
        <v>0</v>
      </c>
      <c r="R24" s="659">
        <f t="shared" si="5"/>
        <v>0</v>
      </c>
      <c r="S24" s="659">
        <f t="shared" si="5"/>
        <v>0</v>
      </c>
      <c r="T24" s="659">
        <f t="shared" si="5"/>
        <v>0</v>
      </c>
      <c r="U24" s="659">
        <f t="shared" si="5"/>
        <v>0</v>
      </c>
      <c r="V24" s="659">
        <f t="shared" si="5"/>
        <v>0</v>
      </c>
      <c r="W24" s="659">
        <f t="shared" si="5"/>
        <v>0</v>
      </c>
      <c r="X24" s="659">
        <f t="shared" si="5"/>
        <v>0</v>
      </c>
      <c r="Y24" s="659">
        <f t="shared" si="5"/>
        <v>0</v>
      </c>
      <c r="Z24" s="659">
        <f t="shared" si="5"/>
        <v>0</v>
      </c>
      <c r="AA24" s="659">
        <f t="shared" si="5"/>
        <v>0</v>
      </c>
      <c r="AB24" s="659">
        <f t="shared" si="5"/>
        <v>0</v>
      </c>
      <c r="AC24" s="659">
        <f t="shared" si="5"/>
        <v>0</v>
      </c>
      <c r="AD24" s="659">
        <f t="shared" si="5"/>
        <v>0</v>
      </c>
      <c r="AE24" s="659">
        <f t="shared" si="5"/>
        <v>0</v>
      </c>
      <c r="AF24" s="659">
        <f t="shared" si="5"/>
        <v>0</v>
      </c>
      <c r="AG24" s="659">
        <f t="shared" si="5"/>
        <v>0</v>
      </c>
      <c r="AH24" s="659">
        <f t="shared" si="5"/>
        <v>0</v>
      </c>
      <c r="AI24" s="659">
        <f t="shared" si="5"/>
        <v>0</v>
      </c>
      <c r="AJ24" s="659">
        <f t="shared" si="5"/>
        <v>0</v>
      </c>
      <c r="AK24" s="659">
        <f t="shared" si="5"/>
        <v>0</v>
      </c>
      <c r="AL24" s="659">
        <f t="shared" si="5"/>
        <v>0</v>
      </c>
      <c r="AM24" s="659">
        <f t="shared" si="5"/>
        <v>0</v>
      </c>
      <c r="AN24" s="659">
        <f t="shared" si="5"/>
        <v>0</v>
      </c>
      <c r="AO24" s="668">
        <f t="shared" si="5"/>
        <v>53.444000000000003</v>
      </c>
      <c r="AP24" s="668">
        <f t="shared" si="5"/>
        <v>63.903000000000006</v>
      </c>
      <c r="AQ24" s="668">
        <f t="shared" si="5"/>
        <v>0</v>
      </c>
      <c r="AR24" s="668">
        <f t="shared" si="5"/>
        <v>0</v>
      </c>
      <c r="AS24" s="668">
        <f t="shared" si="5"/>
        <v>0</v>
      </c>
      <c r="AT24" s="668">
        <f t="shared" si="5"/>
        <v>0</v>
      </c>
      <c r="AU24" s="668">
        <f t="shared" si="5"/>
        <v>0</v>
      </c>
      <c r="AV24" s="668">
        <f t="shared" si="5"/>
        <v>0</v>
      </c>
      <c r="AW24" s="668">
        <f t="shared" si="5"/>
        <v>0</v>
      </c>
      <c r="AX24" s="668">
        <f t="shared" si="5"/>
        <v>0</v>
      </c>
      <c r="AY24" s="659">
        <f t="shared" si="5"/>
        <v>0</v>
      </c>
      <c r="AZ24" s="659">
        <f t="shared" si="5"/>
        <v>0</v>
      </c>
      <c r="BA24" s="25">
        <f t="shared" si="3"/>
        <v>63.903000000000006</v>
      </c>
      <c r="BB24" s="22"/>
      <c r="BC24" s="22"/>
      <c r="BD24" s="22"/>
      <c r="BE24" s="22"/>
      <c r="BF24" s="22"/>
      <c r="BG24" s="22"/>
      <c r="BH24" s="22"/>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row>
    <row r="25" spans="1:90" s="24" customFormat="1" ht="42" customHeight="1" x14ac:dyDescent="0.25">
      <c r="A25" s="21"/>
      <c r="B25" s="666" t="s">
        <v>102</v>
      </c>
      <c r="C25" s="653" t="s">
        <v>103</v>
      </c>
      <c r="D25" s="658" t="s">
        <v>93</v>
      </c>
      <c r="E25" s="659">
        <f t="shared" ref="E25:AZ25" si="6">E75</f>
        <v>0</v>
      </c>
      <c r="F25" s="659">
        <f t="shared" si="6"/>
        <v>0</v>
      </c>
      <c r="G25" s="659">
        <f t="shared" si="6"/>
        <v>0</v>
      </c>
      <c r="H25" s="659">
        <f t="shared" si="6"/>
        <v>0</v>
      </c>
      <c r="I25" s="659">
        <f t="shared" si="6"/>
        <v>0</v>
      </c>
      <c r="J25" s="659">
        <f t="shared" si="6"/>
        <v>0</v>
      </c>
      <c r="K25" s="659">
        <f t="shared" si="6"/>
        <v>0</v>
      </c>
      <c r="L25" s="659">
        <f t="shared" si="6"/>
        <v>0</v>
      </c>
      <c r="M25" s="659">
        <f t="shared" si="6"/>
        <v>0</v>
      </c>
      <c r="N25" s="659">
        <f t="shared" si="6"/>
        <v>0</v>
      </c>
      <c r="O25" s="659">
        <f t="shared" si="6"/>
        <v>0</v>
      </c>
      <c r="P25" s="659">
        <f t="shared" si="6"/>
        <v>0</v>
      </c>
      <c r="Q25" s="659">
        <f t="shared" si="6"/>
        <v>0</v>
      </c>
      <c r="R25" s="659">
        <f t="shared" si="6"/>
        <v>0</v>
      </c>
      <c r="S25" s="659">
        <f t="shared" si="6"/>
        <v>0</v>
      </c>
      <c r="T25" s="659">
        <f t="shared" si="6"/>
        <v>0</v>
      </c>
      <c r="U25" s="659">
        <f t="shared" si="6"/>
        <v>0</v>
      </c>
      <c r="V25" s="659">
        <f t="shared" si="6"/>
        <v>0</v>
      </c>
      <c r="W25" s="659">
        <f t="shared" si="6"/>
        <v>0</v>
      </c>
      <c r="X25" s="659">
        <f t="shared" si="6"/>
        <v>0</v>
      </c>
      <c r="Y25" s="659">
        <f t="shared" si="6"/>
        <v>0</v>
      </c>
      <c r="Z25" s="659">
        <f t="shared" si="6"/>
        <v>0</v>
      </c>
      <c r="AA25" s="659">
        <f t="shared" si="6"/>
        <v>0</v>
      </c>
      <c r="AB25" s="659">
        <f t="shared" si="6"/>
        <v>0</v>
      </c>
      <c r="AC25" s="659">
        <f t="shared" si="6"/>
        <v>0</v>
      </c>
      <c r="AD25" s="659">
        <f t="shared" si="6"/>
        <v>0</v>
      </c>
      <c r="AE25" s="659">
        <f t="shared" si="6"/>
        <v>0</v>
      </c>
      <c r="AF25" s="659">
        <f t="shared" si="6"/>
        <v>0</v>
      </c>
      <c r="AG25" s="659">
        <f t="shared" si="6"/>
        <v>0</v>
      </c>
      <c r="AH25" s="659">
        <f t="shared" si="6"/>
        <v>0</v>
      </c>
      <c r="AI25" s="659">
        <f t="shared" si="6"/>
        <v>0</v>
      </c>
      <c r="AJ25" s="659">
        <f t="shared" si="6"/>
        <v>0</v>
      </c>
      <c r="AK25" s="659">
        <f t="shared" si="6"/>
        <v>0</v>
      </c>
      <c r="AL25" s="659">
        <f t="shared" si="6"/>
        <v>0</v>
      </c>
      <c r="AM25" s="659">
        <f t="shared" si="6"/>
        <v>0</v>
      </c>
      <c r="AN25" s="659">
        <f t="shared" si="6"/>
        <v>0</v>
      </c>
      <c r="AO25" s="668">
        <f t="shared" si="6"/>
        <v>0</v>
      </c>
      <c r="AP25" s="668">
        <f t="shared" si="6"/>
        <v>0</v>
      </c>
      <c r="AQ25" s="668">
        <f t="shared" si="6"/>
        <v>0</v>
      </c>
      <c r="AR25" s="668">
        <f t="shared" si="6"/>
        <v>0</v>
      </c>
      <c r="AS25" s="668">
        <f t="shared" si="6"/>
        <v>0</v>
      </c>
      <c r="AT25" s="668">
        <f t="shared" si="6"/>
        <v>0</v>
      </c>
      <c r="AU25" s="668">
        <f t="shared" si="6"/>
        <v>0</v>
      </c>
      <c r="AV25" s="668">
        <f t="shared" si="6"/>
        <v>0</v>
      </c>
      <c r="AW25" s="668">
        <f t="shared" si="6"/>
        <v>0</v>
      </c>
      <c r="AX25" s="668">
        <f t="shared" si="6"/>
        <v>0</v>
      </c>
      <c r="AY25" s="659">
        <f t="shared" si="6"/>
        <v>0</v>
      </c>
      <c r="AZ25" s="659">
        <f t="shared" si="6"/>
        <v>0</v>
      </c>
      <c r="BA25" s="25">
        <f t="shared" si="3"/>
        <v>0</v>
      </c>
      <c r="BB25" s="22"/>
      <c r="BC25" s="22"/>
      <c r="BD25" s="22"/>
      <c r="BE25" s="22"/>
      <c r="BF25" s="22"/>
      <c r="BG25" s="22"/>
      <c r="BH25" s="22"/>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row>
    <row r="26" spans="1:90" s="24" customFormat="1" ht="42" customHeight="1" x14ac:dyDescent="0.25">
      <c r="A26" s="21"/>
      <c r="B26" s="666" t="s">
        <v>104</v>
      </c>
      <c r="C26" s="653" t="s">
        <v>105</v>
      </c>
      <c r="D26" s="658" t="s">
        <v>93</v>
      </c>
      <c r="E26" s="659">
        <f t="shared" ref="E26:AZ26" si="7">E76</f>
        <v>0</v>
      </c>
      <c r="F26" s="659">
        <f t="shared" si="7"/>
        <v>0</v>
      </c>
      <c r="G26" s="659">
        <f t="shared" si="7"/>
        <v>0</v>
      </c>
      <c r="H26" s="659">
        <f t="shared" si="7"/>
        <v>0</v>
      </c>
      <c r="I26" s="659">
        <f t="shared" si="7"/>
        <v>0</v>
      </c>
      <c r="J26" s="659">
        <f t="shared" si="7"/>
        <v>0</v>
      </c>
      <c r="K26" s="659">
        <f t="shared" si="7"/>
        <v>0</v>
      </c>
      <c r="L26" s="659">
        <f t="shared" si="7"/>
        <v>0</v>
      </c>
      <c r="M26" s="659">
        <f t="shared" si="7"/>
        <v>0</v>
      </c>
      <c r="N26" s="659">
        <f t="shared" si="7"/>
        <v>0</v>
      </c>
      <c r="O26" s="659">
        <f t="shared" si="7"/>
        <v>0</v>
      </c>
      <c r="P26" s="659">
        <f t="shared" si="7"/>
        <v>0</v>
      </c>
      <c r="Q26" s="659">
        <f t="shared" si="7"/>
        <v>0</v>
      </c>
      <c r="R26" s="659">
        <f t="shared" si="7"/>
        <v>0</v>
      </c>
      <c r="S26" s="659">
        <f t="shared" si="7"/>
        <v>0</v>
      </c>
      <c r="T26" s="659">
        <f t="shared" si="7"/>
        <v>0</v>
      </c>
      <c r="U26" s="659">
        <f t="shared" si="7"/>
        <v>0</v>
      </c>
      <c r="V26" s="659">
        <f t="shared" si="7"/>
        <v>0</v>
      </c>
      <c r="W26" s="659">
        <f t="shared" si="7"/>
        <v>0</v>
      </c>
      <c r="X26" s="659">
        <f t="shared" si="7"/>
        <v>0</v>
      </c>
      <c r="Y26" s="659">
        <f t="shared" si="7"/>
        <v>0</v>
      </c>
      <c r="Z26" s="659">
        <f t="shared" si="7"/>
        <v>0</v>
      </c>
      <c r="AA26" s="659">
        <f t="shared" si="7"/>
        <v>0</v>
      </c>
      <c r="AB26" s="659">
        <f t="shared" si="7"/>
        <v>0</v>
      </c>
      <c r="AC26" s="659">
        <f t="shared" si="7"/>
        <v>0</v>
      </c>
      <c r="AD26" s="659">
        <f t="shared" si="7"/>
        <v>0</v>
      </c>
      <c r="AE26" s="659">
        <f t="shared" si="7"/>
        <v>0</v>
      </c>
      <c r="AF26" s="659">
        <f t="shared" si="7"/>
        <v>0</v>
      </c>
      <c r="AG26" s="659">
        <f t="shared" si="7"/>
        <v>0</v>
      </c>
      <c r="AH26" s="659">
        <f t="shared" si="7"/>
        <v>0</v>
      </c>
      <c r="AI26" s="659">
        <f t="shared" si="7"/>
        <v>0</v>
      </c>
      <c r="AJ26" s="659">
        <f t="shared" si="7"/>
        <v>0</v>
      </c>
      <c r="AK26" s="659">
        <f t="shared" si="7"/>
        <v>0</v>
      </c>
      <c r="AL26" s="659">
        <f t="shared" si="7"/>
        <v>0</v>
      </c>
      <c r="AM26" s="659">
        <f t="shared" si="7"/>
        <v>0</v>
      </c>
      <c r="AN26" s="659">
        <f t="shared" si="7"/>
        <v>0</v>
      </c>
      <c r="AO26" s="668">
        <f t="shared" si="7"/>
        <v>0</v>
      </c>
      <c r="AP26" s="668">
        <f t="shared" si="7"/>
        <v>0</v>
      </c>
      <c r="AQ26" s="668">
        <f t="shared" si="7"/>
        <v>0</v>
      </c>
      <c r="AR26" s="668">
        <f t="shared" si="7"/>
        <v>0</v>
      </c>
      <c r="AS26" s="668">
        <f t="shared" si="7"/>
        <v>0</v>
      </c>
      <c r="AT26" s="668">
        <f t="shared" si="7"/>
        <v>0</v>
      </c>
      <c r="AU26" s="668">
        <f t="shared" si="7"/>
        <v>0</v>
      </c>
      <c r="AV26" s="668">
        <f t="shared" si="7"/>
        <v>0</v>
      </c>
      <c r="AW26" s="668">
        <f t="shared" si="7"/>
        <v>1.1001000000000001</v>
      </c>
      <c r="AX26" s="668">
        <f t="shared" si="7"/>
        <v>9.1000000000000014</v>
      </c>
      <c r="AY26" s="659">
        <f t="shared" si="7"/>
        <v>0</v>
      </c>
      <c r="AZ26" s="659">
        <f t="shared" si="7"/>
        <v>0</v>
      </c>
      <c r="BA26" s="25">
        <f t="shared" si="3"/>
        <v>9.1000000000000014</v>
      </c>
      <c r="BB26" s="22"/>
      <c r="BC26" s="22"/>
      <c r="BD26" s="22"/>
      <c r="BE26" s="22"/>
      <c r="BF26" s="22"/>
      <c r="BG26" s="22"/>
      <c r="BH26" s="22"/>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row>
    <row r="27" spans="1:90" ht="48" customHeight="1" x14ac:dyDescent="0.25">
      <c r="A27" s="7"/>
      <c r="B27" s="661" t="s">
        <v>106</v>
      </c>
      <c r="C27" s="669" t="s">
        <v>107</v>
      </c>
      <c r="D27" s="662" t="s">
        <v>93</v>
      </c>
      <c r="E27" s="665">
        <f>E28+E40+E65+E68+E75+E76</f>
        <v>0.55000000000000004</v>
      </c>
      <c r="F27" s="665">
        <f>F28+F40+F65+F68+F75+F76</f>
        <v>0.55000000000000004</v>
      </c>
      <c r="G27" s="665">
        <f>G28+G40+G65+G68+G75+G76</f>
        <v>0</v>
      </c>
      <c r="H27" s="665">
        <v>0</v>
      </c>
      <c r="I27" s="665">
        <v>0</v>
      </c>
      <c r="J27" s="665">
        <f t="shared" ref="J27:AZ27" si="8">J28+J40+J65+J68+J75+J76</f>
        <v>4.3010000000000002</v>
      </c>
      <c r="K27" s="665">
        <f t="shared" si="8"/>
        <v>6.0030000000000001</v>
      </c>
      <c r="L27" s="665">
        <f t="shared" si="8"/>
        <v>6.0030000000000001</v>
      </c>
      <c r="M27" s="665">
        <f t="shared" si="8"/>
        <v>182</v>
      </c>
      <c r="N27" s="665">
        <f t="shared" si="8"/>
        <v>182</v>
      </c>
      <c r="O27" s="665">
        <f t="shared" si="8"/>
        <v>0</v>
      </c>
      <c r="P27" s="665">
        <f t="shared" si="8"/>
        <v>0</v>
      </c>
      <c r="Q27" s="665">
        <f t="shared" si="8"/>
        <v>0</v>
      </c>
      <c r="R27" s="665">
        <f t="shared" si="8"/>
        <v>0</v>
      </c>
      <c r="S27" s="665">
        <f t="shared" si="8"/>
        <v>0</v>
      </c>
      <c r="T27" s="665">
        <f t="shared" si="8"/>
        <v>0</v>
      </c>
      <c r="U27" s="665">
        <f t="shared" si="8"/>
        <v>0</v>
      </c>
      <c r="V27" s="665">
        <f t="shared" si="8"/>
        <v>0</v>
      </c>
      <c r="W27" s="665">
        <f t="shared" si="8"/>
        <v>0</v>
      </c>
      <c r="X27" s="665">
        <f t="shared" si="8"/>
        <v>0</v>
      </c>
      <c r="Y27" s="665">
        <f t="shared" si="8"/>
        <v>0</v>
      </c>
      <c r="Z27" s="665">
        <f t="shared" si="8"/>
        <v>0</v>
      </c>
      <c r="AA27" s="665">
        <f t="shared" si="8"/>
        <v>0</v>
      </c>
      <c r="AB27" s="665">
        <f t="shared" si="8"/>
        <v>0</v>
      </c>
      <c r="AC27" s="665">
        <f t="shared" si="8"/>
        <v>0</v>
      </c>
      <c r="AD27" s="665">
        <f t="shared" si="8"/>
        <v>0</v>
      </c>
      <c r="AE27" s="665">
        <f t="shared" si="8"/>
        <v>0</v>
      </c>
      <c r="AF27" s="665">
        <f t="shared" si="8"/>
        <v>0</v>
      </c>
      <c r="AG27" s="665">
        <f t="shared" si="8"/>
        <v>0</v>
      </c>
      <c r="AH27" s="665">
        <f t="shared" si="8"/>
        <v>0</v>
      </c>
      <c r="AI27" s="665">
        <f t="shared" si="8"/>
        <v>0</v>
      </c>
      <c r="AJ27" s="665">
        <f t="shared" si="8"/>
        <v>0</v>
      </c>
      <c r="AK27" s="665">
        <f t="shared" si="8"/>
        <v>0</v>
      </c>
      <c r="AL27" s="665">
        <f t="shared" si="8"/>
        <v>0</v>
      </c>
      <c r="AM27" s="665">
        <f t="shared" si="8"/>
        <v>0</v>
      </c>
      <c r="AN27" s="665">
        <f t="shared" si="8"/>
        <v>0</v>
      </c>
      <c r="AO27" s="665">
        <f t="shared" si="8"/>
        <v>55.944000000000003</v>
      </c>
      <c r="AP27" s="665">
        <f t="shared" si="8"/>
        <v>63.903100000000009</v>
      </c>
      <c r="AQ27" s="665">
        <f t="shared" si="8"/>
        <v>0</v>
      </c>
      <c r="AR27" s="665">
        <f t="shared" si="8"/>
        <v>0</v>
      </c>
      <c r="AS27" s="665">
        <f t="shared" si="8"/>
        <v>0</v>
      </c>
      <c r="AT27" s="665">
        <f t="shared" si="8"/>
        <v>0</v>
      </c>
      <c r="AU27" s="665">
        <f t="shared" si="8"/>
        <v>0</v>
      </c>
      <c r="AV27" s="665">
        <f t="shared" si="8"/>
        <v>0</v>
      </c>
      <c r="AW27" s="665">
        <f t="shared" si="8"/>
        <v>3.1001000000000003</v>
      </c>
      <c r="AX27" s="665">
        <f t="shared" si="8"/>
        <v>11.100000000000001</v>
      </c>
      <c r="AY27" s="665">
        <f t="shared" si="8"/>
        <v>0</v>
      </c>
      <c r="AZ27" s="665">
        <f t="shared" si="8"/>
        <v>0</v>
      </c>
      <c r="BA27" s="25">
        <f t="shared" si="3"/>
        <v>75.003100000000018</v>
      </c>
      <c r="BB27" s="8"/>
      <c r="BC27" s="8"/>
      <c r="BD27" s="8"/>
      <c r="BE27" s="8"/>
      <c r="BF27" s="8"/>
      <c r="BG27" s="8"/>
      <c r="BH27" s="8"/>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24" customFormat="1" ht="48" customHeight="1" x14ac:dyDescent="0.25">
      <c r="A28" s="21"/>
      <c r="B28" s="661" t="s">
        <v>108</v>
      </c>
      <c r="C28" s="669" t="s">
        <v>109</v>
      </c>
      <c r="D28" s="662" t="s">
        <v>93</v>
      </c>
      <c r="E28" s="665">
        <f>E29+E33+E36+E37</f>
        <v>0</v>
      </c>
      <c r="F28" s="665">
        <f>F29+F33+F36+F37</f>
        <v>0</v>
      </c>
      <c r="G28" s="665">
        <v>0</v>
      </c>
      <c r="H28" s="665">
        <v>0</v>
      </c>
      <c r="I28" s="665">
        <v>0</v>
      </c>
      <c r="J28" s="665">
        <v>0</v>
      </c>
      <c r="K28" s="665">
        <f t="shared" ref="K28:AZ28" si="9">K29+K33+K36+K37</f>
        <v>0</v>
      </c>
      <c r="L28" s="665">
        <f t="shared" si="9"/>
        <v>0</v>
      </c>
      <c r="M28" s="665">
        <f t="shared" si="9"/>
        <v>0</v>
      </c>
      <c r="N28" s="665">
        <f t="shared" si="9"/>
        <v>0</v>
      </c>
      <c r="O28" s="665">
        <f t="shared" si="9"/>
        <v>0</v>
      </c>
      <c r="P28" s="665">
        <f t="shared" si="9"/>
        <v>0</v>
      </c>
      <c r="Q28" s="665">
        <f t="shared" si="9"/>
        <v>0</v>
      </c>
      <c r="R28" s="665">
        <f t="shared" si="9"/>
        <v>0</v>
      </c>
      <c r="S28" s="665">
        <f t="shared" si="9"/>
        <v>0</v>
      </c>
      <c r="T28" s="665">
        <f t="shared" si="9"/>
        <v>0</v>
      </c>
      <c r="U28" s="665">
        <f>U29+U33+U36+U37</f>
        <v>0</v>
      </c>
      <c r="V28" s="665">
        <f t="shared" si="9"/>
        <v>0</v>
      </c>
      <c r="W28" s="665">
        <f t="shared" si="9"/>
        <v>0</v>
      </c>
      <c r="X28" s="665">
        <f t="shared" si="9"/>
        <v>0</v>
      </c>
      <c r="Y28" s="665">
        <f t="shared" si="9"/>
        <v>0</v>
      </c>
      <c r="Z28" s="665">
        <f t="shared" si="9"/>
        <v>0</v>
      </c>
      <c r="AA28" s="665">
        <f t="shared" si="9"/>
        <v>0</v>
      </c>
      <c r="AB28" s="665">
        <f t="shared" si="9"/>
        <v>0</v>
      </c>
      <c r="AC28" s="665">
        <f t="shared" si="9"/>
        <v>0</v>
      </c>
      <c r="AD28" s="665">
        <f t="shared" si="9"/>
        <v>0</v>
      </c>
      <c r="AE28" s="665">
        <f t="shared" si="9"/>
        <v>0</v>
      </c>
      <c r="AF28" s="665">
        <f t="shared" si="9"/>
        <v>0</v>
      </c>
      <c r="AG28" s="665">
        <f t="shared" si="9"/>
        <v>0</v>
      </c>
      <c r="AH28" s="665">
        <f t="shared" si="9"/>
        <v>0</v>
      </c>
      <c r="AI28" s="665">
        <f t="shared" si="9"/>
        <v>0</v>
      </c>
      <c r="AJ28" s="665">
        <f t="shared" si="9"/>
        <v>0</v>
      </c>
      <c r="AK28" s="665">
        <f t="shared" si="9"/>
        <v>0</v>
      </c>
      <c r="AL28" s="665">
        <f t="shared" si="9"/>
        <v>0</v>
      </c>
      <c r="AM28" s="665">
        <f t="shared" si="9"/>
        <v>0</v>
      </c>
      <c r="AN28" s="665">
        <f t="shared" si="9"/>
        <v>0</v>
      </c>
      <c r="AO28" s="665">
        <f t="shared" si="9"/>
        <v>0</v>
      </c>
      <c r="AP28" s="665">
        <f t="shared" si="9"/>
        <v>0</v>
      </c>
      <c r="AQ28" s="665">
        <f t="shared" si="9"/>
        <v>0</v>
      </c>
      <c r="AR28" s="665">
        <f t="shared" si="9"/>
        <v>0</v>
      </c>
      <c r="AS28" s="665">
        <f t="shared" si="9"/>
        <v>0</v>
      </c>
      <c r="AT28" s="665">
        <f t="shared" si="9"/>
        <v>0</v>
      </c>
      <c r="AU28" s="665">
        <f t="shared" si="9"/>
        <v>0</v>
      </c>
      <c r="AV28" s="665">
        <f t="shared" si="9"/>
        <v>0</v>
      </c>
      <c r="AW28" s="665">
        <f t="shared" si="9"/>
        <v>0</v>
      </c>
      <c r="AX28" s="665">
        <f t="shared" si="9"/>
        <v>0</v>
      </c>
      <c r="AY28" s="665">
        <f t="shared" si="9"/>
        <v>0</v>
      </c>
      <c r="AZ28" s="665">
        <f t="shared" si="9"/>
        <v>0</v>
      </c>
      <c r="BA28" s="25">
        <f t="shared" si="3"/>
        <v>0</v>
      </c>
      <c r="BB28" s="22"/>
      <c r="BC28" s="22"/>
      <c r="BD28" s="22"/>
      <c r="BE28" s="22"/>
      <c r="BF28" s="22"/>
      <c r="BG28" s="22"/>
      <c r="BH28" s="22"/>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row>
    <row r="29" spans="1:90" ht="48" customHeight="1" outlineLevel="1" x14ac:dyDescent="0.25">
      <c r="A29" s="7"/>
      <c r="B29" s="669" t="s">
        <v>110</v>
      </c>
      <c r="C29" s="669" t="s">
        <v>111</v>
      </c>
      <c r="D29" s="662" t="s">
        <v>93</v>
      </c>
      <c r="E29" s="663">
        <f>E30+E31+E32</f>
        <v>0</v>
      </c>
      <c r="F29" s="663">
        <f>F30+F31+F32</f>
        <v>0</v>
      </c>
      <c r="G29" s="663">
        <f t="shared" ref="G29:AZ29" si="10">G30+G31+G32</f>
        <v>0</v>
      </c>
      <c r="H29" s="663">
        <f t="shared" si="10"/>
        <v>0</v>
      </c>
      <c r="I29" s="663">
        <f t="shared" si="10"/>
        <v>0</v>
      </c>
      <c r="J29" s="663">
        <f t="shared" si="10"/>
        <v>0</v>
      </c>
      <c r="K29" s="663">
        <f t="shared" si="10"/>
        <v>0</v>
      </c>
      <c r="L29" s="663">
        <f t="shared" si="10"/>
        <v>0</v>
      </c>
      <c r="M29" s="663">
        <f t="shared" si="10"/>
        <v>0</v>
      </c>
      <c r="N29" s="663">
        <f t="shared" si="10"/>
        <v>0</v>
      </c>
      <c r="O29" s="663">
        <f t="shared" si="10"/>
        <v>0</v>
      </c>
      <c r="P29" s="663">
        <f t="shared" si="10"/>
        <v>0</v>
      </c>
      <c r="Q29" s="663">
        <f t="shared" si="10"/>
        <v>0</v>
      </c>
      <c r="R29" s="663">
        <f t="shared" si="10"/>
        <v>0</v>
      </c>
      <c r="S29" s="663">
        <f t="shared" si="10"/>
        <v>0</v>
      </c>
      <c r="T29" s="663">
        <f t="shared" si="10"/>
        <v>0</v>
      </c>
      <c r="U29" s="663">
        <f t="shared" si="10"/>
        <v>0</v>
      </c>
      <c r="V29" s="663">
        <f t="shared" si="10"/>
        <v>0</v>
      </c>
      <c r="W29" s="663">
        <f t="shared" si="10"/>
        <v>0</v>
      </c>
      <c r="X29" s="663">
        <f t="shared" si="10"/>
        <v>0</v>
      </c>
      <c r="Y29" s="663">
        <f t="shared" si="10"/>
        <v>0</v>
      </c>
      <c r="Z29" s="663">
        <f t="shared" si="10"/>
        <v>0</v>
      </c>
      <c r="AA29" s="663">
        <f t="shared" si="10"/>
        <v>0</v>
      </c>
      <c r="AB29" s="663">
        <f t="shared" si="10"/>
        <v>0</v>
      </c>
      <c r="AC29" s="663">
        <f t="shared" si="10"/>
        <v>0</v>
      </c>
      <c r="AD29" s="663">
        <f t="shared" si="10"/>
        <v>0</v>
      </c>
      <c r="AE29" s="663">
        <f t="shared" si="10"/>
        <v>0</v>
      </c>
      <c r="AF29" s="663">
        <f t="shared" si="10"/>
        <v>0</v>
      </c>
      <c r="AG29" s="663">
        <f t="shared" si="10"/>
        <v>0</v>
      </c>
      <c r="AH29" s="663">
        <f t="shared" si="10"/>
        <v>0</v>
      </c>
      <c r="AI29" s="663">
        <f t="shared" si="10"/>
        <v>0</v>
      </c>
      <c r="AJ29" s="663">
        <f t="shared" si="10"/>
        <v>0</v>
      </c>
      <c r="AK29" s="663">
        <f t="shared" si="10"/>
        <v>0</v>
      </c>
      <c r="AL29" s="663">
        <f t="shared" si="10"/>
        <v>0</v>
      </c>
      <c r="AM29" s="663">
        <f t="shared" si="10"/>
        <v>0</v>
      </c>
      <c r="AN29" s="663">
        <f t="shared" si="10"/>
        <v>0</v>
      </c>
      <c r="AO29" s="663">
        <f t="shared" si="10"/>
        <v>0</v>
      </c>
      <c r="AP29" s="663">
        <f t="shared" si="10"/>
        <v>0</v>
      </c>
      <c r="AQ29" s="663">
        <f t="shared" si="10"/>
        <v>0</v>
      </c>
      <c r="AR29" s="663">
        <f t="shared" si="10"/>
        <v>0</v>
      </c>
      <c r="AS29" s="663">
        <f t="shared" si="10"/>
        <v>0</v>
      </c>
      <c r="AT29" s="663">
        <f t="shared" si="10"/>
        <v>0</v>
      </c>
      <c r="AU29" s="663">
        <f t="shared" si="10"/>
        <v>0</v>
      </c>
      <c r="AV29" s="663">
        <f t="shared" si="10"/>
        <v>0</v>
      </c>
      <c r="AW29" s="663">
        <f t="shared" si="10"/>
        <v>0</v>
      </c>
      <c r="AX29" s="663">
        <f t="shared" si="10"/>
        <v>0</v>
      </c>
      <c r="AY29" s="663">
        <f t="shared" si="10"/>
        <v>0</v>
      </c>
      <c r="AZ29" s="663">
        <f t="shared" si="10"/>
        <v>0</v>
      </c>
      <c r="BA29" s="25">
        <f t="shared" si="3"/>
        <v>0</v>
      </c>
    </row>
    <row r="30" spans="1:90" ht="42" customHeight="1" outlineLevel="1" x14ac:dyDescent="0.25">
      <c r="A30" s="7"/>
      <c r="B30" s="670" t="s">
        <v>112</v>
      </c>
      <c r="C30" s="671" t="s">
        <v>113</v>
      </c>
      <c r="D30" s="653" t="s">
        <v>93</v>
      </c>
      <c r="E30" s="659">
        <v>0</v>
      </c>
      <c r="F30" s="659">
        <v>0</v>
      </c>
      <c r="G30" s="659">
        <v>0</v>
      </c>
      <c r="H30" s="659">
        <v>0</v>
      </c>
      <c r="I30" s="659">
        <v>0</v>
      </c>
      <c r="J30" s="659">
        <v>0</v>
      </c>
      <c r="K30" s="659">
        <v>0</v>
      </c>
      <c r="L30" s="659">
        <v>0</v>
      </c>
      <c r="M30" s="659">
        <v>0</v>
      </c>
      <c r="N30" s="659">
        <v>0</v>
      </c>
      <c r="O30" s="659">
        <v>0</v>
      </c>
      <c r="P30" s="659">
        <v>0</v>
      </c>
      <c r="Q30" s="659">
        <v>0</v>
      </c>
      <c r="R30" s="659">
        <v>0</v>
      </c>
      <c r="S30" s="659">
        <v>0</v>
      </c>
      <c r="T30" s="659">
        <v>0</v>
      </c>
      <c r="U30" s="659">
        <v>0</v>
      </c>
      <c r="V30" s="659">
        <v>0</v>
      </c>
      <c r="W30" s="659">
        <v>0</v>
      </c>
      <c r="X30" s="659">
        <v>0</v>
      </c>
      <c r="Y30" s="659">
        <v>0</v>
      </c>
      <c r="Z30" s="659">
        <v>0</v>
      </c>
      <c r="AA30" s="659">
        <v>0</v>
      </c>
      <c r="AB30" s="659">
        <v>0</v>
      </c>
      <c r="AC30" s="659">
        <v>0</v>
      </c>
      <c r="AD30" s="659">
        <v>0</v>
      </c>
      <c r="AE30" s="659">
        <v>0</v>
      </c>
      <c r="AF30" s="659">
        <v>0</v>
      </c>
      <c r="AG30" s="659">
        <v>0</v>
      </c>
      <c r="AH30" s="659">
        <v>0</v>
      </c>
      <c r="AI30" s="659">
        <v>0</v>
      </c>
      <c r="AJ30" s="659">
        <v>0</v>
      </c>
      <c r="AK30" s="659">
        <v>0</v>
      </c>
      <c r="AL30" s="659">
        <v>0</v>
      </c>
      <c r="AM30" s="659">
        <v>0</v>
      </c>
      <c r="AN30" s="659">
        <v>0</v>
      </c>
      <c r="AO30" s="659">
        <v>0</v>
      </c>
      <c r="AP30" s="659">
        <v>0</v>
      </c>
      <c r="AQ30" s="659">
        <v>0</v>
      </c>
      <c r="AR30" s="659">
        <v>0</v>
      </c>
      <c r="AS30" s="659">
        <v>0</v>
      </c>
      <c r="AT30" s="659">
        <v>0</v>
      </c>
      <c r="AU30" s="659">
        <v>0</v>
      </c>
      <c r="AV30" s="659">
        <v>0</v>
      </c>
      <c r="AW30" s="659">
        <v>0</v>
      </c>
      <c r="AX30" s="659">
        <v>0</v>
      </c>
      <c r="AY30" s="659">
        <v>0</v>
      </c>
      <c r="AZ30" s="659">
        <v>0</v>
      </c>
      <c r="BA30" s="25">
        <f t="shared" si="3"/>
        <v>0</v>
      </c>
    </row>
    <row r="31" spans="1:90" ht="42" customHeight="1" outlineLevel="1" x14ac:dyDescent="0.25">
      <c r="A31" s="7"/>
      <c r="B31" s="670" t="s">
        <v>114</v>
      </c>
      <c r="C31" s="671" t="s">
        <v>115</v>
      </c>
      <c r="D31" s="653" t="s">
        <v>93</v>
      </c>
      <c r="E31" s="659">
        <v>0</v>
      </c>
      <c r="F31" s="659">
        <v>0</v>
      </c>
      <c r="G31" s="659">
        <v>0</v>
      </c>
      <c r="H31" s="659">
        <v>0</v>
      </c>
      <c r="I31" s="659">
        <v>0</v>
      </c>
      <c r="J31" s="659">
        <v>0</v>
      </c>
      <c r="K31" s="659">
        <v>0</v>
      </c>
      <c r="L31" s="659">
        <v>0</v>
      </c>
      <c r="M31" s="659">
        <v>0</v>
      </c>
      <c r="N31" s="659">
        <v>0</v>
      </c>
      <c r="O31" s="659">
        <v>0</v>
      </c>
      <c r="P31" s="659">
        <v>0</v>
      </c>
      <c r="Q31" s="659">
        <v>0</v>
      </c>
      <c r="R31" s="659">
        <v>0</v>
      </c>
      <c r="S31" s="659">
        <v>0</v>
      </c>
      <c r="T31" s="659">
        <v>0</v>
      </c>
      <c r="U31" s="659">
        <v>0</v>
      </c>
      <c r="V31" s="659">
        <v>0</v>
      </c>
      <c r="W31" s="659">
        <v>0</v>
      </c>
      <c r="X31" s="659">
        <v>0</v>
      </c>
      <c r="Y31" s="659">
        <v>0</v>
      </c>
      <c r="Z31" s="659">
        <v>0</v>
      </c>
      <c r="AA31" s="659">
        <v>0</v>
      </c>
      <c r="AB31" s="659">
        <v>0</v>
      </c>
      <c r="AC31" s="659">
        <v>0</v>
      </c>
      <c r="AD31" s="659">
        <v>0</v>
      </c>
      <c r="AE31" s="659">
        <v>0</v>
      </c>
      <c r="AF31" s="659">
        <v>0</v>
      </c>
      <c r="AG31" s="659">
        <v>0</v>
      </c>
      <c r="AH31" s="659">
        <v>0</v>
      </c>
      <c r="AI31" s="659">
        <v>0</v>
      </c>
      <c r="AJ31" s="659">
        <v>0</v>
      </c>
      <c r="AK31" s="659">
        <v>0</v>
      </c>
      <c r="AL31" s="659">
        <v>0</v>
      </c>
      <c r="AM31" s="659">
        <v>0</v>
      </c>
      <c r="AN31" s="659">
        <v>0</v>
      </c>
      <c r="AO31" s="659">
        <v>0</v>
      </c>
      <c r="AP31" s="659">
        <v>0</v>
      </c>
      <c r="AQ31" s="659">
        <v>0</v>
      </c>
      <c r="AR31" s="659">
        <v>0</v>
      </c>
      <c r="AS31" s="659">
        <v>0</v>
      </c>
      <c r="AT31" s="659">
        <v>0</v>
      </c>
      <c r="AU31" s="659">
        <v>0</v>
      </c>
      <c r="AV31" s="659">
        <v>0</v>
      </c>
      <c r="AW31" s="659">
        <v>0</v>
      </c>
      <c r="AX31" s="659">
        <v>0</v>
      </c>
      <c r="AY31" s="659">
        <v>0</v>
      </c>
      <c r="AZ31" s="659">
        <v>0</v>
      </c>
      <c r="BA31" s="25">
        <f t="shared" si="3"/>
        <v>0</v>
      </c>
    </row>
    <row r="32" spans="1:90" ht="42" customHeight="1" outlineLevel="1" x14ac:dyDescent="0.25">
      <c r="A32" s="7"/>
      <c r="B32" s="670" t="s">
        <v>116</v>
      </c>
      <c r="C32" s="671" t="s">
        <v>117</v>
      </c>
      <c r="D32" s="653" t="s">
        <v>93</v>
      </c>
      <c r="E32" s="659">
        <v>0</v>
      </c>
      <c r="F32" s="659">
        <v>0</v>
      </c>
      <c r="G32" s="659">
        <v>0</v>
      </c>
      <c r="H32" s="659">
        <v>0</v>
      </c>
      <c r="I32" s="659">
        <v>0</v>
      </c>
      <c r="J32" s="659">
        <v>0</v>
      </c>
      <c r="K32" s="659">
        <v>0</v>
      </c>
      <c r="L32" s="659">
        <v>0</v>
      </c>
      <c r="M32" s="659">
        <v>0</v>
      </c>
      <c r="N32" s="659">
        <v>0</v>
      </c>
      <c r="O32" s="659">
        <v>0</v>
      </c>
      <c r="P32" s="659">
        <v>0</v>
      </c>
      <c r="Q32" s="659">
        <v>0</v>
      </c>
      <c r="R32" s="659">
        <v>0</v>
      </c>
      <c r="S32" s="659">
        <v>0</v>
      </c>
      <c r="T32" s="659">
        <v>0</v>
      </c>
      <c r="U32" s="659">
        <v>0</v>
      </c>
      <c r="V32" s="659">
        <v>0</v>
      </c>
      <c r="W32" s="659">
        <v>0</v>
      </c>
      <c r="X32" s="659">
        <v>0</v>
      </c>
      <c r="Y32" s="659">
        <v>0</v>
      </c>
      <c r="Z32" s="659">
        <v>0</v>
      </c>
      <c r="AA32" s="659">
        <v>0</v>
      </c>
      <c r="AB32" s="659">
        <v>0</v>
      </c>
      <c r="AC32" s="659">
        <v>0</v>
      </c>
      <c r="AD32" s="659">
        <v>0</v>
      </c>
      <c r="AE32" s="659">
        <v>0</v>
      </c>
      <c r="AF32" s="659">
        <v>0</v>
      </c>
      <c r="AG32" s="659">
        <v>0</v>
      </c>
      <c r="AH32" s="659">
        <v>0</v>
      </c>
      <c r="AI32" s="659">
        <v>0</v>
      </c>
      <c r="AJ32" s="659">
        <v>0</v>
      </c>
      <c r="AK32" s="659">
        <v>0</v>
      </c>
      <c r="AL32" s="659">
        <v>0</v>
      </c>
      <c r="AM32" s="659">
        <v>0</v>
      </c>
      <c r="AN32" s="659">
        <v>0</v>
      </c>
      <c r="AO32" s="659">
        <v>0</v>
      </c>
      <c r="AP32" s="659">
        <v>0</v>
      </c>
      <c r="AQ32" s="659">
        <v>0</v>
      </c>
      <c r="AR32" s="659">
        <v>0</v>
      </c>
      <c r="AS32" s="659">
        <v>0</v>
      </c>
      <c r="AT32" s="659">
        <v>0</v>
      </c>
      <c r="AU32" s="659">
        <v>0</v>
      </c>
      <c r="AV32" s="659">
        <v>0</v>
      </c>
      <c r="AW32" s="659">
        <v>0</v>
      </c>
      <c r="AX32" s="659">
        <v>0</v>
      </c>
      <c r="AY32" s="659">
        <v>0</v>
      </c>
      <c r="AZ32" s="659">
        <v>0</v>
      </c>
      <c r="BA32" s="25">
        <f t="shared" si="3"/>
        <v>0</v>
      </c>
    </row>
    <row r="33" spans="1:72" ht="48" customHeight="1" outlineLevel="1" x14ac:dyDescent="0.25">
      <c r="A33" s="7"/>
      <c r="B33" s="661" t="s">
        <v>118</v>
      </c>
      <c r="C33" s="669" t="s">
        <v>119</v>
      </c>
      <c r="D33" s="661" t="s">
        <v>93</v>
      </c>
      <c r="E33" s="663">
        <v>0</v>
      </c>
      <c r="F33" s="663"/>
      <c r="G33" s="663">
        <v>0</v>
      </c>
      <c r="H33" s="663"/>
      <c r="I33" s="663">
        <v>0</v>
      </c>
      <c r="J33" s="663"/>
      <c r="K33" s="663">
        <v>0</v>
      </c>
      <c r="L33" s="663"/>
      <c r="M33" s="663">
        <v>0</v>
      </c>
      <c r="N33" s="663"/>
      <c r="O33" s="663">
        <v>0</v>
      </c>
      <c r="P33" s="663"/>
      <c r="Q33" s="663">
        <v>0</v>
      </c>
      <c r="R33" s="663"/>
      <c r="S33" s="663">
        <v>0</v>
      </c>
      <c r="T33" s="663"/>
      <c r="U33" s="663">
        <v>0</v>
      </c>
      <c r="V33" s="663"/>
      <c r="W33" s="663">
        <v>0</v>
      </c>
      <c r="X33" s="663"/>
      <c r="Y33" s="663">
        <v>0</v>
      </c>
      <c r="Z33" s="663"/>
      <c r="AA33" s="663">
        <v>0</v>
      </c>
      <c r="AB33" s="663"/>
      <c r="AC33" s="663">
        <v>0</v>
      </c>
      <c r="AD33" s="663"/>
      <c r="AE33" s="663">
        <v>0</v>
      </c>
      <c r="AF33" s="663"/>
      <c r="AG33" s="663">
        <v>0</v>
      </c>
      <c r="AH33" s="663"/>
      <c r="AI33" s="663">
        <v>0</v>
      </c>
      <c r="AJ33" s="663"/>
      <c r="AK33" s="663">
        <v>0</v>
      </c>
      <c r="AL33" s="663"/>
      <c r="AM33" s="663">
        <v>0</v>
      </c>
      <c r="AN33" s="663"/>
      <c r="AO33" s="663">
        <v>0</v>
      </c>
      <c r="AP33" s="663"/>
      <c r="AQ33" s="663">
        <v>0</v>
      </c>
      <c r="AR33" s="663"/>
      <c r="AS33" s="663">
        <v>0</v>
      </c>
      <c r="AT33" s="663"/>
      <c r="AU33" s="663">
        <v>0</v>
      </c>
      <c r="AV33" s="663"/>
      <c r="AW33" s="663">
        <v>0</v>
      </c>
      <c r="AX33" s="663"/>
      <c r="AY33" s="663">
        <v>0</v>
      </c>
      <c r="AZ33" s="672"/>
      <c r="BA33" s="25">
        <f t="shared" si="3"/>
        <v>0</v>
      </c>
    </row>
    <row r="34" spans="1:72" ht="42" customHeight="1" outlineLevel="1" x14ac:dyDescent="0.25">
      <c r="A34" s="7"/>
      <c r="B34" s="671" t="s">
        <v>120</v>
      </c>
      <c r="C34" s="671" t="s">
        <v>121</v>
      </c>
      <c r="D34" s="673" t="s">
        <v>93</v>
      </c>
      <c r="E34" s="659">
        <v>0</v>
      </c>
      <c r="F34" s="659">
        <v>0</v>
      </c>
      <c r="G34" s="659">
        <v>0</v>
      </c>
      <c r="H34" s="659">
        <v>0</v>
      </c>
      <c r="I34" s="659">
        <v>0</v>
      </c>
      <c r="J34" s="659">
        <v>0</v>
      </c>
      <c r="K34" s="659">
        <v>0</v>
      </c>
      <c r="L34" s="659">
        <v>0</v>
      </c>
      <c r="M34" s="659">
        <v>0</v>
      </c>
      <c r="N34" s="659">
        <v>0</v>
      </c>
      <c r="O34" s="659">
        <v>0</v>
      </c>
      <c r="P34" s="659">
        <v>0</v>
      </c>
      <c r="Q34" s="659">
        <v>0</v>
      </c>
      <c r="R34" s="659">
        <v>0</v>
      </c>
      <c r="S34" s="659">
        <v>0</v>
      </c>
      <c r="T34" s="659">
        <v>0</v>
      </c>
      <c r="U34" s="659">
        <v>0</v>
      </c>
      <c r="V34" s="659">
        <v>0</v>
      </c>
      <c r="W34" s="659">
        <v>0</v>
      </c>
      <c r="X34" s="659">
        <v>0</v>
      </c>
      <c r="Y34" s="659">
        <v>0</v>
      </c>
      <c r="Z34" s="659">
        <v>0</v>
      </c>
      <c r="AA34" s="659">
        <v>0</v>
      </c>
      <c r="AB34" s="659">
        <v>0</v>
      </c>
      <c r="AC34" s="659">
        <v>0</v>
      </c>
      <c r="AD34" s="659">
        <v>0</v>
      </c>
      <c r="AE34" s="659">
        <v>0</v>
      </c>
      <c r="AF34" s="659">
        <v>0</v>
      </c>
      <c r="AG34" s="659">
        <v>0</v>
      </c>
      <c r="AH34" s="659">
        <v>0</v>
      </c>
      <c r="AI34" s="659">
        <v>0</v>
      </c>
      <c r="AJ34" s="659">
        <v>0</v>
      </c>
      <c r="AK34" s="659">
        <v>0</v>
      </c>
      <c r="AL34" s="659">
        <v>0</v>
      </c>
      <c r="AM34" s="659">
        <v>0</v>
      </c>
      <c r="AN34" s="659">
        <v>0</v>
      </c>
      <c r="AO34" s="659">
        <v>0</v>
      </c>
      <c r="AP34" s="659">
        <v>0</v>
      </c>
      <c r="AQ34" s="659">
        <v>0</v>
      </c>
      <c r="AR34" s="659">
        <v>0</v>
      </c>
      <c r="AS34" s="659">
        <v>0</v>
      </c>
      <c r="AT34" s="659">
        <v>0</v>
      </c>
      <c r="AU34" s="659">
        <v>0</v>
      </c>
      <c r="AV34" s="659">
        <v>0</v>
      </c>
      <c r="AW34" s="659">
        <v>0</v>
      </c>
      <c r="AX34" s="659">
        <v>0</v>
      </c>
      <c r="AY34" s="659">
        <v>0</v>
      </c>
      <c r="AZ34" s="659">
        <v>0</v>
      </c>
      <c r="BA34" s="25">
        <f t="shared" si="3"/>
        <v>0</v>
      </c>
    </row>
    <row r="35" spans="1:72" ht="42" customHeight="1" outlineLevel="1" x14ac:dyDescent="0.25">
      <c r="A35" s="7"/>
      <c r="B35" s="670" t="s">
        <v>122</v>
      </c>
      <c r="C35" s="671" t="s">
        <v>123</v>
      </c>
      <c r="D35" s="673" t="s">
        <v>93</v>
      </c>
      <c r="E35" s="659">
        <v>0</v>
      </c>
      <c r="F35" s="659">
        <v>0</v>
      </c>
      <c r="G35" s="659">
        <v>0</v>
      </c>
      <c r="H35" s="659">
        <v>0</v>
      </c>
      <c r="I35" s="659">
        <v>0</v>
      </c>
      <c r="J35" s="659">
        <v>0</v>
      </c>
      <c r="K35" s="659">
        <v>0</v>
      </c>
      <c r="L35" s="659">
        <v>0</v>
      </c>
      <c r="M35" s="659">
        <v>0</v>
      </c>
      <c r="N35" s="659">
        <v>0</v>
      </c>
      <c r="O35" s="659">
        <v>0</v>
      </c>
      <c r="P35" s="659">
        <v>0</v>
      </c>
      <c r="Q35" s="659">
        <v>0</v>
      </c>
      <c r="R35" s="659">
        <v>0</v>
      </c>
      <c r="S35" s="659">
        <v>0</v>
      </c>
      <c r="T35" s="659">
        <v>0</v>
      </c>
      <c r="U35" s="659">
        <v>0</v>
      </c>
      <c r="V35" s="659">
        <v>0</v>
      </c>
      <c r="W35" s="659">
        <v>0</v>
      </c>
      <c r="X35" s="659">
        <v>0</v>
      </c>
      <c r="Y35" s="659">
        <v>0</v>
      </c>
      <c r="Z35" s="659">
        <v>0</v>
      </c>
      <c r="AA35" s="659">
        <v>0</v>
      </c>
      <c r="AB35" s="659">
        <v>0</v>
      </c>
      <c r="AC35" s="659">
        <v>0</v>
      </c>
      <c r="AD35" s="659">
        <v>0</v>
      </c>
      <c r="AE35" s="659">
        <v>0</v>
      </c>
      <c r="AF35" s="659">
        <v>0</v>
      </c>
      <c r="AG35" s="659">
        <v>0</v>
      </c>
      <c r="AH35" s="659">
        <v>0</v>
      </c>
      <c r="AI35" s="659">
        <v>0</v>
      </c>
      <c r="AJ35" s="659">
        <v>0</v>
      </c>
      <c r="AK35" s="659">
        <v>0</v>
      </c>
      <c r="AL35" s="659">
        <v>0</v>
      </c>
      <c r="AM35" s="659">
        <v>0</v>
      </c>
      <c r="AN35" s="659">
        <v>0</v>
      </c>
      <c r="AO35" s="659">
        <v>0</v>
      </c>
      <c r="AP35" s="659">
        <v>0</v>
      </c>
      <c r="AQ35" s="659">
        <v>0</v>
      </c>
      <c r="AR35" s="659">
        <v>0</v>
      </c>
      <c r="AS35" s="659">
        <v>0</v>
      </c>
      <c r="AT35" s="659">
        <v>0</v>
      </c>
      <c r="AU35" s="659">
        <v>0</v>
      </c>
      <c r="AV35" s="659">
        <v>0</v>
      </c>
      <c r="AW35" s="659">
        <v>0</v>
      </c>
      <c r="AX35" s="659">
        <v>0</v>
      </c>
      <c r="AY35" s="659">
        <v>0</v>
      </c>
      <c r="AZ35" s="659">
        <v>0</v>
      </c>
      <c r="BA35" s="25">
        <f t="shared" si="3"/>
        <v>0</v>
      </c>
    </row>
    <row r="36" spans="1:72" ht="48" customHeight="1" outlineLevel="1" x14ac:dyDescent="0.25">
      <c r="A36" s="7"/>
      <c r="B36" s="661" t="s">
        <v>124</v>
      </c>
      <c r="C36" s="661" t="s">
        <v>125</v>
      </c>
      <c r="D36" s="661" t="s">
        <v>93</v>
      </c>
      <c r="E36" s="674">
        <v>0</v>
      </c>
      <c r="F36" s="674">
        <v>0</v>
      </c>
      <c r="G36" s="674">
        <v>0</v>
      </c>
      <c r="H36" s="674">
        <v>0</v>
      </c>
      <c r="I36" s="674">
        <v>0</v>
      </c>
      <c r="J36" s="674">
        <v>0</v>
      </c>
      <c r="K36" s="674">
        <v>0</v>
      </c>
      <c r="L36" s="674">
        <v>0</v>
      </c>
      <c r="M36" s="674">
        <v>0</v>
      </c>
      <c r="N36" s="674">
        <v>0</v>
      </c>
      <c r="O36" s="674">
        <v>0</v>
      </c>
      <c r="P36" s="674">
        <v>0</v>
      </c>
      <c r="Q36" s="674">
        <v>0</v>
      </c>
      <c r="R36" s="674">
        <v>0</v>
      </c>
      <c r="S36" s="674">
        <v>0</v>
      </c>
      <c r="T36" s="674">
        <v>0</v>
      </c>
      <c r="U36" s="674">
        <v>0</v>
      </c>
      <c r="V36" s="674">
        <v>0</v>
      </c>
      <c r="W36" s="674">
        <v>0</v>
      </c>
      <c r="X36" s="674">
        <v>0</v>
      </c>
      <c r="Y36" s="674">
        <v>0</v>
      </c>
      <c r="Z36" s="674">
        <v>0</v>
      </c>
      <c r="AA36" s="674">
        <v>0</v>
      </c>
      <c r="AB36" s="674">
        <v>0</v>
      </c>
      <c r="AC36" s="674">
        <v>0</v>
      </c>
      <c r="AD36" s="674">
        <v>0</v>
      </c>
      <c r="AE36" s="674">
        <v>0</v>
      </c>
      <c r="AF36" s="674">
        <v>0</v>
      </c>
      <c r="AG36" s="674">
        <v>0</v>
      </c>
      <c r="AH36" s="674">
        <v>0</v>
      </c>
      <c r="AI36" s="674">
        <v>0</v>
      </c>
      <c r="AJ36" s="674">
        <v>0</v>
      </c>
      <c r="AK36" s="674">
        <v>0</v>
      </c>
      <c r="AL36" s="674">
        <v>0</v>
      </c>
      <c r="AM36" s="674">
        <v>0</v>
      </c>
      <c r="AN36" s="674">
        <v>0</v>
      </c>
      <c r="AO36" s="674">
        <v>0</v>
      </c>
      <c r="AP36" s="674">
        <v>0</v>
      </c>
      <c r="AQ36" s="674">
        <v>0</v>
      </c>
      <c r="AR36" s="674">
        <v>0</v>
      </c>
      <c r="AS36" s="674">
        <v>0</v>
      </c>
      <c r="AT36" s="674">
        <v>0</v>
      </c>
      <c r="AU36" s="674">
        <v>0</v>
      </c>
      <c r="AV36" s="674">
        <v>0</v>
      </c>
      <c r="AW36" s="674">
        <v>0</v>
      </c>
      <c r="AX36" s="674">
        <v>0</v>
      </c>
      <c r="AY36" s="674">
        <v>0</v>
      </c>
      <c r="AZ36" s="674">
        <v>0</v>
      </c>
      <c r="BA36" s="25">
        <f t="shared" si="3"/>
        <v>0</v>
      </c>
    </row>
    <row r="37" spans="1:72" ht="48" customHeight="1" outlineLevel="1" x14ac:dyDescent="0.25">
      <c r="A37" s="7"/>
      <c r="B37" s="675" t="s">
        <v>126</v>
      </c>
      <c r="C37" s="661" t="s">
        <v>127</v>
      </c>
      <c r="D37" s="661" t="s">
        <v>93</v>
      </c>
      <c r="E37" s="674">
        <v>0</v>
      </c>
      <c r="F37" s="674">
        <v>0</v>
      </c>
      <c r="G37" s="674">
        <v>0</v>
      </c>
      <c r="H37" s="674">
        <v>0</v>
      </c>
      <c r="I37" s="674">
        <v>0</v>
      </c>
      <c r="J37" s="674">
        <v>0</v>
      </c>
      <c r="K37" s="674">
        <v>0</v>
      </c>
      <c r="L37" s="674">
        <v>0</v>
      </c>
      <c r="M37" s="674">
        <v>0</v>
      </c>
      <c r="N37" s="674">
        <v>0</v>
      </c>
      <c r="O37" s="674">
        <v>0</v>
      </c>
      <c r="P37" s="674">
        <v>0</v>
      </c>
      <c r="Q37" s="674">
        <v>0</v>
      </c>
      <c r="R37" s="674">
        <v>0</v>
      </c>
      <c r="S37" s="674">
        <v>0</v>
      </c>
      <c r="T37" s="674">
        <v>0</v>
      </c>
      <c r="U37" s="674">
        <v>0</v>
      </c>
      <c r="V37" s="674">
        <v>0</v>
      </c>
      <c r="W37" s="674">
        <v>0</v>
      </c>
      <c r="X37" s="674">
        <v>0</v>
      </c>
      <c r="Y37" s="674">
        <v>0</v>
      </c>
      <c r="Z37" s="674">
        <v>0</v>
      </c>
      <c r="AA37" s="674">
        <v>0</v>
      </c>
      <c r="AB37" s="674">
        <v>0</v>
      </c>
      <c r="AC37" s="674">
        <v>0</v>
      </c>
      <c r="AD37" s="674">
        <v>0</v>
      </c>
      <c r="AE37" s="674">
        <v>0</v>
      </c>
      <c r="AF37" s="674">
        <v>0</v>
      </c>
      <c r="AG37" s="674">
        <v>0</v>
      </c>
      <c r="AH37" s="674">
        <v>0</v>
      </c>
      <c r="AI37" s="674">
        <v>0</v>
      </c>
      <c r="AJ37" s="674">
        <v>0</v>
      </c>
      <c r="AK37" s="674">
        <v>0</v>
      </c>
      <c r="AL37" s="674">
        <v>0</v>
      </c>
      <c r="AM37" s="674">
        <v>0</v>
      </c>
      <c r="AN37" s="674">
        <v>0</v>
      </c>
      <c r="AO37" s="674">
        <f>SUBTOTAL(9,AO38:AO39)</f>
        <v>0</v>
      </c>
      <c r="AP37" s="674">
        <f>SUBTOTAL(9,AP38:AP39)</f>
        <v>0</v>
      </c>
      <c r="AQ37" s="674">
        <v>0</v>
      </c>
      <c r="AR37" s="674">
        <v>0</v>
      </c>
      <c r="AS37" s="674">
        <v>0</v>
      </c>
      <c r="AT37" s="674">
        <v>0</v>
      </c>
      <c r="AU37" s="674">
        <v>0</v>
      </c>
      <c r="AV37" s="674">
        <v>0</v>
      </c>
      <c r="AW37" s="674">
        <v>0</v>
      </c>
      <c r="AX37" s="674">
        <v>0</v>
      </c>
      <c r="AY37" s="674">
        <v>0</v>
      </c>
      <c r="AZ37" s="674">
        <v>0</v>
      </c>
      <c r="BA37" s="25">
        <f t="shared" si="3"/>
        <v>0</v>
      </c>
    </row>
    <row r="38" spans="1:72" s="378" customFormat="1" ht="42" customHeight="1" outlineLevel="1" x14ac:dyDescent="0.25">
      <c r="A38" s="7"/>
      <c r="B38" s="652" t="s">
        <v>286</v>
      </c>
      <c r="C38" s="653" t="s">
        <v>287</v>
      </c>
      <c r="D38" s="654"/>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5"/>
      <c r="AZ38" s="655"/>
      <c r="BA38" s="25"/>
      <c r="BB38" s="4"/>
      <c r="BC38" s="4"/>
      <c r="BD38" s="4"/>
      <c r="BE38" s="4"/>
      <c r="BF38" s="4"/>
      <c r="BG38" s="4"/>
      <c r="BH38" s="4"/>
    </row>
    <row r="39" spans="1:72" s="26" customFormat="1" ht="42" customHeight="1" outlineLevel="1" x14ac:dyDescent="0.25">
      <c r="A39" s="7"/>
      <c r="B39" s="656" t="s">
        <v>128</v>
      </c>
      <c r="C39" s="657" t="s">
        <v>129</v>
      </c>
      <c r="D39" s="658" t="s">
        <v>93</v>
      </c>
      <c r="E39" s="659">
        <v>0</v>
      </c>
      <c r="F39" s="659">
        <v>0</v>
      </c>
      <c r="G39" s="659">
        <v>0</v>
      </c>
      <c r="H39" s="659">
        <v>0</v>
      </c>
      <c r="I39" s="659">
        <v>0</v>
      </c>
      <c r="J39" s="659">
        <v>0</v>
      </c>
      <c r="K39" s="659">
        <v>0</v>
      </c>
      <c r="L39" s="659">
        <v>0</v>
      </c>
      <c r="M39" s="659">
        <v>0</v>
      </c>
      <c r="N39" s="659">
        <v>0</v>
      </c>
      <c r="O39" s="659">
        <v>0</v>
      </c>
      <c r="P39" s="659">
        <v>0</v>
      </c>
      <c r="Q39" s="659">
        <v>0</v>
      </c>
      <c r="R39" s="659">
        <v>0</v>
      </c>
      <c r="S39" s="659">
        <v>0</v>
      </c>
      <c r="T39" s="659">
        <v>0</v>
      </c>
      <c r="U39" s="659">
        <v>0</v>
      </c>
      <c r="V39" s="659">
        <v>0</v>
      </c>
      <c r="W39" s="659">
        <v>0</v>
      </c>
      <c r="X39" s="659">
        <v>0</v>
      </c>
      <c r="Y39" s="659">
        <v>0</v>
      </c>
      <c r="Z39" s="659">
        <v>0</v>
      </c>
      <c r="AA39" s="659">
        <v>0</v>
      </c>
      <c r="AB39" s="659">
        <v>0</v>
      </c>
      <c r="AC39" s="659">
        <v>0</v>
      </c>
      <c r="AD39" s="659">
        <v>0</v>
      </c>
      <c r="AE39" s="659">
        <v>0</v>
      </c>
      <c r="AF39" s="659">
        <v>0</v>
      </c>
      <c r="AG39" s="659">
        <v>0</v>
      </c>
      <c r="AH39" s="659">
        <v>0</v>
      </c>
      <c r="AI39" s="659">
        <v>0</v>
      </c>
      <c r="AJ39" s="659">
        <v>0</v>
      </c>
      <c r="AK39" s="659">
        <v>0</v>
      </c>
      <c r="AL39" s="659">
        <v>0</v>
      </c>
      <c r="AM39" s="659">
        <v>0</v>
      </c>
      <c r="AN39" s="659">
        <v>0</v>
      </c>
      <c r="AO39" s="659">
        <v>0</v>
      </c>
      <c r="AP39" s="659">
        <v>0</v>
      </c>
      <c r="AQ39" s="659">
        <v>0</v>
      </c>
      <c r="AR39" s="659">
        <v>0</v>
      </c>
      <c r="AS39" s="659">
        <v>0</v>
      </c>
      <c r="AT39" s="659">
        <v>0</v>
      </c>
      <c r="AU39" s="659">
        <v>0</v>
      </c>
      <c r="AV39" s="659">
        <v>0</v>
      </c>
      <c r="AW39" s="659">
        <v>0</v>
      </c>
      <c r="AX39" s="659">
        <v>0</v>
      </c>
      <c r="AY39" s="659">
        <v>0</v>
      </c>
      <c r="AZ39" s="659">
        <v>0</v>
      </c>
      <c r="BA39" s="25">
        <f t="shared" si="3"/>
        <v>0</v>
      </c>
      <c r="BB39" s="8"/>
      <c r="BC39" s="8"/>
      <c r="BD39" s="8"/>
      <c r="BE39" s="8"/>
      <c r="BF39" s="8"/>
      <c r="BG39" s="8"/>
      <c r="BH39" s="8"/>
      <c r="BI39" s="7"/>
      <c r="BJ39" s="7"/>
      <c r="BK39" s="7"/>
      <c r="BL39" s="7"/>
      <c r="BM39" s="7"/>
      <c r="BN39" s="7"/>
      <c r="BO39" s="7"/>
      <c r="BP39" s="7"/>
      <c r="BQ39" s="7"/>
      <c r="BR39" s="7"/>
      <c r="BS39" s="7"/>
      <c r="BT39" s="7"/>
    </row>
    <row r="40" spans="1:72" s="26" customFormat="1" ht="48" customHeight="1" outlineLevel="1" x14ac:dyDescent="0.25">
      <c r="A40" s="7"/>
      <c r="B40" s="676" t="s">
        <v>130</v>
      </c>
      <c r="C40" s="677" t="s">
        <v>131</v>
      </c>
      <c r="D40" s="662" t="s">
        <v>93</v>
      </c>
      <c r="E40" s="663">
        <f t="shared" ref="E40:AZ40" si="11">E41+E49+E52</f>
        <v>0</v>
      </c>
      <c r="F40" s="663">
        <f t="shared" si="11"/>
        <v>0</v>
      </c>
      <c r="G40" s="663">
        <f t="shared" si="11"/>
        <v>0</v>
      </c>
      <c r="H40" s="663">
        <f t="shared" si="11"/>
        <v>0</v>
      </c>
      <c r="I40" s="663">
        <f t="shared" si="11"/>
        <v>0</v>
      </c>
      <c r="J40" s="663">
        <f t="shared" si="11"/>
        <v>0</v>
      </c>
      <c r="K40" s="663">
        <f t="shared" si="11"/>
        <v>0</v>
      </c>
      <c r="L40" s="663">
        <f t="shared" si="11"/>
        <v>0</v>
      </c>
      <c r="M40" s="663">
        <f t="shared" si="11"/>
        <v>0</v>
      </c>
      <c r="N40" s="663">
        <f t="shared" si="11"/>
        <v>0</v>
      </c>
      <c r="O40" s="663">
        <f t="shared" si="11"/>
        <v>0</v>
      </c>
      <c r="P40" s="663">
        <f t="shared" si="11"/>
        <v>0</v>
      </c>
      <c r="Q40" s="663">
        <f t="shared" si="11"/>
        <v>0</v>
      </c>
      <c r="R40" s="663">
        <f t="shared" si="11"/>
        <v>0</v>
      </c>
      <c r="S40" s="663">
        <f t="shared" si="11"/>
        <v>0</v>
      </c>
      <c r="T40" s="663">
        <f t="shared" si="11"/>
        <v>0</v>
      </c>
      <c r="U40" s="665">
        <f t="shared" si="11"/>
        <v>0</v>
      </c>
      <c r="V40" s="665">
        <f t="shared" si="11"/>
        <v>0</v>
      </c>
      <c r="W40" s="663">
        <f t="shared" si="11"/>
        <v>0</v>
      </c>
      <c r="X40" s="663">
        <f t="shared" si="11"/>
        <v>0</v>
      </c>
      <c r="Y40" s="663">
        <f t="shared" si="11"/>
        <v>0</v>
      </c>
      <c r="Z40" s="663">
        <f t="shared" si="11"/>
        <v>0</v>
      </c>
      <c r="AA40" s="663">
        <f t="shared" si="11"/>
        <v>0</v>
      </c>
      <c r="AB40" s="663">
        <f t="shared" si="11"/>
        <v>0</v>
      </c>
      <c r="AC40" s="663">
        <f t="shared" si="11"/>
        <v>0</v>
      </c>
      <c r="AD40" s="663">
        <f t="shared" si="11"/>
        <v>0</v>
      </c>
      <c r="AE40" s="663">
        <f t="shared" si="11"/>
        <v>0</v>
      </c>
      <c r="AF40" s="663">
        <f t="shared" si="11"/>
        <v>0</v>
      </c>
      <c r="AG40" s="663">
        <f t="shared" si="11"/>
        <v>0</v>
      </c>
      <c r="AH40" s="663">
        <f t="shared" si="11"/>
        <v>0</v>
      </c>
      <c r="AI40" s="663">
        <f t="shared" si="11"/>
        <v>0</v>
      </c>
      <c r="AJ40" s="663">
        <f t="shared" si="11"/>
        <v>0</v>
      </c>
      <c r="AK40" s="663">
        <f t="shared" si="11"/>
        <v>0</v>
      </c>
      <c r="AL40" s="663">
        <f t="shared" si="11"/>
        <v>0</v>
      </c>
      <c r="AM40" s="663">
        <f t="shared" si="11"/>
        <v>0</v>
      </c>
      <c r="AN40" s="663">
        <f t="shared" si="11"/>
        <v>0</v>
      </c>
      <c r="AO40" s="665">
        <f t="shared" si="11"/>
        <v>2.5</v>
      </c>
      <c r="AP40" s="665">
        <f t="shared" si="11"/>
        <v>1E-4</v>
      </c>
      <c r="AQ40" s="663">
        <f t="shared" si="11"/>
        <v>0</v>
      </c>
      <c r="AR40" s="663">
        <f t="shared" si="11"/>
        <v>0</v>
      </c>
      <c r="AS40" s="665">
        <f t="shared" si="11"/>
        <v>0</v>
      </c>
      <c r="AT40" s="665">
        <f t="shared" si="11"/>
        <v>0</v>
      </c>
      <c r="AU40" s="663">
        <f t="shared" si="11"/>
        <v>0</v>
      </c>
      <c r="AV40" s="663">
        <f t="shared" si="11"/>
        <v>0</v>
      </c>
      <c r="AW40" s="665">
        <f t="shared" si="11"/>
        <v>2</v>
      </c>
      <c r="AX40" s="665">
        <f t="shared" si="11"/>
        <v>2</v>
      </c>
      <c r="AY40" s="663">
        <f t="shared" si="11"/>
        <v>0</v>
      </c>
      <c r="AZ40" s="663">
        <f t="shared" si="11"/>
        <v>0</v>
      </c>
      <c r="BA40" s="25">
        <f t="shared" si="3"/>
        <v>2.0001000000000002</v>
      </c>
      <c r="BB40" s="8"/>
      <c r="BC40" s="8"/>
      <c r="BD40" s="8"/>
      <c r="BE40" s="8"/>
      <c r="BF40" s="8"/>
      <c r="BG40" s="8"/>
      <c r="BH40" s="8"/>
      <c r="BI40" s="7"/>
      <c r="BJ40" s="7"/>
      <c r="BK40" s="7"/>
      <c r="BL40" s="7"/>
      <c r="BM40" s="7"/>
      <c r="BN40" s="7"/>
      <c r="BO40" s="7"/>
      <c r="BP40" s="7"/>
      <c r="BQ40" s="7"/>
      <c r="BR40" s="7"/>
      <c r="BS40" s="7"/>
      <c r="BT40" s="7"/>
    </row>
    <row r="41" spans="1:72" s="26" customFormat="1" ht="48" customHeight="1" outlineLevel="1" x14ac:dyDescent="0.25">
      <c r="A41" s="7"/>
      <c r="B41" s="676" t="s">
        <v>132</v>
      </c>
      <c r="C41" s="677" t="s">
        <v>133</v>
      </c>
      <c r="D41" s="676" t="s">
        <v>93</v>
      </c>
      <c r="E41" s="663">
        <f t="shared" ref="E41:AZ41" si="12">E42+E43</f>
        <v>0</v>
      </c>
      <c r="F41" s="663">
        <f t="shared" si="12"/>
        <v>0</v>
      </c>
      <c r="G41" s="663">
        <f t="shared" si="12"/>
        <v>0</v>
      </c>
      <c r="H41" s="663">
        <f t="shared" si="12"/>
        <v>0</v>
      </c>
      <c r="I41" s="663">
        <f t="shared" si="12"/>
        <v>0</v>
      </c>
      <c r="J41" s="663">
        <f t="shared" si="12"/>
        <v>0</v>
      </c>
      <c r="K41" s="663">
        <f t="shared" si="12"/>
        <v>0</v>
      </c>
      <c r="L41" s="663">
        <f t="shared" si="12"/>
        <v>0</v>
      </c>
      <c r="M41" s="663">
        <f t="shared" si="12"/>
        <v>0</v>
      </c>
      <c r="N41" s="663">
        <f t="shared" si="12"/>
        <v>0</v>
      </c>
      <c r="O41" s="663">
        <f t="shared" si="12"/>
        <v>0</v>
      </c>
      <c r="P41" s="663">
        <f t="shared" si="12"/>
        <v>0</v>
      </c>
      <c r="Q41" s="663">
        <f t="shared" si="12"/>
        <v>0</v>
      </c>
      <c r="R41" s="663">
        <f t="shared" si="12"/>
        <v>0</v>
      </c>
      <c r="S41" s="663">
        <f t="shared" si="12"/>
        <v>0</v>
      </c>
      <c r="T41" s="663">
        <f t="shared" si="12"/>
        <v>0</v>
      </c>
      <c r="U41" s="665">
        <f t="shared" si="12"/>
        <v>0</v>
      </c>
      <c r="V41" s="665">
        <f t="shared" si="12"/>
        <v>0</v>
      </c>
      <c r="W41" s="663">
        <f t="shared" si="12"/>
        <v>0</v>
      </c>
      <c r="X41" s="663">
        <f t="shared" si="12"/>
        <v>0</v>
      </c>
      <c r="Y41" s="663">
        <f t="shared" si="12"/>
        <v>0</v>
      </c>
      <c r="Z41" s="663">
        <f t="shared" si="12"/>
        <v>0</v>
      </c>
      <c r="AA41" s="663">
        <f t="shared" si="12"/>
        <v>0</v>
      </c>
      <c r="AB41" s="663">
        <f t="shared" si="12"/>
        <v>0</v>
      </c>
      <c r="AC41" s="663">
        <f t="shared" si="12"/>
        <v>0</v>
      </c>
      <c r="AD41" s="663">
        <f t="shared" si="12"/>
        <v>0</v>
      </c>
      <c r="AE41" s="663">
        <f t="shared" si="12"/>
        <v>0</v>
      </c>
      <c r="AF41" s="663">
        <f t="shared" si="12"/>
        <v>0</v>
      </c>
      <c r="AG41" s="663">
        <f t="shared" si="12"/>
        <v>0</v>
      </c>
      <c r="AH41" s="663">
        <f t="shared" si="12"/>
        <v>0</v>
      </c>
      <c r="AI41" s="663">
        <f t="shared" si="12"/>
        <v>0</v>
      </c>
      <c r="AJ41" s="663">
        <f t="shared" si="12"/>
        <v>0</v>
      </c>
      <c r="AK41" s="663">
        <f t="shared" si="12"/>
        <v>0</v>
      </c>
      <c r="AL41" s="663">
        <f t="shared" si="12"/>
        <v>0</v>
      </c>
      <c r="AM41" s="663">
        <f t="shared" si="12"/>
        <v>0</v>
      </c>
      <c r="AN41" s="663">
        <f t="shared" si="12"/>
        <v>0</v>
      </c>
      <c r="AO41" s="665">
        <f t="shared" si="12"/>
        <v>0</v>
      </c>
      <c r="AP41" s="665">
        <f t="shared" si="12"/>
        <v>0</v>
      </c>
      <c r="AQ41" s="663">
        <f t="shared" si="12"/>
        <v>0</v>
      </c>
      <c r="AR41" s="663">
        <f t="shared" si="12"/>
        <v>0</v>
      </c>
      <c r="AS41" s="665">
        <f t="shared" si="12"/>
        <v>0</v>
      </c>
      <c r="AT41" s="665">
        <f t="shared" si="12"/>
        <v>0</v>
      </c>
      <c r="AU41" s="663">
        <f t="shared" si="12"/>
        <v>0</v>
      </c>
      <c r="AV41" s="663">
        <f t="shared" si="12"/>
        <v>0</v>
      </c>
      <c r="AW41" s="665">
        <f t="shared" si="12"/>
        <v>2</v>
      </c>
      <c r="AX41" s="665">
        <f t="shared" si="12"/>
        <v>2</v>
      </c>
      <c r="AY41" s="663">
        <f t="shared" si="12"/>
        <v>0</v>
      </c>
      <c r="AZ41" s="663">
        <f t="shared" si="12"/>
        <v>0</v>
      </c>
      <c r="BA41" s="25">
        <f t="shared" si="3"/>
        <v>2</v>
      </c>
      <c r="BB41" s="8"/>
      <c r="BC41" s="8"/>
      <c r="BD41" s="8"/>
      <c r="BE41" s="8"/>
      <c r="BF41" s="8"/>
      <c r="BG41" s="8"/>
      <c r="BH41" s="8"/>
      <c r="BI41" s="7"/>
      <c r="BJ41" s="7"/>
      <c r="BK41" s="7"/>
      <c r="BL41" s="7"/>
      <c r="BM41" s="7"/>
      <c r="BN41" s="7"/>
      <c r="BO41" s="7"/>
      <c r="BP41" s="7"/>
      <c r="BQ41" s="7"/>
      <c r="BR41" s="7"/>
      <c r="BS41" s="7"/>
      <c r="BT41" s="7"/>
    </row>
    <row r="42" spans="1:72" ht="42" customHeight="1" outlineLevel="1" x14ac:dyDescent="0.25">
      <c r="A42" s="7"/>
      <c r="B42" s="678" t="s">
        <v>134</v>
      </c>
      <c r="C42" s="679" t="s">
        <v>135</v>
      </c>
      <c r="D42" s="678" t="s">
        <v>93</v>
      </c>
      <c r="E42" s="668">
        <v>0</v>
      </c>
      <c r="F42" s="668">
        <v>0</v>
      </c>
      <c r="G42" s="668">
        <v>0</v>
      </c>
      <c r="H42" s="668">
        <v>0</v>
      </c>
      <c r="I42" s="668">
        <v>0</v>
      </c>
      <c r="J42" s="668">
        <v>0</v>
      </c>
      <c r="K42" s="668">
        <v>0</v>
      </c>
      <c r="L42" s="668">
        <v>0</v>
      </c>
      <c r="M42" s="668">
        <v>0</v>
      </c>
      <c r="N42" s="668">
        <v>0</v>
      </c>
      <c r="O42" s="668">
        <v>0</v>
      </c>
      <c r="P42" s="668">
        <v>0</v>
      </c>
      <c r="Q42" s="668">
        <v>0</v>
      </c>
      <c r="R42" s="668">
        <v>0</v>
      </c>
      <c r="S42" s="668">
        <v>0</v>
      </c>
      <c r="T42" s="668">
        <v>0</v>
      </c>
      <c r="U42" s="668">
        <v>0</v>
      </c>
      <c r="V42" s="668">
        <v>0</v>
      </c>
      <c r="W42" s="668">
        <v>0</v>
      </c>
      <c r="X42" s="668">
        <v>0</v>
      </c>
      <c r="Y42" s="668">
        <v>0</v>
      </c>
      <c r="Z42" s="668">
        <v>0</v>
      </c>
      <c r="AA42" s="668">
        <v>0</v>
      </c>
      <c r="AB42" s="668">
        <v>0</v>
      </c>
      <c r="AC42" s="668">
        <v>0</v>
      </c>
      <c r="AD42" s="668">
        <v>0</v>
      </c>
      <c r="AE42" s="668">
        <v>0</v>
      </c>
      <c r="AF42" s="668">
        <v>0</v>
      </c>
      <c r="AG42" s="668">
        <v>0</v>
      </c>
      <c r="AH42" s="668">
        <v>0</v>
      </c>
      <c r="AI42" s="668">
        <v>0</v>
      </c>
      <c r="AJ42" s="668">
        <v>0</v>
      </c>
      <c r="AK42" s="668">
        <v>0</v>
      </c>
      <c r="AL42" s="668">
        <v>0</v>
      </c>
      <c r="AM42" s="668">
        <v>0</v>
      </c>
      <c r="AN42" s="668">
        <v>0</v>
      </c>
      <c r="AO42" s="668">
        <v>0</v>
      </c>
      <c r="AP42" s="668">
        <v>0</v>
      </c>
      <c r="AQ42" s="668">
        <v>0</v>
      </c>
      <c r="AR42" s="668">
        <v>0</v>
      </c>
      <c r="AS42" s="668">
        <v>0</v>
      </c>
      <c r="AT42" s="668">
        <v>0</v>
      </c>
      <c r="AU42" s="668">
        <v>0</v>
      </c>
      <c r="AV42" s="668">
        <v>0</v>
      </c>
      <c r="AW42" s="668">
        <v>0</v>
      </c>
      <c r="AX42" s="668">
        <v>0</v>
      </c>
      <c r="AY42" s="668">
        <v>0</v>
      </c>
      <c r="AZ42" s="668">
        <v>0</v>
      </c>
      <c r="BA42" s="25">
        <f t="shared" si="3"/>
        <v>0</v>
      </c>
      <c r="BB42" s="8"/>
      <c r="BC42" s="8"/>
      <c r="BD42" s="8"/>
      <c r="BE42" s="8"/>
      <c r="BF42" s="8"/>
      <c r="BG42" s="8"/>
      <c r="BH42" s="8"/>
      <c r="BI42" s="7"/>
      <c r="BJ42" s="7"/>
      <c r="BK42" s="7"/>
      <c r="BL42" s="7"/>
      <c r="BM42" s="7"/>
      <c r="BN42" s="7"/>
      <c r="BO42" s="7"/>
      <c r="BP42" s="7"/>
      <c r="BQ42" s="7"/>
      <c r="BR42" s="7"/>
      <c r="BS42" s="7"/>
      <c r="BT42" s="7"/>
    </row>
    <row r="43" spans="1:72" ht="42" customHeight="1" x14ac:dyDescent="0.25">
      <c r="A43" s="7"/>
      <c r="B43" s="678" t="s">
        <v>139</v>
      </c>
      <c r="C43" s="679" t="s">
        <v>140</v>
      </c>
      <c r="D43" s="678" t="s">
        <v>93</v>
      </c>
      <c r="E43" s="668">
        <f>SUBTOTAL(9,E44:E48)</f>
        <v>0</v>
      </c>
      <c r="F43" s="668">
        <f t="shared" ref="F43:AZ43" si="13">SUBTOTAL(9,F44:F48)</f>
        <v>0</v>
      </c>
      <c r="G43" s="668">
        <f t="shared" si="13"/>
        <v>0</v>
      </c>
      <c r="H43" s="668">
        <f t="shared" si="13"/>
        <v>0</v>
      </c>
      <c r="I43" s="668">
        <f t="shared" si="13"/>
        <v>0</v>
      </c>
      <c r="J43" s="668">
        <f t="shared" si="13"/>
        <v>0</v>
      </c>
      <c r="K43" s="668">
        <f t="shared" si="13"/>
        <v>0</v>
      </c>
      <c r="L43" s="668">
        <f t="shared" si="13"/>
        <v>0</v>
      </c>
      <c r="M43" s="668">
        <f t="shared" si="13"/>
        <v>0</v>
      </c>
      <c r="N43" s="668">
        <f t="shared" si="13"/>
        <v>0</v>
      </c>
      <c r="O43" s="668">
        <f t="shared" si="13"/>
        <v>0</v>
      </c>
      <c r="P43" s="668">
        <f t="shared" si="13"/>
        <v>0</v>
      </c>
      <c r="Q43" s="668">
        <f t="shared" si="13"/>
        <v>0</v>
      </c>
      <c r="R43" s="668">
        <f t="shared" si="13"/>
        <v>0</v>
      </c>
      <c r="S43" s="668">
        <f t="shared" si="13"/>
        <v>0</v>
      </c>
      <c r="T43" s="668">
        <f t="shared" si="13"/>
        <v>0</v>
      </c>
      <c r="U43" s="668">
        <f t="shared" si="13"/>
        <v>0</v>
      </c>
      <c r="V43" s="668">
        <f t="shared" si="13"/>
        <v>0</v>
      </c>
      <c r="W43" s="668">
        <f t="shared" si="13"/>
        <v>0</v>
      </c>
      <c r="X43" s="668">
        <f t="shared" si="13"/>
        <v>0</v>
      </c>
      <c r="Y43" s="668">
        <f t="shared" si="13"/>
        <v>0</v>
      </c>
      <c r="Z43" s="668">
        <f t="shared" si="13"/>
        <v>0</v>
      </c>
      <c r="AA43" s="668">
        <f t="shared" si="13"/>
        <v>0</v>
      </c>
      <c r="AB43" s="668">
        <f t="shared" si="13"/>
        <v>0</v>
      </c>
      <c r="AC43" s="668">
        <f t="shared" si="13"/>
        <v>0</v>
      </c>
      <c r="AD43" s="668">
        <f t="shared" si="13"/>
        <v>0</v>
      </c>
      <c r="AE43" s="668">
        <f t="shared" si="13"/>
        <v>0</v>
      </c>
      <c r="AF43" s="668">
        <f t="shared" si="13"/>
        <v>0</v>
      </c>
      <c r="AG43" s="668">
        <f t="shared" si="13"/>
        <v>0</v>
      </c>
      <c r="AH43" s="668">
        <f t="shared" si="13"/>
        <v>0</v>
      </c>
      <c r="AI43" s="668">
        <f t="shared" si="13"/>
        <v>0</v>
      </c>
      <c r="AJ43" s="668">
        <f t="shared" si="13"/>
        <v>0</v>
      </c>
      <c r="AK43" s="668">
        <f t="shared" si="13"/>
        <v>0</v>
      </c>
      <c r="AL43" s="668">
        <f t="shared" si="13"/>
        <v>0</v>
      </c>
      <c r="AM43" s="668">
        <f t="shared" si="13"/>
        <v>0</v>
      </c>
      <c r="AN43" s="668">
        <f t="shared" si="13"/>
        <v>0</v>
      </c>
      <c r="AO43" s="668">
        <f t="shared" si="13"/>
        <v>0</v>
      </c>
      <c r="AP43" s="668">
        <f t="shared" si="13"/>
        <v>0</v>
      </c>
      <c r="AQ43" s="668">
        <f t="shared" si="13"/>
        <v>0</v>
      </c>
      <c r="AR43" s="668">
        <f t="shared" si="13"/>
        <v>0</v>
      </c>
      <c r="AS43" s="668">
        <f t="shared" si="13"/>
        <v>0</v>
      </c>
      <c r="AT43" s="668">
        <f t="shared" si="13"/>
        <v>0</v>
      </c>
      <c r="AU43" s="668">
        <f t="shared" si="13"/>
        <v>0</v>
      </c>
      <c r="AV43" s="668">
        <f t="shared" si="13"/>
        <v>0</v>
      </c>
      <c r="AW43" s="668">
        <f t="shared" si="13"/>
        <v>2</v>
      </c>
      <c r="AX43" s="668">
        <f t="shared" si="13"/>
        <v>2</v>
      </c>
      <c r="AY43" s="668">
        <f t="shared" si="13"/>
        <v>0</v>
      </c>
      <c r="AZ43" s="668">
        <f t="shared" si="13"/>
        <v>0</v>
      </c>
      <c r="BA43" s="25">
        <f t="shared" si="3"/>
        <v>2</v>
      </c>
    </row>
    <row r="44" spans="1:72" s="650" customFormat="1" ht="33" customHeight="1" x14ac:dyDescent="0.25">
      <c r="B44" s="76" t="s">
        <v>139</v>
      </c>
      <c r="C44" s="399" t="s">
        <v>833</v>
      </c>
      <c r="D44" s="76" t="s">
        <v>838</v>
      </c>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2">
        <v>0.4</v>
      </c>
      <c r="AX44" s="402">
        <v>0.4</v>
      </c>
      <c r="AY44" s="401"/>
      <c r="AZ44" s="401"/>
      <c r="BA44" s="27"/>
      <c r="BB44" s="4"/>
      <c r="BC44" s="4"/>
      <c r="BD44" s="4"/>
      <c r="BE44" s="4"/>
      <c r="BF44" s="4"/>
      <c r="BG44" s="4"/>
      <c r="BH44" s="4"/>
    </row>
    <row r="45" spans="1:72" s="650" customFormat="1" ht="33" customHeight="1" x14ac:dyDescent="0.25">
      <c r="B45" s="388" t="s">
        <v>139</v>
      </c>
      <c r="C45" s="651" t="s">
        <v>834</v>
      </c>
      <c r="D45" s="688" t="s">
        <v>756</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2">
        <v>0.4</v>
      </c>
      <c r="AX45" s="402">
        <v>0.4</v>
      </c>
      <c r="AY45" s="401"/>
      <c r="AZ45" s="401"/>
      <c r="BA45" s="27"/>
      <c r="BB45" s="4"/>
      <c r="BC45" s="4"/>
      <c r="BD45" s="4"/>
      <c r="BE45" s="4"/>
      <c r="BF45" s="4"/>
      <c r="BG45" s="4"/>
      <c r="BH45" s="4"/>
    </row>
    <row r="46" spans="1:72" s="650" customFormat="1" ht="33" customHeight="1" x14ac:dyDescent="0.25">
      <c r="B46" s="388" t="s">
        <v>139</v>
      </c>
      <c r="C46" s="651" t="s">
        <v>835</v>
      </c>
      <c r="D46" s="688" t="s">
        <v>839</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2">
        <v>0.4</v>
      </c>
      <c r="AX46" s="402">
        <v>0.4</v>
      </c>
      <c r="AY46" s="401"/>
      <c r="AZ46" s="401"/>
      <c r="BA46" s="27"/>
      <c r="BB46" s="4"/>
      <c r="BC46" s="4"/>
      <c r="BD46" s="4"/>
      <c r="BE46" s="4"/>
      <c r="BF46" s="4"/>
      <c r="BG46" s="4"/>
      <c r="BH46" s="4"/>
    </row>
    <row r="47" spans="1:72" s="650" customFormat="1" ht="33" customHeight="1" x14ac:dyDescent="0.25">
      <c r="B47" s="388" t="s">
        <v>139</v>
      </c>
      <c r="C47" s="651" t="s">
        <v>836</v>
      </c>
      <c r="D47" s="688" t="s">
        <v>733</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2">
        <v>0.4</v>
      </c>
      <c r="AX47" s="402">
        <v>0.4</v>
      </c>
      <c r="AY47" s="401"/>
      <c r="AZ47" s="401"/>
      <c r="BA47" s="27"/>
      <c r="BB47" s="4"/>
      <c r="BC47" s="4"/>
      <c r="BD47" s="4"/>
      <c r="BE47" s="4"/>
      <c r="BF47" s="4"/>
      <c r="BG47" s="4"/>
      <c r="BH47" s="4"/>
    </row>
    <row r="48" spans="1:72" s="650" customFormat="1" ht="33" customHeight="1" x14ac:dyDescent="0.25">
      <c r="B48" s="388" t="s">
        <v>139</v>
      </c>
      <c r="C48" s="651" t="s">
        <v>837</v>
      </c>
      <c r="D48" s="688" t="s">
        <v>840</v>
      </c>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2">
        <v>0.4</v>
      </c>
      <c r="AX48" s="402">
        <v>0.4</v>
      </c>
      <c r="AY48" s="401"/>
      <c r="AZ48" s="401"/>
      <c r="BA48" s="27"/>
      <c r="BB48" s="4"/>
      <c r="BC48" s="4"/>
      <c r="BD48" s="4"/>
      <c r="BE48" s="4"/>
      <c r="BF48" s="4"/>
      <c r="BG48" s="4"/>
      <c r="BH48" s="4"/>
    </row>
    <row r="49" spans="1:60" ht="48" customHeight="1" x14ac:dyDescent="0.25">
      <c r="A49" s="7"/>
      <c r="B49" s="676" t="s">
        <v>141</v>
      </c>
      <c r="C49" s="677" t="s">
        <v>142</v>
      </c>
      <c r="D49" s="676" t="s">
        <v>93</v>
      </c>
      <c r="E49" s="663">
        <f t="shared" ref="E49:AZ49" si="14">E50+E51</f>
        <v>0</v>
      </c>
      <c r="F49" s="663">
        <f t="shared" si="14"/>
        <v>0</v>
      </c>
      <c r="G49" s="663">
        <f t="shared" si="14"/>
        <v>0</v>
      </c>
      <c r="H49" s="663">
        <f t="shared" si="14"/>
        <v>0</v>
      </c>
      <c r="I49" s="663">
        <f t="shared" si="14"/>
        <v>0</v>
      </c>
      <c r="J49" s="663">
        <f t="shared" si="14"/>
        <v>0</v>
      </c>
      <c r="K49" s="663">
        <f t="shared" si="14"/>
        <v>0</v>
      </c>
      <c r="L49" s="663">
        <f t="shared" si="14"/>
        <v>0</v>
      </c>
      <c r="M49" s="663">
        <f t="shared" si="14"/>
        <v>0</v>
      </c>
      <c r="N49" s="663">
        <f t="shared" si="14"/>
        <v>0</v>
      </c>
      <c r="O49" s="663">
        <f t="shared" si="14"/>
        <v>0</v>
      </c>
      <c r="P49" s="663">
        <f t="shared" si="14"/>
        <v>0</v>
      </c>
      <c r="Q49" s="663">
        <f t="shared" si="14"/>
        <v>0</v>
      </c>
      <c r="R49" s="663">
        <f t="shared" si="14"/>
        <v>0</v>
      </c>
      <c r="S49" s="663">
        <f t="shared" si="14"/>
        <v>0</v>
      </c>
      <c r="T49" s="663">
        <f t="shared" si="14"/>
        <v>0</v>
      </c>
      <c r="U49" s="663">
        <f t="shared" si="14"/>
        <v>0</v>
      </c>
      <c r="V49" s="663">
        <f t="shared" si="14"/>
        <v>0</v>
      </c>
      <c r="W49" s="665">
        <f t="shared" si="14"/>
        <v>0</v>
      </c>
      <c r="X49" s="665">
        <f t="shared" si="14"/>
        <v>0</v>
      </c>
      <c r="Y49" s="663">
        <f t="shared" si="14"/>
        <v>0</v>
      </c>
      <c r="Z49" s="663">
        <f t="shared" si="14"/>
        <v>0</v>
      </c>
      <c r="AA49" s="663">
        <f t="shared" si="14"/>
        <v>0</v>
      </c>
      <c r="AB49" s="663">
        <f t="shared" si="14"/>
        <v>0</v>
      </c>
      <c r="AC49" s="663">
        <f t="shared" si="14"/>
        <v>0</v>
      </c>
      <c r="AD49" s="663">
        <f t="shared" si="14"/>
        <v>0</v>
      </c>
      <c r="AE49" s="663">
        <f t="shared" si="14"/>
        <v>0</v>
      </c>
      <c r="AF49" s="663">
        <f t="shared" si="14"/>
        <v>0</v>
      </c>
      <c r="AG49" s="663">
        <f t="shared" si="14"/>
        <v>0</v>
      </c>
      <c r="AH49" s="663">
        <f t="shared" si="14"/>
        <v>0</v>
      </c>
      <c r="AI49" s="663">
        <f t="shared" si="14"/>
        <v>0</v>
      </c>
      <c r="AJ49" s="663">
        <f t="shared" si="14"/>
        <v>0</v>
      </c>
      <c r="AK49" s="663">
        <f t="shared" si="14"/>
        <v>0</v>
      </c>
      <c r="AL49" s="663">
        <f t="shared" si="14"/>
        <v>0</v>
      </c>
      <c r="AM49" s="663">
        <f t="shared" si="14"/>
        <v>0</v>
      </c>
      <c r="AN49" s="663">
        <f t="shared" si="14"/>
        <v>0</v>
      </c>
      <c r="AO49" s="665">
        <f t="shared" si="14"/>
        <v>0</v>
      </c>
      <c r="AP49" s="665">
        <f t="shared" si="14"/>
        <v>0</v>
      </c>
      <c r="AQ49" s="665">
        <f t="shared" si="14"/>
        <v>0</v>
      </c>
      <c r="AR49" s="665">
        <f t="shared" si="14"/>
        <v>0</v>
      </c>
      <c r="AS49" s="665">
        <f t="shared" si="14"/>
        <v>0</v>
      </c>
      <c r="AT49" s="665">
        <f t="shared" si="14"/>
        <v>0</v>
      </c>
      <c r="AU49" s="665">
        <f t="shared" si="14"/>
        <v>0</v>
      </c>
      <c r="AV49" s="665">
        <f t="shared" si="14"/>
        <v>0</v>
      </c>
      <c r="AW49" s="665">
        <f t="shared" si="14"/>
        <v>0</v>
      </c>
      <c r="AX49" s="665">
        <f t="shared" si="14"/>
        <v>0</v>
      </c>
      <c r="AY49" s="665">
        <f t="shared" si="14"/>
        <v>0</v>
      </c>
      <c r="AZ49" s="665">
        <f t="shared" si="14"/>
        <v>0</v>
      </c>
      <c r="BA49" s="25">
        <f t="shared" si="3"/>
        <v>0</v>
      </c>
    </row>
    <row r="50" spans="1:60" ht="42" customHeight="1" x14ac:dyDescent="0.25">
      <c r="A50" s="7"/>
      <c r="B50" s="678" t="s">
        <v>143</v>
      </c>
      <c r="C50" s="679" t="s">
        <v>144</v>
      </c>
      <c r="D50" s="678" t="s">
        <v>93</v>
      </c>
      <c r="E50" s="668">
        <v>0</v>
      </c>
      <c r="F50" s="668">
        <v>0</v>
      </c>
      <c r="G50" s="668">
        <v>0</v>
      </c>
      <c r="H50" s="668">
        <v>0</v>
      </c>
      <c r="I50" s="668">
        <v>0</v>
      </c>
      <c r="J50" s="668">
        <v>0</v>
      </c>
      <c r="K50" s="668">
        <v>0</v>
      </c>
      <c r="L50" s="668">
        <v>0</v>
      </c>
      <c r="M50" s="668">
        <v>0</v>
      </c>
      <c r="N50" s="668">
        <v>0</v>
      </c>
      <c r="O50" s="668">
        <v>0</v>
      </c>
      <c r="P50" s="668">
        <v>0</v>
      </c>
      <c r="Q50" s="668">
        <v>0</v>
      </c>
      <c r="R50" s="668">
        <v>0</v>
      </c>
      <c r="S50" s="668">
        <v>0</v>
      </c>
      <c r="T50" s="668">
        <v>0</v>
      </c>
      <c r="U50" s="668">
        <v>0</v>
      </c>
      <c r="V50" s="668">
        <v>0</v>
      </c>
      <c r="W50" s="668">
        <v>0</v>
      </c>
      <c r="X50" s="668">
        <v>0</v>
      </c>
      <c r="Y50" s="668">
        <v>0</v>
      </c>
      <c r="Z50" s="668">
        <v>0</v>
      </c>
      <c r="AA50" s="668">
        <v>0</v>
      </c>
      <c r="AB50" s="668">
        <v>0</v>
      </c>
      <c r="AC50" s="668">
        <v>0</v>
      </c>
      <c r="AD50" s="668">
        <v>0</v>
      </c>
      <c r="AE50" s="668">
        <v>0</v>
      </c>
      <c r="AF50" s="668">
        <v>0</v>
      </c>
      <c r="AG50" s="668">
        <v>0</v>
      </c>
      <c r="AH50" s="668">
        <v>0</v>
      </c>
      <c r="AI50" s="668">
        <v>0</v>
      </c>
      <c r="AJ50" s="668">
        <v>0</v>
      </c>
      <c r="AK50" s="668">
        <v>0</v>
      </c>
      <c r="AL50" s="668">
        <v>0</v>
      </c>
      <c r="AM50" s="668">
        <v>0</v>
      </c>
      <c r="AN50" s="668">
        <v>0</v>
      </c>
      <c r="AO50" s="668">
        <v>0</v>
      </c>
      <c r="AP50" s="668">
        <v>0</v>
      </c>
      <c r="AQ50" s="668">
        <v>0</v>
      </c>
      <c r="AR50" s="668">
        <v>0</v>
      </c>
      <c r="AS50" s="668">
        <v>0</v>
      </c>
      <c r="AT50" s="668">
        <v>0</v>
      </c>
      <c r="AU50" s="668">
        <v>0</v>
      </c>
      <c r="AV50" s="668">
        <v>0</v>
      </c>
      <c r="AW50" s="668">
        <v>0</v>
      </c>
      <c r="AX50" s="668">
        <v>0</v>
      </c>
      <c r="AY50" s="668">
        <v>0</v>
      </c>
      <c r="AZ50" s="668">
        <v>0</v>
      </c>
      <c r="BA50" s="25">
        <f t="shared" si="3"/>
        <v>0</v>
      </c>
    </row>
    <row r="51" spans="1:60" ht="42" customHeight="1" x14ac:dyDescent="0.25">
      <c r="A51" s="7"/>
      <c r="B51" s="678" t="s">
        <v>148</v>
      </c>
      <c r="C51" s="679" t="s">
        <v>149</v>
      </c>
      <c r="D51" s="678" t="s">
        <v>93</v>
      </c>
      <c r="E51" s="668">
        <v>0</v>
      </c>
      <c r="F51" s="668">
        <v>0</v>
      </c>
      <c r="G51" s="668">
        <v>0</v>
      </c>
      <c r="H51" s="668">
        <v>0</v>
      </c>
      <c r="I51" s="668">
        <v>0</v>
      </c>
      <c r="J51" s="668">
        <v>0</v>
      </c>
      <c r="K51" s="668">
        <v>0</v>
      </c>
      <c r="L51" s="668">
        <v>0</v>
      </c>
      <c r="M51" s="668">
        <v>0</v>
      </c>
      <c r="N51" s="668">
        <v>0</v>
      </c>
      <c r="O51" s="668">
        <v>0</v>
      </c>
      <c r="P51" s="668">
        <v>0</v>
      </c>
      <c r="Q51" s="668">
        <v>0</v>
      </c>
      <c r="R51" s="668">
        <v>0</v>
      </c>
      <c r="S51" s="668">
        <v>0</v>
      </c>
      <c r="T51" s="668">
        <v>0</v>
      </c>
      <c r="U51" s="668">
        <v>0</v>
      </c>
      <c r="V51" s="668">
        <v>0</v>
      </c>
      <c r="W51" s="668">
        <v>0</v>
      </c>
      <c r="X51" s="668">
        <v>0</v>
      </c>
      <c r="Y51" s="668">
        <v>0</v>
      </c>
      <c r="Z51" s="668">
        <v>0</v>
      </c>
      <c r="AA51" s="668">
        <v>0</v>
      </c>
      <c r="AB51" s="668">
        <v>0</v>
      </c>
      <c r="AC51" s="668">
        <v>0</v>
      </c>
      <c r="AD51" s="668">
        <v>0</v>
      </c>
      <c r="AE51" s="668">
        <v>0</v>
      </c>
      <c r="AF51" s="668">
        <v>0</v>
      </c>
      <c r="AG51" s="668">
        <v>0</v>
      </c>
      <c r="AH51" s="668">
        <v>0</v>
      </c>
      <c r="AI51" s="668">
        <v>0</v>
      </c>
      <c r="AJ51" s="668">
        <v>0</v>
      </c>
      <c r="AK51" s="668">
        <v>0</v>
      </c>
      <c r="AL51" s="668">
        <v>0</v>
      </c>
      <c r="AM51" s="668">
        <v>0</v>
      </c>
      <c r="AN51" s="668">
        <v>0</v>
      </c>
      <c r="AO51" s="668">
        <v>0</v>
      </c>
      <c r="AP51" s="668">
        <v>0</v>
      </c>
      <c r="AQ51" s="668">
        <v>0</v>
      </c>
      <c r="AR51" s="668">
        <v>0</v>
      </c>
      <c r="AS51" s="668">
        <v>0</v>
      </c>
      <c r="AT51" s="668">
        <v>0</v>
      </c>
      <c r="AU51" s="668">
        <v>0</v>
      </c>
      <c r="AV51" s="668">
        <v>0</v>
      </c>
      <c r="AW51" s="668">
        <v>0</v>
      </c>
      <c r="AX51" s="668">
        <v>0</v>
      </c>
      <c r="AY51" s="668">
        <v>0</v>
      </c>
      <c r="AZ51" s="668">
        <v>0</v>
      </c>
      <c r="BA51" s="25">
        <f t="shared" si="3"/>
        <v>0</v>
      </c>
    </row>
    <row r="52" spans="1:60" ht="48" customHeight="1" x14ac:dyDescent="0.25">
      <c r="A52" s="7"/>
      <c r="B52" s="676" t="s">
        <v>150</v>
      </c>
      <c r="C52" s="677" t="s">
        <v>151</v>
      </c>
      <c r="D52" s="676" t="s">
        <v>93</v>
      </c>
      <c r="E52" s="663">
        <f t="shared" ref="E52:AZ52" si="15">E53+E54+E56+E57+E58+E59+E60+E61</f>
        <v>0</v>
      </c>
      <c r="F52" s="663">
        <f t="shared" si="15"/>
        <v>0</v>
      </c>
      <c r="G52" s="663">
        <f t="shared" si="15"/>
        <v>0</v>
      </c>
      <c r="H52" s="663">
        <f t="shared" si="15"/>
        <v>0</v>
      </c>
      <c r="I52" s="663">
        <f t="shared" si="15"/>
        <v>0</v>
      </c>
      <c r="J52" s="663">
        <f t="shared" si="15"/>
        <v>0</v>
      </c>
      <c r="K52" s="663">
        <f t="shared" si="15"/>
        <v>0</v>
      </c>
      <c r="L52" s="663">
        <f t="shared" si="15"/>
        <v>0</v>
      </c>
      <c r="M52" s="663">
        <f t="shared" si="15"/>
        <v>0</v>
      </c>
      <c r="N52" s="663">
        <f t="shared" si="15"/>
        <v>0</v>
      </c>
      <c r="O52" s="663">
        <f t="shared" si="15"/>
        <v>0</v>
      </c>
      <c r="P52" s="663">
        <f t="shared" si="15"/>
        <v>0</v>
      </c>
      <c r="Q52" s="663">
        <f t="shared" si="15"/>
        <v>0</v>
      </c>
      <c r="R52" s="663">
        <f t="shared" si="15"/>
        <v>0</v>
      </c>
      <c r="S52" s="663">
        <f t="shared" si="15"/>
        <v>0</v>
      </c>
      <c r="T52" s="663">
        <f t="shared" si="15"/>
        <v>0</v>
      </c>
      <c r="U52" s="663">
        <f t="shared" si="15"/>
        <v>0</v>
      </c>
      <c r="V52" s="663">
        <f t="shared" si="15"/>
        <v>0</v>
      </c>
      <c r="W52" s="663">
        <f t="shared" si="15"/>
        <v>0</v>
      </c>
      <c r="X52" s="663">
        <f t="shared" si="15"/>
        <v>0</v>
      </c>
      <c r="Y52" s="663">
        <f t="shared" si="15"/>
        <v>0</v>
      </c>
      <c r="Z52" s="663">
        <f t="shared" si="15"/>
        <v>0</v>
      </c>
      <c r="AA52" s="663">
        <f t="shared" si="15"/>
        <v>0</v>
      </c>
      <c r="AB52" s="663">
        <f t="shared" si="15"/>
        <v>0</v>
      </c>
      <c r="AC52" s="663">
        <f t="shared" si="15"/>
        <v>0</v>
      </c>
      <c r="AD52" s="663">
        <f t="shared" si="15"/>
        <v>0</v>
      </c>
      <c r="AE52" s="663">
        <f t="shared" si="15"/>
        <v>0</v>
      </c>
      <c r="AF52" s="663">
        <f t="shared" si="15"/>
        <v>0</v>
      </c>
      <c r="AG52" s="663">
        <f t="shared" si="15"/>
        <v>0</v>
      </c>
      <c r="AH52" s="663">
        <f t="shared" si="15"/>
        <v>0</v>
      </c>
      <c r="AI52" s="663">
        <f t="shared" si="15"/>
        <v>0</v>
      </c>
      <c r="AJ52" s="663">
        <f t="shared" si="15"/>
        <v>0</v>
      </c>
      <c r="AK52" s="663">
        <f t="shared" si="15"/>
        <v>0</v>
      </c>
      <c r="AL52" s="663">
        <f t="shared" si="15"/>
        <v>0</v>
      </c>
      <c r="AM52" s="663">
        <f t="shared" si="15"/>
        <v>0</v>
      </c>
      <c r="AN52" s="663">
        <f t="shared" si="15"/>
        <v>0</v>
      </c>
      <c r="AO52" s="665">
        <f t="shared" si="15"/>
        <v>2.5</v>
      </c>
      <c r="AP52" s="665">
        <f t="shared" si="15"/>
        <v>1E-4</v>
      </c>
      <c r="AQ52" s="663">
        <f t="shared" si="15"/>
        <v>0</v>
      </c>
      <c r="AR52" s="663">
        <f t="shared" si="15"/>
        <v>0</v>
      </c>
      <c r="AS52" s="663">
        <f t="shared" si="15"/>
        <v>0</v>
      </c>
      <c r="AT52" s="663">
        <f t="shared" si="15"/>
        <v>0</v>
      </c>
      <c r="AU52" s="663">
        <f t="shared" si="15"/>
        <v>0</v>
      </c>
      <c r="AV52" s="663">
        <f t="shared" si="15"/>
        <v>0</v>
      </c>
      <c r="AW52" s="663">
        <f t="shared" si="15"/>
        <v>0</v>
      </c>
      <c r="AX52" s="663">
        <f t="shared" si="15"/>
        <v>0</v>
      </c>
      <c r="AY52" s="663">
        <f t="shared" si="15"/>
        <v>0</v>
      </c>
      <c r="AZ52" s="663">
        <f t="shared" si="15"/>
        <v>0</v>
      </c>
      <c r="BA52" s="25">
        <f t="shared" si="3"/>
        <v>1E-4</v>
      </c>
    </row>
    <row r="53" spans="1:60" ht="42" customHeight="1" x14ac:dyDescent="0.25">
      <c r="A53" s="7"/>
      <c r="B53" s="652" t="s">
        <v>152</v>
      </c>
      <c r="C53" s="680" t="s">
        <v>153</v>
      </c>
      <c r="D53" s="656" t="s">
        <v>93</v>
      </c>
      <c r="E53" s="659">
        <v>0</v>
      </c>
      <c r="F53" s="659">
        <v>0</v>
      </c>
      <c r="G53" s="659">
        <v>0</v>
      </c>
      <c r="H53" s="659">
        <v>0</v>
      </c>
      <c r="I53" s="659">
        <v>0</v>
      </c>
      <c r="J53" s="659">
        <v>0</v>
      </c>
      <c r="K53" s="659">
        <v>0</v>
      </c>
      <c r="L53" s="659">
        <v>0</v>
      </c>
      <c r="M53" s="659">
        <v>0</v>
      </c>
      <c r="N53" s="659">
        <v>0</v>
      </c>
      <c r="O53" s="659">
        <v>0</v>
      </c>
      <c r="P53" s="659">
        <v>0</v>
      </c>
      <c r="Q53" s="659">
        <v>0</v>
      </c>
      <c r="R53" s="659">
        <v>0</v>
      </c>
      <c r="S53" s="659">
        <v>0</v>
      </c>
      <c r="T53" s="659">
        <v>0</v>
      </c>
      <c r="U53" s="659">
        <v>0</v>
      </c>
      <c r="V53" s="659">
        <v>0</v>
      </c>
      <c r="W53" s="659">
        <v>0</v>
      </c>
      <c r="X53" s="659">
        <v>0</v>
      </c>
      <c r="Y53" s="659">
        <v>0</v>
      </c>
      <c r="Z53" s="659">
        <v>0</v>
      </c>
      <c r="AA53" s="659">
        <v>0</v>
      </c>
      <c r="AB53" s="659">
        <v>0</v>
      </c>
      <c r="AC53" s="659">
        <v>0</v>
      </c>
      <c r="AD53" s="659">
        <v>0</v>
      </c>
      <c r="AE53" s="659">
        <v>0</v>
      </c>
      <c r="AF53" s="659">
        <v>0</v>
      </c>
      <c r="AG53" s="659">
        <v>0</v>
      </c>
      <c r="AH53" s="659">
        <v>0</v>
      </c>
      <c r="AI53" s="659">
        <v>0</v>
      </c>
      <c r="AJ53" s="659">
        <v>0</v>
      </c>
      <c r="AK53" s="659">
        <v>0</v>
      </c>
      <c r="AL53" s="659">
        <v>0</v>
      </c>
      <c r="AM53" s="659">
        <v>0</v>
      </c>
      <c r="AN53" s="659">
        <v>0</v>
      </c>
      <c r="AO53" s="659">
        <v>0</v>
      </c>
      <c r="AP53" s="659">
        <v>0</v>
      </c>
      <c r="AQ53" s="659">
        <v>0</v>
      </c>
      <c r="AR53" s="659">
        <v>0</v>
      </c>
      <c r="AS53" s="659">
        <v>0</v>
      </c>
      <c r="AT53" s="659">
        <v>0</v>
      </c>
      <c r="AU53" s="659">
        <v>0</v>
      </c>
      <c r="AV53" s="659">
        <v>0</v>
      </c>
      <c r="AW53" s="659">
        <v>0</v>
      </c>
      <c r="AX53" s="659">
        <v>0</v>
      </c>
      <c r="AY53" s="659">
        <v>0</v>
      </c>
      <c r="AZ53" s="659">
        <v>0</v>
      </c>
      <c r="BA53" s="25">
        <f t="shared" si="3"/>
        <v>0</v>
      </c>
    </row>
    <row r="54" spans="1:60" ht="42" customHeight="1" x14ac:dyDescent="0.25">
      <c r="A54" s="7"/>
      <c r="B54" s="652" t="s">
        <v>154</v>
      </c>
      <c r="C54" s="680" t="s">
        <v>155</v>
      </c>
      <c r="D54" s="656" t="s">
        <v>93</v>
      </c>
      <c r="E54" s="659">
        <f>SUBTOTAL(9,E55)</f>
        <v>0</v>
      </c>
      <c r="F54" s="659">
        <f t="shared" ref="F54:AZ54" si="16">SUBTOTAL(9,F55)</f>
        <v>0</v>
      </c>
      <c r="G54" s="659">
        <f t="shared" si="16"/>
        <v>0</v>
      </c>
      <c r="H54" s="659">
        <f t="shared" si="16"/>
        <v>0</v>
      </c>
      <c r="I54" s="659">
        <f t="shared" si="16"/>
        <v>0</v>
      </c>
      <c r="J54" s="659">
        <f t="shared" si="16"/>
        <v>0</v>
      </c>
      <c r="K54" s="659">
        <f t="shared" si="16"/>
        <v>0</v>
      </c>
      <c r="L54" s="659">
        <f t="shared" si="16"/>
        <v>0</v>
      </c>
      <c r="M54" s="659">
        <f t="shared" si="16"/>
        <v>0</v>
      </c>
      <c r="N54" s="659">
        <f t="shared" si="16"/>
        <v>0</v>
      </c>
      <c r="O54" s="659">
        <f t="shared" si="16"/>
        <v>0</v>
      </c>
      <c r="P54" s="659">
        <f t="shared" si="16"/>
        <v>0</v>
      </c>
      <c r="Q54" s="659">
        <f t="shared" si="16"/>
        <v>0</v>
      </c>
      <c r="R54" s="659">
        <f t="shared" si="16"/>
        <v>0</v>
      </c>
      <c r="S54" s="659">
        <f t="shared" si="16"/>
        <v>0</v>
      </c>
      <c r="T54" s="659">
        <f t="shared" si="16"/>
        <v>0</v>
      </c>
      <c r="U54" s="659">
        <f t="shared" si="16"/>
        <v>0</v>
      </c>
      <c r="V54" s="659">
        <f t="shared" si="16"/>
        <v>0</v>
      </c>
      <c r="W54" s="659">
        <f t="shared" si="16"/>
        <v>0</v>
      </c>
      <c r="X54" s="659">
        <f t="shared" si="16"/>
        <v>0</v>
      </c>
      <c r="Y54" s="659">
        <f t="shared" si="16"/>
        <v>0</v>
      </c>
      <c r="Z54" s="659">
        <f t="shared" si="16"/>
        <v>0</v>
      </c>
      <c r="AA54" s="659">
        <f t="shared" si="16"/>
        <v>0</v>
      </c>
      <c r="AB54" s="659">
        <f t="shared" si="16"/>
        <v>0</v>
      </c>
      <c r="AC54" s="659">
        <f t="shared" si="16"/>
        <v>0</v>
      </c>
      <c r="AD54" s="659">
        <f t="shared" si="16"/>
        <v>0</v>
      </c>
      <c r="AE54" s="659">
        <f t="shared" si="16"/>
        <v>0</v>
      </c>
      <c r="AF54" s="659">
        <f t="shared" si="16"/>
        <v>0</v>
      </c>
      <c r="AG54" s="659">
        <f t="shared" si="16"/>
        <v>0</v>
      </c>
      <c r="AH54" s="659">
        <f t="shared" si="16"/>
        <v>0</v>
      </c>
      <c r="AI54" s="659">
        <f t="shared" si="16"/>
        <v>0</v>
      </c>
      <c r="AJ54" s="659">
        <f t="shared" si="16"/>
        <v>0</v>
      </c>
      <c r="AK54" s="659">
        <f t="shared" si="16"/>
        <v>0</v>
      </c>
      <c r="AL54" s="659">
        <f t="shared" si="16"/>
        <v>0</v>
      </c>
      <c r="AM54" s="659">
        <f t="shared" si="16"/>
        <v>0</v>
      </c>
      <c r="AN54" s="659">
        <f t="shared" si="16"/>
        <v>0</v>
      </c>
      <c r="AO54" s="668">
        <f>SUBTOTAL(9,AO55)</f>
        <v>2.5</v>
      </c>
      <c r="AP54" s="668">
        <f>SUBTOTAL(9,AP55)</f>
        <v>1E-4</v>
      </c>
      <c r="AQ54" s="659">
        <f t="shared" si="16"/>
        <v>0</v>
      </c>
      <c r="AR54" s="659">
        <f t="shared" si="16"/>
        <v>0</v>
      </c>
      <c r="AS54" s="659">
        <f t="shared" si="16"/>
        <v>0</v>
      </c>
      <c r="AT54" s="659">
        <f t="shared" si="16"/>
        <v>0</v>
      </c>
      <c r="AU54" s="659">
        <f t="shared" si="16"/>
        <v>0</v>
      </c>
      <c r="AV54" s="659">
        <f t="shared" si="16"/>
        <v>0</v>
      </c>
      <c r="AW54" s="659">
        <f t="shared" si="16"/>
        <v>0</v>
      </c>
      <c r="AX54" s="659">
        <f t="shared" si="16"/>
        <v>0</v>
      </c>
      <c r="AY54" s="659">
        <f t="shared" si="16"/>
        <v>0</v>
      </c>
      <c r="AZ54" s="659">
        <f t="shared" si="16"/>
        <v>0</v>
      </c>
      <c r="BA54" s="25">
        <f t="shared" si="3"/>
        <v>1E-4</v>
      </c>
    </row>
    <row r="55" spans="1:60" s="378" customFormat="1" ht="33" customHeight="1" x14ac:dyDescent="0.25">
      <c r="B55" s="386" t="s">
        <v>154</v>
      </c>
      <c r="C55" s="387" t="s">
        <v>734</v>
      </c>
      <c r="D55" s="76" t="s">
        <v>841</v>
      </c>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77">
        <v>2.5</v>
      </c>
      <c r="AP55" s="924">
        <v>1E-4</v>
      </c>
      <c r="AQ55" s="402"/>
      <c r="AR55" s="402"/>
      <c r="AS55" s="402"/>
      <c r="AT55" s="402"/>
      <c r="AU55" s="402"/>
      <c r="AV55" s="402"/>
      <c r="AW55" s="402"/>
      <c r="AX55" s="402"/>
      <c r="AY55" s="402"/>
      <c r="AZ55" s="402"/>
      <c r="BA55" s="27"/>
      <c r="BB55" s="4"/>
      <c r="BC55" s="4"/>
      <c r="BD55" s="4"/>
      <c r="BE55" s="4"/>
      <c r="BF55" s="4"/>
      <c r="BG55" s="4"/>
      <c r="BH55" s="4"/>
    </row>
    <row r="56" spans="1:60" ht="42" customHeight="1" x14ac:dyDescent="0.25">
      <c r="A56" s="7"/>
      <c r="B56" s="656" t="s">
        <v>156</v>
      </c>
      <c r="C56" s="657" t="s">
        <v>157</v>
      </c>
      <c r="D56" s="656" t="s">
        <v>93</v>
      </c>
      <c r="E56" s="659">
        <v>0</v>
      </c>
      <c r="F56" s="659">
        <v>0</v>
      </c>
      <c r="G56" s="659">
        <v>0</v>
      </c>
      <c r="H56" s="659">
        <v>0</v>
      </c>
      <c r="I56" s="659">
        <v>0</v>
      </c>
      <c r="J56" s="659">
        <v>0</v>
      </c>
      <c r="K56" s="659">
        <v>0</v>
      </c>
      <c r="L56" s="659">
        <v>0</v>
      </c>
      <c r="M56" s="659">
        <v>0</v>
      </c>
      <c r="N56" s="659">
        <v>0</v>
      </c>
      <c r="O56" s="659">
        <v>0</v>
      </c>
      <c r="P56" s="659">
        <v>0</v>
      </c>
      <c r="Q56" s="659">
        <v>0</v>
      </c>
      <c r="R56" s="659">
        <v>0</v>
      </c>
      <c r="S56" s="659">
        <v>0</v>
      </c>
      <c r="T56" s="659">
        <v>0</v>
      </c>
      <c r="U56" s="659">
        <v>0</v>
      </c>
      <c r="V56" s="659">
        <v>0</v>
      </c>
      <c r="W56" s="659">
        <v>0</v>
      </c>
      <c r="X56" s="659">
        <v>0</v>
      </c>
      <c r="Y56" s="659">
        <v>0</v>
      </c>
      <c r="Z56" s="659">
        <v>0</v>
      </c>
      <c r="AA56" s="659">
        <v>0</v>
      </c>
      <c r="AB56" s="659">
        <v>0</v>
      </c>
      <c r="AC56" s="659">
        <v>0</v>
      </c>
      <c r="AD56" s="659">
        <v>0</v>
      </c>
      <c r="AE56" s="659">
        <v>0</v>
      </c>
      <c r="AF56" s="659">
        <v>0</v>
      </c>
      <c r="AG56" s="659">
        <v>0</v>
      </c>
      <c r="AH56" s="659">
        <v>0</v>
      </c>
      <c r="AI56" s="659">
        <v>0</v>
      </c>
      <c r="AJ56" s="659">
        <v>0</v>
      </c>
      <c r="AK56" s="659">
        <v>0</v>
      </c>
      <c r="AL56" s="659">
        <v>0</v>
      </c>
      <c r="AM56" s="659">
        <v>0</v>
      </c>
      <c r="AN56" s="659">
        <v>0</v>
      </c>
      <c r="AO56" s="659">
        <v>0</v>
      </c>
      <c r="AP56" s="659">
        <v>0</v>
      </c>
      <c r="AQ56" s="659">
        <v>0</v>
      </c>
      <c r="AR56" s="659">
        <v>0</v>
      </c>
      <c r="AS56" s="659">
        <v>0</v>
      </c>
      <c r="AT56" s="659">
        <v>0</v>
      </c>
      <c r="AU56" s="659">
        <v>0</v>
      </c>
      <c r="AV56" s="659">
        <v>0</v>
      </c>
      <c r="AW56" s="659">
        <v>0</v>
      </c>
      <c r="AX56" s="659">
        <v>0</v>
      </c>
      <c r="AY56" s="659">
        <v>0</v>
      </c>
      <c r="AZ56" s="659">
        <v>0</v>
      </c>
      <c r="BA56" s="25">
        <f t="shared" si="3"/>
        <v>0</v>
      </c>
    </row>
    <row r="57" spans="1:60" ht="42" customHeight="1" x14ac:dyDescent="0.25">
      <c r="A57" s="7"/>
      <c r="B57" s="656" t="s">
        <v>158</v>
      </c>
      <c r="C57" s="657" t="s">
        <v>159</v>
      </c>
      <c r="D57" s="656" t="s">
        <v>93</v>
      </c>
      <c r="E57" s="659">
        <v>0</v>
      </c>
      <c r="F57" s="659">
        <v>0</v>
      </c>
      <c r="G57" s="659">
        <v>0</v>
      </c>
      <c r="H57" s="659">
        <v>0</v>
      </c>
      <c r="I57" s="659">
        <v>0</v>
      </c>
      <c r="J57" s="659">
        <v>0</v>
      </c>
      <c r="K57" s="659">
        <v>0</v>
      </c>
      <c r="L57" s="659">
        <v>0</v>
      </c>
      <c r="M57" s="659">
        <v>0</v>
      </c>
      <c r="N57" s="659">
        <v>0</v>
      </c>
      <c r="O57" s="659">
        <v>0</v>
      </c>
      <c r="P57" s="659">
        <v>0</v>
      </c>
      <c r="Q57" s="659">
        <v>0</v>
      </c>
      <c r="R57" s="659">
        <v>0</v>
      </c>
      <c r="S57" s="659">
        <v>0</v>
      </c>
      <c r="T57" s="659">
        <v>0</v>
      </c>
      <c r="U57" s="659">
        <v>0</v>
      </c>
      <c r="V57" s="659">
        <v>0</v>
      </c>
      <c r="W57" s="659">
        <v>0</v>
      </c>
      <c r="X57" s="659">
        <v>0</v>
      </c>
      <c r="Y57" s="659">
        <v>0</v>
      </c>
      <c r="Z57" s="659">
        <v>0</v>
      </c>
      <c r="AA57" s="659">
        <v>0</v>
      </c>
      <c r="AB57" s="659">
        <v>0</v>
      </c>
      <c r="AC57" s="659">
        <v>0</v>
      </c>
      <c r="AD57" s="659">
        <v>0</v>
      </c>
      <c r="AE57" s="659">
        <v>0</v>
      </c>
      <c r="AF57" s="659">
        <v>0</v>
      </c>
      <c r="AG57" s="659">
        <v>0</v>
      </c>
      <c r="AH57" s="659">
        <v>0</v>
      </c>
      <c r="AI57" s="659">
        <v>0</v>
      </c>
      <c r="AJ57" s="659">
        <v>0</v>
      </c>
      <c r="AK57" s="659">
        <v>0</v>
      </c>
      <c r="AL57" s="659">
        <v>0</v>
      </c>
      <c r="AM57" s="659">
        <v>0</v>
      </c>
      <c r="AN57" s="659">
        <v>0</v>
      </c>
      <c r="AO57" s="659">
        <v>0</v>
      </c>
      <c r="AP57" s="659">
        <v>0</v>
      </c>
      <c r="AQ57" s="659">
        <v>0</v>
      </c>
      <c r="AR57" s="659">
        <v>0</v>
      </c>
      <c r="AS57" s="659">
        <v>0</v>
      </c>
      <c r="AT57" s="659">
        <v>0</v>
      </c>
      <c r="AU57" s="659">
        <v>0</v>
      </c>
      <c r="AV57" s="659">
        <v>0</v>
      </c>
      <c r="AW57" s="659">
        <v>0</v>
      </c>
      <c r="AX57" s="659">
        <v>0</v>
      </c>
      <c r="AY57" s="659">
        <v>0</v>
      </c>
      <c r="AZ57" s="659">
        <v>0</v>
      </c>
      <c r="BA57" s="25">
        <f t="shared" si="3"/>
        <v>0</v>
      </c>
    </row>
    <row r="58" spans="1:60" ht="42" customHeight="1" x14ac:dyDescent="0.25">
      <c r="A58" s="7"/>
      <c r="B58" s="656" t="s">
        <v>160</v>
      </c>
      <c r="C58" s="657" t="s">
        <v>161</v>
      </c>
      <c r="D58" s="656" t="s">
        <v>93</v>
      </c>
      <c r="E58" s="659">
        <v>0</v>
      </c>
      <c r="F58" s="659">
        <v>0</v>
      </c>
      <c r="G58" s="659">
        <v>0</v>
      </c>
      <c r="H58" s="659">
        <v>0</v>
      </c>
      <c r="I58" s="659">
        <v>0</v>
      </c>
      <c r="J58" s="659">
        <v>0</v>
      </c>
      <c r="K58" s="659">
        <v>0</v>
      </c>
      <c r="L58" s="659">
        <v>0</v>
      </c>
      <c r="M58" s="659">
        <v>0</v>
      </c>
      <c r="N58" s="659">
        <v>0</v>
      </c>
      <c r="O58" s="659">
        <v>0</v>
      </c>
      <c r="P58" s="659">
        <v>0</v>
      </c>
      <c r="Q58" s="659">
        <v>0</v>
      </c>
      <c r="R58" s="659">
        <v>0</v>
      </c>
      <c r="S58" s="659">
        <v>0</v>
      </c>
      <c r="T58" s="659">
        <v>0</v>
      </c>
      <c r="U58" s="659">
        <v>0</v>
      </c>
      <c r="V58" s="659">
        <v>0</v>
      </c>
      <c r="W58" s="659">
        <v>0</v>
      </c>
      <c r="X58" s="659">
        <v>0</v>
      </c>
      <c r="Y58" s="659">
        <v>0</v>
      </c>
      <c r="Z58" s="659">
        <v>0</v>
      </c>
      <c r="AA58" s="659">
        <v>0</v>
      </c>
      <c r="AB58" s="659">
        <v>0</v>
      </c>
      <c r="AC58" s="659">
        <v>0</v>
      </c>
      <c r="AD58" s="659">
        <v>0</v>
      </c>
      <c r="AE58" s="659">
        <v>0</v>
      </c>
      <c r="AF58" s="659">
        <v>0</v>
      </c>
      <c r="AG58" s="659">
        <v>0</v>
      </c>
      <c r="AH58" s="659">
        <v>0</v>
      </c>
      <c r="AI58" s="659">
        <v>0</v>
      </c>
      <c r="AJ58" s="659">
        <v>0</v>
      </c>
      <c r="AK58" s="659">
        <v>0</v>
      </c>
      <c r="AL58" s="659">
        <v>0</v>
      </c>
      <c r="AM58" s="659">
        <v>0</v>
      </c>
      <c r="AN58" s="659">
        <v>0</v>
      </c>
      <c r="AO58" s="659">
        <v>0</v>
      </c>
      <c r="AP58" s="659">
        <v>0</v>
      </c>
      <c r="AQ58" s="659">
        <v>0</v>
      </c>
      <c r="AR58" s="659">
        <v>0</v>
      </c>
      <c r="AS58" s="659">
        <v>0</v>
      </c>
      <c r="AT58" s="659">
        <v>0</v>
      </c>
      <c r="AU58" s="659">
        <v>0</v>
      </c>
      <c r="AV58" s="659">
        <v>0</v>
      </c>
      <c r="AW58" s="659">
        <v>0</v>
      </c>
      <c r="AX58" s="659">
        <v>0</v>
      </c>
      <c r="AY58" s="659">
        <v>0</v>
      </c>
      <c r="AZ58" s="659">
        <v>0</v>
      </c>
      <c r="BA58" s="25">
        <f t="shared" si="3"/>
        <v>0</v>
      </c>
    </row>
    <row r="59" spans="1:60" ht="42" customHeight="1" x14ac:dyDescent="0.25">
      <c r="A59" s="7"/>
      <c r="B59" s="656" t="s">
        <v>165</v>
      </c>
      <c r="C59" s="657" t="s">
        <v>166</v>
      </c>
      <c r="D59" s="656" t="s">
        <v>93</v>
      </c>
      <c r="E59" s="659">
        <v>0</v>
      </c>
      <c r="F59" s="659">
        <v>0</v>
      </c>
      <c r="G59" s="659">
        <v>0</v>
      </c>
      <c r="H59" s="659">
        <v>0</v>
      </c>
      <c r="I59" s="659">
        <v>0</v>
      </c>
      <c r="J59" s="659">
        <v>0</v>
      </c>
      <c r="K59" s="659">
        <v>0</v>
      </c>
      <c r="L59" s="659">
        <v>0</v>
      </c>
      <c r="M59" s="659">
        <v>0</v>
      </c>
      <c r="N59" s="659">
        <v>0</v>
      </c>
      <c r="O59" s="659">
        <v>0</v>
      </c>
      <c r="P59" s="659">
        <v>0</v>
      </c>
      <c r="Q59" s="659">
        <v>0</v>
      </c>
      <c r="R59" s="659">
        <v>0</v>
      </c>
      <c r="S59" s="659">
        <v>0</v>
      </c>
      <c r="T59" s="659">
        <v>0</v>
      </c>
      <c r="U59" s="659">
        <v>0</v>
      </c>
      <c r="V59" s="659">
        <v>0</v>
      </c>
      <c r="W59" s="659">
        <v>0</v>
      </c>
      <c r="X59" s="659">
        <v>0</v>
      </c>
      <c r="Y59" s="659">
        <v>0</v>
      </c>
      <c r="Z59" s="659">
        <v>0</v>
      </c>
      <c r="AA59" s="659">
        <v>0</v>
      </c>
      <c r="AB59" s="659">
        <v>0</v>
      </c>
      <c r="AC59" s="659">
        <v>0</v>
      </c>
      <c r="AD59" s="659">
        <v>0</v>
      </c>
      <c r="AE59" s="659">
        <v>0</v>
      </c>
      <c r="AF59" s="659">
        <v>0</v>
      </c>
      <c r="AG59" s="659">
        <v>0</v>
      </c>
      <c r="AH59" s="659">
        <v>0</v>
      </c>
      <c r="AI59" s="659">
        <v>0</v>
      </c>
      <c r="AJ59" s="659">
        <v>0</v>
      </c>
      <c r="AK59" s="659">
        <v>0</v>
      </c>
      <c r="AL59" s="659">
        <v>0</v>
      </c>
      <c r="AM59" s="659">
        <v>0</v>
      </c>
      <c r="AN59" s="659">
        <v>0</v>
      </c>
      <c r="AO59" s="659">
        <v>0</v>
      </c>
      <c r="AP59" s="659">
        <v>0</v>
      </c>
      <c r="AQ59" s="659">
        <v>0</v>
      </c>
      <c r="AR59" s="659">
        <v>0</v>
      </c>
      <c r="AS59" s="659">
        <v>0</v>
      </c>
      <c r="AT59" s="659">
        <v>0</v>
      </c>
      <c r="AU59" s="659">
        <v>0</v>
      </c>
      <c r="AV59" s="659">
        <v>0</v>
      </c>
      <c r="AW59" s="659">
        <v>0</v>
      </c>
      <c r="AX59" s="659">
        <v>0</v>
      </c>
      <c r="AY59" s="659">
        <v>0</v>
      </c>
      <c r="AZ59" s="659">
        <v>0</v>
      </c>
      <c r="BA59" s="25">
        <f t="shared" si="3"/>
        <v>0</v>
      </c>
    </row>
    <row r="60" spans="1:60" ht="42" customHeight="1" x14ac:dyDescent="0.25">
      <c r="A60" s="7"/>
      <c r="B60" s="652" t="s">
        <v>167</v>
      </c>
      <c r="C60" s="680" t="s">
        <v>168</v>
      </c>
      <c r="D60" s="656" t="s">
        <v>93</v>
      </c>
      <c r="E60" s="659">
        <v>0</v>
      </c>
      <c r="F60" s="659">
        <v>0</v>
      </c>
      <c r="G60" s="659">
        <v>0</v>
      </c>
      <c r="H60" s="659">
        <v>0</v>
      </c>
      <c r="I60" s="659">
        <v>0</v>
      </c>
      <c r="J60" s="659">
        <v>0</v>
      </c>
      <c r="K60" s="659">
        <v>0</v>
      </c>
      <c r="L60" s="659">
        <v>0</v>
      </c>
      <c r="M60" s="659">
        <v>0</v>
      </c>
      <c r="N60" s="659">
        <v>0</v>
      </c>
      <c r="O60" s="659">
        <v>0</v>
      </c>
      <c r="P60" s="659">
        <v>0</v>
      </c>
      <c r="Q60" s="659">
        <v>0</v>
      </c>
      <c r="R60" s="659">
        <v>0</v>
      </c>
      <c r="S60" s="659">
        <v>0</v>
      </c>
      <c r="T60" s="659">
        <v>0</v>
      </c>
      <c r="U60" s="659">
        <v>0</v>
      </c>
      <c r="V60" s="659">
        <v>0</v>
      </c>
      <c r="W60" s="659">
        <v>0</v>
      </c>
      <c r="X60" s="659">
        <v>0</v>
      </c>
      <c r="Y60" s="659">
        <v>0</v>
      </c>
      <c r="Z60" s="659">
        <v>0</v>
      </c>
      <c r="AA60" s="659">
        <v>0</v>
      </c>
      <c r="AB60" s="659">
        <v>0</v>
      </c>
      <c r="AC60" s="659">
        <v>0</v>
      </c>
      <c r="AD60" s="659">
        <v>0</v>
      </c>
      <c r="AE60" s="659">
        <v>0</v>
      </c>
      <c r="AF60" s="659">
        <v>0</v>
      </c>
      <c r="AG60" s="659">
        <v>0</v>
      </c>
      <c r="AH60" s="659">
        <v>0</v>
      </c>
      <c r="AI60" s="659">
        <v>0</v>
      </c>
      <c r="AJ60" s="659">
        <v>0</v>
      </c>
      <c r="AK60" s="659">
        <v>0</v>
      </c>
      <c r="AL60" s="659">
        <v>0</v>
      </c>
      <c r="AM60" s="659">
        <v>0</v>
      </c>
      <c r="AN60" s="659">
        <v>0</v>
      </c>
      <c r="AO60" s="659">
        <v>0</v>
      </c>
      <c r="AP60" s="659">
        <v>0</v>
      </c>
      <c r="AQ60" s="659">
        <v>0</v>
      </c>
      <c r="AR60" s="659">
        <v>0</v>
      </c>
      <c r="AS60" s="659">
        <v>0</v>
      </c>
      <c r="AT60" s="659">
        <v>0</v>
      </c>
      <c r="AU60" s="659">
        <v>0</v>
      </c>
      <c r="AV60" s="659">
        <v>0</v>
      </c>
      <c r="AW60" s="659">
        <v>0</v>
      </c>
      <c r="AX60" s="659">
        <v>0</v>
      </c>
      <c r="AY60" s="659">
        <v>0</v>
      </c>
      <c r="AZ60" s="659">
        <v>0</v>
      </c>
      <c r="BA60" s="25">
        <f t="shared" si="3"/>
        <v>0</v>
      </c>
    </row>
    <row r="61" spans="1:60" ht="42" customHeight="1" x14ac:dyDescent="0.25">
      <c r="A61" s="7"/>
      <c r="B61" s="652" t="s">
        <v>169</v>
      </c>
      <c r="C61" s="680" t="s">
        <v>170</v>
      </c>
      <c r="D61" s="656" t="s">
        <v>93</v>
      </c>
      <c r="E61" s="659">
        <v>0</v>
      </c>
      <c r="F61" s="659">
        <v>0</v>
      </c>
      <c r="G61" s="659">
        <v>0</v>
      </c>
      <c r="H61" s="659">
        <v>0</v>
      </c>
      <c r="I61" s="659">
        <v>0</v>
      </c>
      <c r="J61" s="659">
        <v>0</v>
      </c>
      <c r="K61" s="659">
        <v>0</v>
      </c>
      <c r="L61" s="659">
        <v>0</v>
      </c>
      <c r="M61" s="659">
        <v>0</v>
      </c>
      <c r="N61" s="659">
        <v>0</v>
      </c>
      <c r="O61" s="659">
        <v>0</v>
      </c>
      <c r="P61" s="659">
        <v>0</v>
      </c>
      <c r="Q61" s="659">
        <v>0</v>
      </c>
      <c r="R61" s="659">
        <v>0</v>
      </c>
      <c r="S61" s="659">
        <v>0</v>
      </c>
      <c r="T61" s="659">
        <v>0</v>
      </c>
      <c r="U61" s="659">
        <v>0</v>
      </c>
      <c r="V61" s="659">
        <v>0</v>
      </c>
      <c r="W61" s="659">
        <v>0</v>
      </c>
      <c r="X61" s="659">
        <v>0</v>
      </c>
      <c r="Y61" s="659">
        <v>0</v>
      </c>
      <c r="Z61" s="659">
        <v>0</v>
      </c>
      <c r="AA61" s="659">
        <v>0</v>
      </c>
      <c r="AB61" s="659">
        <v>0</v>
      </c>
      <c r="AC61" s="659">
        <v>0</v>
      </c>
      <c r="AD61" s="659">
        <v>0</v>
      </c>
      <c r="AE61" s="659">
        <v>0</v>
      </c>
      <c r="AF61" s="659">
        <v>0</v>
      </c>
      <c r="AG61" s="659">
        <v>0</v>
      </c>
      <c r="AH61" s="659">
        <v>0</v>
      </c>
      <c r="AI61" s="659">
        <v>0</v>
      </c>
      <c r="AJ61" s="659">
        <v>0</v>
      </c>
      <c r="AK61" s="659">
        <v>0</v>
      </c>
      <c r="AL61" s="659">
        <v>0</v>
      </c>
      <c r="AM61" s="659">
        <v>0</v>
      </c>
      <c r="AN61" s="659">
        <v>0</v>
      </c>
      <c r="AO61" s="659">
        <v>0</v>
      </c>
      <c r="AP61" s="659">
        <v>0</v>
      </c>
      <c r="AQ61" s="659">
        <v>0</v>
      </c>
      <c r="AR61" s="659">
        <v>0</v>
      </c>
      <c r="AS61" s="659">
        <v>0</v>
      </c>
      <c r="AT61" s="659">
        <v>0</v>
      </c>
      <c r="AU61" s="659">
        <v>0</v>
      </c>
      <c r="AV61" s="659">
        <v>0</v>
      </c>
      <c r="AW61" s="659">
        <v>0</v>
      </c>
      <c r="AX61" s="659">
        <v>0</v>
      </c>
      <c r="AY61" s="659">
        <v>0</v>
      </c>
      <c r="AZ61" s="659">
        <v>0</v>
      </c>
      <c r="BA61" s="25">
        <f t="shared" si="3"/>
        <v>0</v>
      </c>
    </row>
    <row r="62" spans="1:60" ht="48" customHeight="1" x14ac:dyDescent="0.25">
      <c r="A62" s="7"/>
      <c r="B62" s="676" t="s">
        <v>171</v>
      </c>
      <c r="C62" s="677" t="s">
        <v>172</v>
      </c>
      <c r="D62" s="676" t="s">
        <v>93</v>
      </c>
      <c r="E62" s="663">
        <f>E63+E64</f>
        <v>0</v>
      </c>
      <c r="F62" s="663">
        <f>F63+F64</f>
        <v>0</v>
      </c>
      <c r="G62" s="663">
        <f t="shared" ref="G62:AZ62" si="17">G63+G64</f>
        <v>0</v>
      </c>
      <c r="H62" s="663">
        <f t="shared" si="17"/>
        <v>0</v>
      </c>
      <c r="I62" s="663">
        <f t="shared" si="17"/>
        <v>0</v>
      </c>
      <c r="J62" s="663">
        <f t="shared" si="17"/>
        <v>0</v>
      </c>
      <c r="K62" s="663">
        <f t="shared" si="17"/>
        <v>0</v>
      </c>
      <c r="L62" s="663">
        <f t="shared" si="17"/>
        <v>0</v>
      </c>
      <c r="M62" s="663">
        <f t="shared" si="17"/>
        <v>0</v>
      </c>
      <c r="N62" s="663">
        <f t="shared" si="17"/>
        <v>0</v>
      </c>
      <c r="O62" s="663">
        <f t="shared" si="17"/>
        <v>0</v>
      </c>
      <c r="P62" s="663">
        <f t="shared" si="17"/>
        <v>0</v>
      </c>
      <c r="Q62" s="663">
        <f t="shared" si="17"/>
        <v>0</v>
      </c>
      <c r="R62" s="663">
        <f t="shared" si="17"/>
        <v>0</v>
      </c>
      <c r="S62" s="663">
        <f t="shared" si="17"/>
        <v>0</v>
      </c>
      <c r="T62" s="663">
        <f t="shared" si="17"/>
        <v>0</v>
      </c>
      <c r="U62" s="663">
        <f t="shared" si="17"/>
        <v>0</v>
      </c>
      <c r="V62" s="663">
        <f t="shared" si="17"/>
        <v>0</v>
      </c>
      <c r="W62" s="663">
        <f t="shared" si="17"/>
        <v>0</v>
      </c>
      <c r="X62" s="663">
        <f t="shared" si="17"/>
        <v>0</v>
      </c>
      <c r="Y62" s="663">
        <f t="shared" si="17"/>
        <v>0</v>
      </c>
      <c r="Z62" s="663">
        <f t="shared" si="17"/>
        <v>0</v>
      </c>
      <c r="AA62" s="663">
        <f t="shared" si="17"/>
        <v>0</v>
      </c>
      <c r="AB62" s="663">
        <f t="shared" si="17"/>
        <v>0</v>
      </c>
      <c r="AC62" s="663">
        <f t="shared" si="17"/>
        <v>0</v>
      </c>
      <c r="AD62" s="663">
        <f t="shared" si="17"/>
        <v>0</v>
      </c>
      <c r="AE62" s="663">
        <f t="shared" si="17"/>
        <v>0</v>
      </c>
      <c r="AF62" s="663">
        <f t="shared" si="17"/>
        <v>0</v>
      </c>
      <c r="AG62" s="663">
        <f t="shared" si="17"/>
        <v>0</v>
      </c>
      <c r="AH62" s="663">
        <f t="shared" si="17"/>
        <v>0</v>
      </c>
      <c r="AI62" s="663">
        <f t="shared" si="17"/>
        <v>0</v>
      </c>
      <c r="AJ62" s="663">
        <f t="shared" si="17"/>
        <v>0</v>
      </c>
      <c r="AK62" s="663">
        <f t="shared" si="17"/>
        <v>0</v>
      </c>
      <c r="AL62" s="663">
        <f t="shared" si="17"/>
        <v>0</v>
      </c>
      <c r="AM62" s="663">
        <f t="shared" si="17"/>
        <v>0</v>
      </c>
      <c r="AN62" s="663">
        <f t="shared" si="17"/>
        <v>0</v>
      </c>
      <c r="AO62" s="663">
        <f t="shared" si="17"/>
        <v>0</v>
      </c>
      <c r="AP62" s="663">
        <f t="shared" si="17"/>
        <v>0</v>
      </c>
      <c r="AQ62" s="663">
        <f t="shared" si="17"/>
        <v>0</v>
      </c>
      <c r="AR62" s="663">
        <f t="shared" si="17"/>
        <v>0</v>
      </c>
      <c r="AS62" s="663">
        <f t="shared" si="17"/>
        <v>0</v>
      </c>
      <c r="AT62" s="663">
        <f t="shared" si="17"/>
        <v>0</v>
      </c>
      <c r="AU62" s="663">
        <f t="shared" si="17"/>
        <v>0</v>
      </c>
      <c r="AV62" s="663">
        <f t="shared" si="17"/>
        <v>0</v>
      </c>
      <c r="AW62" s="663">
        <f t="shared" si="17"/>
        <v>0</v>
      </c>
      <c r="AX62" s="663">
        <f t="shared" si="17"/>
        <v>0</v>
      </c>
      <c r="AY62" s="663">
        <f t="shared" si="17"/>
        <v>0</v>
      </c>
      <c r="AZ62" s="663">
        <f t="shared" si="17"/>
        <v>0</v>
      </c>
      <c r="BA62" s="25">
        <f t="shared" si="3"/>
        <v>0</v>
      </c>
    </row>
    <row r="63" spans="1:60" ht="42" customHeight="1" x14ac:dyDescent="0.25">
      <c r="A63" s="7"/>
      <c r="B63" s="656" t="s">
        <v>173</v>
      </c>
      <c r="C63" s="657" t="s">
        <v>174</v>
      </c>
      <c r="D63" s="656" t="s">
        <v>93</v>
      </c>
      <c r="E63" s="659">
        <v>0</v>
      </c>
      <c r="F63" s="659">
        <v>0</v>
      </c>
      <c r="G63" s="659">
        <v>0</v>
      </c>
      <c r="H63" s="659">
        <v>0</v>
      </c>
      <c r="I63" s="659">
        <v>0</v>
      </c>
      <c r="J63" s="659">
        <v>0</v>
      </c>
      <c r="K63" s="659">
        <v>0</v>
      </c>
      <c r="L63" s="659">
        <v>0</v>
      </c>
      <c r="M63" s="659">
        <v>0</v>
      </c>
      <c r="N63" s="659">
        <v>0</v>
      </c>
      <c r="O63" s="659">
        <v>0</v>
      </c>
      <c r="P63" s="659">
        <v>0</v>
      </c>
      <c r="Q63" s="659">
        <v>0</v>
      </c>
      <c r="R63" s="659">
        <v>0</v>
      </c>
      <c r="S63" s="659">
        <v>0</v>
      </c>
      <c r="T63" s="659">
        <v>0</v>
      </c>
      <c r="U63" s="659">
        <v>0</v>
      </c>
      <c r="V63" s="659">
        <v>0</v>
      </c>
      <c r="W63" s="659">
        <v>0</v>
      </c>
      <c r="X63" s="659">
        <v>0</v>
      </c>
      <c r="Y63" s="659">
        <v>0</v>
      </c>
      <c r="Z63" s="659">
        <v>0</v>
      </c>
      <c r="AA63" s="659">
        <v>0</v>
      </c>
      <c r="AB63" s="659">
        <v>0</v>
      </c>
      <c r="AC63" s="659">
        <v>0</v>
      </c>
      <c r="AD63" s="659">
        <v>0</v>
      </c>
      <c r="AE63" s="659">
        <v>0</v>
      </c>
      <c r="AF63" s="659">
        <v>0</v>
      </c>
      <c r="AG63" s="659">
        <v>0</v>
      </c>
      <c r="AH63" s="659">
        <v>0</v>
      </c>
      <c r="AI63" s="659">
        <v>0</v>
      </c>
      <c r="AJ63" s="659">
        <v>0</v>
      </c>
      <c r="AK63" s="659">
        <v>0</v>
      </c>
      <c r="AL63" s="659">
        <v>0</v>
      </c>
      <c r="AM63" s="659">
        <v>0</v>
      </c>
      <c r="AN63" s="659">
        <v>0</v>
      </c>
      <c r="AO63" s="659">
        <v>0</v>
      </c>
      <c r="AP63" s="659">
        <v>0</v>
      </c>
      <c r="AQ63" s="659">
        <v>0</v>
      </c>
      <c r="AR63" s="659">
        <v>0</v>
      </c>
      <c r="AS63" s="659">
        <v>0</v>
      </c>
      <c r="AT63" s="659">
        <v>0</v>
      </c>
      <c r="AU63" s="659">
        <v>0</v>
      </c>
      <c r="AV63" s="659">
        <v>0</v>
      </c>
      <c r="AW63" s="659">
        <v>0</v>
      </c>
      <c r="AX63" s="659">
        <v>0</v>
      </c>
      <c r="AY63" s="659">
        <v>0</v>
      </c>
      <c r="AZ63" s="659">
        <v>0</v>
      </c>
      <c r="BA63" s="25">
        <f t="shared" si="3"/>
        <v>0</v>
      </c>
    </row>
    <row r="64" spans="1:60" ht="42" customHeight="1" x14ac:dyDescent="0.25">
      <c r="A64" s="7"/>
      <c r="B64" s="656" t="s">
        <v>175</v>
      </c>
      <c r="C64" s="657" t="s">
        <v>176</v>
      </c>
      <c r="D64" s="656" t="s">
        <v>93</v>
      </c>
      <c r="E64" s="659">
        <v>0</v>
      </c>
      <c r="F64" s="659">
        <v>0</v>
      </c>
      <c r="G64" s="659">
        <v>0</v>
      </c>
      <c r="H64" s="659">
        <v>0</v>
      </c>
      <c r="I64" s="659">
        <v>0</v>
      </c>
      <c r="J64" s="659">
        <v>0</v>
      </c>
      <c r="K64" s="659">
        <v>0</v>
      </c>
      <c r="L64" s="659">
        <v>0</v>
      </c>
      <c r="M64" s="659">
        <v>0</v>
      </c>
      <c r="N64" s="659">
        <v>0</v>
      </c>
      <c r="O64" s="659">
        <v>0</v>
      </c>
      <c r="P64" s="659">
        <v>0</v>
      </c>
      <c r="Q64" s="659">
        <v>0</v>
      </c>
      <c r="R64" s="659">
        <v>0</v>
      </c>
      <c r="S64" s="659">
        <v>0</v>
      </c>
      <c r="T64" s="659">
        <v>0</v>
      </c>
      <c r="U64" s="659">
        <v>0</v>
      </c>
      <c r="V64" s="659">
        <v>0</v>
      </c>
      <c r="W64" s="659">
        <v>0</v>
      </c>
      <c r="X64" s="659">
        <v>0</v>
      </c>
      <c r="Y64" s="659">
        <v>0</v>
      </c>
      <c r="Z64" s="659">
        <v>0</v>
      </c>
      <c r="AA64" s="659">
        <v>0</v>
      </c>
      <c r="AB64" s="659">
        <v>0</v>
      </c>
      <c r="AC64" s="659">
        <v>0</v>
      </c>
      <c r="AD64" s="659">
        <v>0</v>
      </c>
      <c r="AE64" s="659">
        <v>0</v>
      </c>
      <c r="AF64" s="659">
        <v>0</v>
      </c>
      <c r="AG64" s="659">
        <v>0</v>
      </c>
      <c r="AH64" s="659">
        <v>0</v>
      </c>
      <c r="AI64" s="659">
        <v>0</v>
      </c>
      <c r="AJ64" s="659">
        <v>0</v>
      </c>
      <c r="AK64" s="659">
        <v>0</v>
      </c>
      <c r="AL64" s="659">
        <v>0</v>
      </c>
      <c r="AM64" s="659">
        <v>0</v>
      </c>
      <c r="AN64" s="659">
        <v>0</v>
      </c>
      <c r="AO64" s="659">
        <v>0</v>
      </c>
      <c r="AP64" s="659">
        <v>0</v>
      </c>
      <c r="AQ64" s="659">
        <v>0</v>
      </c>
      <c r="AR64" s="659">
        <v>0</v>
      </c>
      <c r="AS64" s="659">
        <v>0</v>
      </c>
      <c r="AT64" s="659">
        <v>0</v>
      </c>
      <c r="AU64" s="659">
        <v>0</v>
      </c>
      <c r="AV64" s="659">
        <v>0</v>
      </c>
      <c r="AW64" s="659">
        <v>0</v>
      </c>
      <c r="AX64" s="659">
        <v>0</v>
      </c>
      <c r="AY64" s="659">
        <v>0</v>
      </c>
      <c r="AZ64" s="659">
        <v>0</v>
      </c>
      <c r="BA64" s="25">
        <f t="shared" si="3"/>
        <v>0</v>
      </c>
    </row>
    <row r="65" spans="1:60" ht="48" customHeight="1" x14ac:dyDescent="0.25">
      <c r="A65" s="7"/>
      <c r="B65" s="676" t="s">
        <v>177</v>
      </c>
      <c r="C65" s="677" t="s">
        <v>178</v>
      </c>
      <c r="D65" s="661" t="s">
        <v>93</v>
      </c>
      <c r="E65" s="663">
        <f t="shared" ref="E65:AN65" si="18">SUM(E66:E67)</f>
        <v>0</v>
      </c>
      <c r="F65" s="663">
        <f t="shared" si="18"/>
        <v>0</v>
      </c>
      <c r="G65" s="663">
        <f t="shared" si="18"/>
        <v>0</v>
      </c>
      <c r="H65" s="663">
        <f t="shared" si="18"/>
        <v>0</v>
      </c>
      <c r="I65" s="663">
        <f t="shared" si="18"/>
        <v>0</v>
      </c>
      <c r="J65" s="663">
        <f t="shared" si="18"/>
        <v>0</v>
      </c>
      <c r="K65" s="663">
        <f t="shared" si="18"/>
        <v>0</v>
      </c>
      <c r="L65" s="663">
        <f t="shared" si="18"/>
        <v>0</v>
      </c>
      <c r="M65" s="663">
        <f t="shared" si="18"/>
        <v>0</v>
      </c>
      <c r="N65" s="663">
        <f t="shared" si="18"/>
        <v>0</v>
      </c>
      <c r="O65" s="663">
        <f t="shared" si="18"/>
        <v>0</v>
      </c>
      <c r="P65" s="663">
        <f t="shared" si="18"/>
        <v>0</v>
      </c>
      <c r="Q65" s="663">
        <f t="shared" si="18"/>
        <v>0</v>
      </c>
      <c r="R65" s="663">
        <f t="shared" si="18"/>
        <v>0</v>
      </c>
      <c r="S65" s="663">
        <f t="shared" si="18"/>
        <v>0</v>
      </c>
      <c r="T65" s="663">
        <f t="shared" si="18"/>
        <v>0</v>
      </c>
      <c r="U65" s="663">
        <f t="shared" si="18"/>
        <v>0</v>
      </c>
      <c r="V65" s="663">
        <f t="shared" si="18"/>
        <v>0</v>
      </c>
      <c r="W65" s="663">
        <f t="shared" si="18"/>
        <v>0</v>
      </c>
      <c r="X65" s="663">
        <f t="shared" si="18"/>
        <v>0</v>
      </c>
      <c r="Y65" s="663">
        <f t="shared" si="18"/>
        <v>0</v>
      </c>
      <c r="Z65" s="663">
        <f t="shared" si="18"/>
        <v>0</v>
      </c>
      <c r="AA65" s="663">
        <f t="shared" si="18"/>
        <v>0</v>
      </c>
      <c r="AB65" s="663">
        <f t="shared" si="18"/>
        <v>0</v>
      </c>
      <c r="AC65" s="663">
        <f t="shared" si="18"/>
        <v>0</v>
      </c>
      <c r="AD65" s="663">
        <f t="shared" si="18"/>
        <v>0</v>
      </c>
      <c r="AE65" s="663">
        <f t="shared" si="18"/>
        <v>0</v>
      </c>
      <c r="AF65" s="663">
        <f t="shared" si="18"/>
        <v>0</v>
      </c>
      <c r="AG65" s="663">
        <f t="shared" si="18"/>
        <v>0</v>
      </c>
      <c r="AH65" s="663">
        <f t="shared" si="18"/>
        <v>0</v>
      </c>
      <c r="AI65" s="663">
        <f t="shared" si="18"/>
        <v>0</v>
      </c>
      <c r="AJ65" s="663">
        <f t="shared" si="18"/>
        <v>0</v>
      </c>
      <c r="AK65" s="663">
        <f t="shared" si="18"/>
        <v>0</v>
      </c>
      <c r="AL65" s="663">
        <f t="shared" si="18"/>
        <v>0</v>
      </c>
      <c r="AM65" s="663">
        <f t="shared" si="18"/>
        <v>0</v>
      </c>
      <c r="AN65" s="663">
        <f t="shared" si="18"/>
        <v>0</v>
      </c>
      <c r="AO65" s="663">
        <f>SUM(AO66:AO67)</f>
        <v>0</v>
      </c>
      <c r="AP65" s="663">
        <f>SUM(AP66:AP67)</f>
        <v>0</v>
      </c>
      <c r="AQ65" s="663">
        <f t="shared" ref="AQ65:AZ65" si="19">SUM(AQ66:AQ67)</f>
        <v>0</v>
      </c>
      <c r="AR65" s="663">
        <f t="shared" si="19"/>
        <v>0</v>
      </c>
      <c r="AS65" s="663">
        <f t="shared" si="19"/>
        <v>0</v>
      </c>
      <c r="AT65" s="663">
        <f t="shared" si="19"/>
        <v>0</v>
      </c>
      <c r="AU65" s="663">
        <f t="shared" si="19"/>
        <v>0</v>
      </c>
      <c r="AV65" s="663">
        <f t="shared" si="19"/>
        <v>0</v>
      </c>
      <c r="AW65" s="663">
        <f t="shared" si="19"/>
        <v>0</v>
      </c>
      <c r="AX65" s="663">
        <f t="shared" si="19"/>
        <v>0</v>
      </c>
      <c r="AY65" s="663">
        <f t="shared" si="19"/>
        <v>0</v>
      </c>
      <c r="AZ65" s="663">
        <f t="shared" si="19"/>
        <v>0</v>
      </c>
      <c r="BA65" s="25">
        <f t="shared" si="3"/>
        <v>0</v>
      </c>
    </row>
    <row r="66" spans="1:60" ht="42" customHeight="1" x14ac:dyDescent="0.25">
      <c r="A66" s="7"/>
      <c r="B66" s="656" t="s">
        <v>179</v>
      </c>
      <c r="C66" s="657" t="s">
        <v>180</v>
      </c>
      <c r="D66" s="656" t="s">
        <v>93</v>
      </c>
      <c r="E66" s="659">
        <v>0</v>
      </c>
      <c r="F66" s="659">
        <v>0</v>
      </c>
      <c r="G66" s="659">
        <v>0</v>
      </c>
      <c r="H66" s="659">
        <v>0</v>
      </c>
      <c r="I66" s="659">
        <v>0</v>
      </c>
      <c r="J66" s="659">
        <v>0</v>
      </c>
      <c r="K66" s="659">
        <v>0</v>
      </c>
      <c r="L66" s="659">
        <v>0</v>
      </c>
      <c r="M66" s="659">
        <v>0</v>
      </c>
      <c r="N66" s="659">
        <v>0</v>
      </c>
      <c r="O66" s="659">
        <v>0</v>
      </c>
      <c r="P66" s="659">
        <v>0</v>
      </c>
      <c r="Q66" s="659">
        <v>0</v>
      </c>
      <c r="R66" s="659">
        <v>0</v>
      </c>
      <c r="S66" s="659">
        <v>0</v>
      </c>
      <c r="T66" s="659">
        <v>0</v>
      </c>
      <c r="U66" s="659">
        <v>0</v>
      </c>
      <c r="V66" s="659">
        <v>0</v>
      </c>
      <c r="W66" s="659">
        <v>0</v>
      </c>
      <c r="X66" s="659">
        <v>0</v>
      </c>
      <c r="Y66" s="659">
        <v>0</v>
      </c>
      <c r="Z66" s="659">
        <v>0</v>
      </c>
      <c r="AA66" s="659">
        <v>0</v>
      </c>
      <c r="AB66" s="659">
        <v>0</v>
      </c>
      <c r="AC66" s="659">
        <v>0</v>
      </c>
      <c r="AD66" s="659">
        <v>0</v>
      </c>
      <c r="AE66" s="659">
        <v>0</v>
      </c>
      <c r="AF66" s="659">
        <v>0</v>
      </c>
      <c r="AG66" s="659">
        <v>0</v>
      </c>
      <c r="AH66" s="659">
        <v>0</v>
      </c>
      <c r="AI66" s="659">
        <v>0</v>
      </c>
      <c r="AJ66" s="659">
        <v>0</v>
      </c>
      <c r="AK66" s="659">
        <v>0</v>
      </c>
      <c r="AL66" s="659">
        <v>0</v>
      </c>
      <c r="AM66" s="659">
        <v>0</v>
      </c>
      <c r="AN66" s="659">
        <v>0</v>
      </c>
      <c r="AO66" s="659">
        <v>0</v>
      </c>
      <c r="AP66" s="659">
        <v>0</v>
      </c>
      <c r="AQ66" s="659">
        <v>0</v>
      </c>
      <c r="AR66" s="659">
        <v>0</v>
      </c>
      <c r="AS66" s="659">
        <v>0</v>
      </c>
      <c r="AT66" s="659">
        <v>0</v>
      </c>
      <c r="AU66" s="659">
        <v>0</v>
      </c>
      <c r="AV66" s="659">
        <v>0</v>
      </c>
      <c r="AW66" s="659">
        <v>0</v>
      </c>
      <c r="AX66" s="659">
        <v>0</v>
      </c>
      <c r="AY66" s="659">
        <v>0</v>
      </c>
      <c r="AZ66" s="659">
        <v>0</v>
      </c>
      <c r="BA66" s="25">
        <f t="shared" si="3"/>
        <v>0</v>
      </c>
    </row>
    <row r="67" spans="1:60" ht="42" customHeight="1" x14ac:dyDescent="0.25">
      <c r="A67" s="7"/>
      <c r="B67" s="656" t="s">
        <v>181</v>
      </c>
      <c r="C67" s="657" t="s">
        <v>182</v>
      </c>
      <c r="D67" s="656" t="s">
        <v>93</v>
      </c>
      <c r="E67" s="659">
        <v>0</v>
      </c>
      <c r="F67" s="659">
        <v>0</v>
      </c>
      <c r="G67" s="659">
        <v>0</v>
      </c>
      <c r="H67" s="659">
        <v>0</v>
      </c>
      <c r="I67" s="659">
        <v>0</v>
      </c>
      <c r="J67" s="659">
        <v>0</v>
      </c>
      <c r="K67" s="659">
        <v>0</v>
      </c>
      <c r="L67" s="659">
        <v>0</v>
      </c>
      <c r="M67" s="659">
        <v>0</v>
      </c>
      <c r="N67" s="659">
        <v>0</v>
      </c>
      <c r="O67" s="659">
        <v>0</v>
      </c>
      <c r="P67" s="659">
        <v>0</v>
      </c>
      <c r="Q67" s="659">
        <v>0</v>
      </c>
      <c r="R67" s="659">
        <v>0</v>
      </c>
      <c r="S67" s="659">
        <v>0</v>
      </c>
      <c r="T67" s="659">
        <v>0</v>
      </c>
      <c r="U67" s="659">
        <v>0</v>
      </c>
      <c r="V67" s="659">
        <v>0</v>
      </c>
      <c r="W67" s="659">
        <v>0</v>
      </c>
      <c r="X67" s="659">
        <v>0</v>
      </c>
      <c r="Y67" s="659">
        <v>0</v>
      </c>
      <c r="Z67" s="659">
        <v>0</v>
      </c>
      <c r="AA67" s="659">
        <v>0</v>
      </c>
      <c r="AB67" s="659">
        <v>0</v>
      </c>
      <c r="AC67" s="659">
        <v>0</v>
      </c>
      <c r="AD67" s="659">
        <v>0</v>
      </c>
      <c r="AE67" s="659">
        <v>0</v>
      </c>
      <c r="AF67" s="659">
        <v>0</v>
      </c>
      <c r="AG67" s="659">
        <v>0</v>
      </c>
      <c r="AH67" s="659">
        <v>0</v>
      </c>
      <c r="AI67" s="659">
        <v>0</v>
      </c>
      <c r="AJ67" s="659">
        <v>0</v>
      </c>
      <c r="AK67" s="659">
        <v>0</v>
      </c>
      <c r="AL67" s="659">
        <v>0</v>
      </c>
      <c r="AM67" s="659">
        <v>0</v>
      </c>
      <c r="AN67" s="659">
        <v>0</v>
      </c>
      <c r="AO67" s="659">
        <v>0</v>
      </c>
      <c r="AP67" s="659">
        <v>0</v>
      </c>
      <c r="AQ67" s="659">
        <v>0</v>
      </c>
      <c r="AR67" s="659">
        <v>0</v>
      </c>
      <c r="AS67" s="659">
        <v>0</v>
      </c>
      <c r="AT67" s="659">
        <v>0</v>
      </c>
      <c r="AU67" s="659">
        <v>0</v>
      </c>
      <c r="AV67" s="659">
        <v>0</v>
      </c>
      <c r="AW67" s="659">
        <v>0</v>
      </c>
      <c r="AX67" s="659">
        <v>0</v>
      </c>
      <c r="AY67" s="659">
        <v>0</v>
      </c>
      <c r="AZ67" s="659">
        <v>0</v>
      </c>
      <c r="BA67" s="25">
        <f t="shared" si="3"/>
        <v>0</v>
      </c>
    </row>
    <row r="68" spans="1:60" ht="48" customHeight="1" x14ac:dyDescent="0.25">
      <c r="A68" s="7"/>
      <c r="B68" s="676" t="s">
        <v>183</v>
      </c>
      <c r="C68" s="677" t="s">
        <v>184</v>
      </c>
      <c r="D68" s="676" t="s">
        <v>93</v>
      </c>
      <c r="E68" s="674">
        <f>SUBTOTAL(9,E69:E74)</f>
        <v>0.55000000000000004</v>
      </c>
      <c r="F68" s="674">
        <f t="shared" ref="F68:AZ68" si="20">SUBTOTAL(9,F69:F74)</f>
        <v>0.55000000000000004</v>
      </c>
      <c r="G68" s="674">
        <f t="shared" si="20"/>
        <v>0</v>
      </c>
      <c r="H68" s="674">
        <f t="shared" si="20"/>
        <v>0</v>
      </c>
      <c r="I68" s="674">
        <f t="shared" si="20"/>
        <v>1.4510000000000001</v>
      </c>
      <c r="J68" s="674">
        <f t="shared" si="20"/>
        <v>4.3010000000000002</v>
      </c>
      <c r="K68" s="674">
        <f t="shared" si="20"/>
        <v>6.0030000000000001</v>
      </c>
      <c r="L68" s="674">
        <f t="shared" si="20"/>
        <v>6.0030000000000001</v>
      </c>
      <c r="M68" s="674">
        <f t="shared" si="20"/>
        <v>182</v>
      </c>
      <c r="N68" s="674">
        <f t="shared" si="20"/>
        <v>182</v>
      </c>
      <c r="O68" s="674">
        <f t="shared" si="20"/>
        <v>0</v>
      </c>
      <c r="P68" s="674">
        <f t="shared" si="20"/>
        <v>0</v>
      </c>
      <c r="Q68" s="674">
        <f t="shared" si="20"/>
        <v>0</v>
      </c>
      <c r="R68" s="674">
        <f t="shared" si="20"/>
        <v>0</v>
      </c>
      <c r="S68" s="674">
        <f t="shared" si="20"/>
        <v>0</v>
      </c>
      <c r="T68" s="674">
        <f t="shared" si="20"/>
        <v>0</v>
      </c>
      <c r="U68" s="674">
        <f t="shared" si="20"/>
        <v>0</v>
      </c>
      <c r="V68" s="674">
        <f t="shared" si="20"/>
        <v>0</v>
      </c>
      <c r="W68" s="674">
        <f t="shared" si="20"/>
        <v>0</v>
      </c>
      <c r="X68" s="674">
        <f t="shared" si="20"/>
        <v>0</v>
      </c>
      <c r="Y68" s="674">
        <f t="shared" si="20"/>
        <v>0</v>
      </c>
      <c r="Z68" s="674">
        <f t="shared" si="20"/>
        <v>0</v>
      </c>
      <c r="AA68" s="674">
        <f t="shared" si="20"/>
        <v>0</v>
      </c>
      <c r="AB68" s="674">
        <f t="shared" si="20"/>
        <v>0</v>
      </c>
      <c r="AC68" s="674">
        <f t="shared" si="20"/>
        <v>0</v>
      </c>
      <c r="AD68" s="674">
        <f t="shared" si="20"/>
        <v>0</v>
      </c>
      <c r="AE68" s="674">
        <f t="shared" si="20"/>
        <v>0</v>
      </c>
      <c r="AF68" s="674">
        <f t="shared" si="20"/>
        <v>0</v>
      </c>
      <c r="AG68" s="674">
        <f t="shared" si="20"/>
        <v>0</v>
      </c>
      <c r="AH68" s="674">
        <f t="shared" si="20"/>
        <v>0</v>
      </c>
      <c r="AI68" s="674">
        <f t="shared" si="20"/>
        <v>0</v>
      </c>
      <c r="AJ68" s="674">
        <f t="shared" si="20"/>
        <v>0</v>
      </c>
      <c r="AK68" s="674">
        <f t="shared" si="20"/>
        <v>0</v>
      </c>
      <c r="AL68" s="674">
        <f t="shared" si="20"/>
        <v>0</v>
      </c>
      <c r="AM68" s="674">
        <f t="shared" si="20"/>
        <v>0</v>
      </c>
      <c r="AN68" s="674">
        <f t="shared" si="20"/>
        <v>0</v>
      </c>
      <c r="AO68" s="674">
        <f t="shared" si="20"/>
        <v>53.444000000000003</v>
      </c>
      <c r="AP68" s="674">
        <f t="shared" si="20"/>
        <v>63.903000000000006</v>
      </c>
      <c r="AQ68" s="674">
        <f t="shared" si="20"/>
        <v>0</v>
      </c>
      <c r="AR68" s="674">
        <f t="shared" si="20"/>
        <v>0</v>
      </c>
      <c r="AS68" s="674">
        <f t="shared" si="20"/>
        <v>0</v>
      </c>
      <c r="AT68" s="674">
        <f t="shared" si="20"/>
        <v>0</v>
      </c>
      <c r="AU68" s="674">
        <f t="shared" si="20"/>
        <v>0</v>
      </c>
      <c r="AV68" s="674">
        <f t="shared" si="20"/>
        <v>0</v>
      </c>
      <c r="AW68" s="674">
        <f t="shared" si="20"/>
        <v>0</v>
      </c>
      <c r="AX68" s="674">
        <f t="shared" si="20"/>
        <v>0</v>
      </c>
      <c r="AY68" s="674">
        <f t="shared" si="20"/>
        <v>0</v>
      </c>
      <c r="AZ68" s="674">
        <f t="shared" si="20"/>
        <v>0</v>
      </c>
      <c r="BA68" s="25">
        <f t="shared" si="3"/>
        <v>63.903000000000006</v>
      </c>
    </row>
    <row r="69" spans="1:60" s="382" customFormat="1" ht="33" customHeight="1" x14ac:dyDescent="0.25">
      <c r="A69" s="7"/>
      <c r="B69" s="76" t="s">
        <v>183</v>
      </c>
      <c r="C69" s="399" t="s">
        <v>737</v>
      </c>
      <c r="D69" s="76" t="s">
        <v>736</v>
      </c>
      <c r="E69" s="385"/>
      <c r="F69" s="385"/>
      <c r="G69" s="385"/>
      <c r="H69" s="385"/>
      <c r="I69" s="77">
        <v>0.84499999999999997</v>
      </c>
      <c r="J69" s="77">
        <v>0.84499999999999997</v>
      </c>
      <c r="K69" s="385"/>
      <c r="L69" s="385"/>
      <c r="M69" s="385"/>
      <c r="N69" s="393">
        <v>0</v>
      </c>
      <c r="O69" s="393">
        <v>0</v>
      </c>
      <c r="P69" s="393">
        <v>0</v>
      </c>
      <c r="Q69" s="393">
        <v>0</v>
      </c>
      <c r="R69" s="393">
        <v>0</v>
      </c>
      <c r="S69" s="393">
        <v>0</v>
      </c>
      <c r="T69" s="393">
        <v>0</v>
      </c>
      <c r="U69" s="393">
        <v>0</v>
      </c>
      <c r="V69" s="393">
        <v>0</v>
      </c>
      <c r="W69" s="393">
        <v>0</v>
      </c>
      <c r="X69" s="393">
        <v>0</v>
      </c>
      <c r="Y69" s="393">
        <v>0</v>
      </c>
      <c r="Z69" s="393">
        <v>0</v>
      </c>
      <c r="AA69" s="393">
        <v>0</v>
      </c>
      <c r="AB69" s="393">
        <v>0</v>
      </c>
      <c r="AC69" s="393">
        <v>0</v>
      </c>
      <c r="AD69" s="393">
        <v>0</v>
      </c>
      <c r="AE69" s="393">
        <v>0</v>
      </c>
      <c r="AF69" s="393">
        <v>0</v>
      </c>
      <c r="AG69" s="393">
        <v>0</v>
      </c>
      <c r="AH69" s="393">
        <v>0</v>
      </c>
      <c r="AI69" s="393">
        <v>0</v>
      </c>
      <c r="AJ69" s="393">
        <v>0</v>
      </c>
      <c r="AK69" s="393">
        <v>0</v>
      </c>
      <c r="AL69" s="393">
        <v>0</v>
      </c>
      <c r="AM69" s="393">
        <v>0</v>
      </c>
      <c r="AN69" s="393">
        <v>0</v>
      </c>
      <c r="AO69" s="77">
        <v>6.0549999999999997</v>
      </c>
      <c r="AP69" s="77">
        <v>6.0549999999999997</v>
      </c>
      <c r="AQ69" s="393">
        <v>0</v>
      </c>
      <c r="AR69" s="393">
        <v>0</v>
      </c>
      <c r="AS69" s="393">
        <v>0</v>
      </c>
      <c r="AT69" s="393">
        <v>0</v>
      </c>
      <c r="AU69" s="393">
        <v>0</v>
      </c>
      <c r="AV69" s="393">
        <v>0</v>
      </c>
      <c r="AW69" s="393">
        <v>0</v>
      </c>
      <c r="AX69" s="393">
        <v>0</v>
      </c>
      <c r="AY69" s="393">
        <v>0</v>
      </c>
      <c r="AZ69" s="393">
        <v>0</v>
      </c>
      <c r="BA69" s="25"/>
      <c r="BB69" s="4"/>
      <c r="BC69" s="4"/>
      <c r="BD69" s="4"/>
      <c r="BE69" s="4"/>
      <c r="BF69" s="4"/>
      <c r="BG69" s="4"/>
      <c r="BH69" s="4"/>
    </row>
    <row r="70" spans="1:60" s="925" customFormat="1" ht="33" customHeight="1" x14ac:dyDescent="0.25">
      <c r="A70" s="7"/>
      <c r="B70" s="76" t="s">
        <v>183</v>
      </c>
      <c r="C70" s="399" t="s">
        <v>1752</v>
      </c>
      <c r="D70" s="76" t="s">
        <v>1708</v>
      </c>
      <c r="E70" s="385"/>
      <c r="F70" s="385"/>
      <c r="G70" s="385"/>
      <c r="H70" s="385"/>
      <c r="I70" s="77">
        <v>0</v>
      </c>
      <c r="J70" s="77">
        <v>2.85</v>
      </c>
      <c r="K70" s="385"/>
      <c r="L70" s="385"/>
      <c r="M70" s="385"/>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77">
        <v>0</v>
      </c>
      <c r="AP70" s="393">
        <v>10.459</v>
      </c>
      <c r="AQ70" s="393"/>
      <c r="AR70" s="393"/>
      <c r="AS70" s="393"/>
      <c r="AT70" s="393"/>
      <c r="AU70" s="393"/>
      <c r="AV70" s="393"/>
      <c r="AW70" s="393"/>
      <c r="AX70" s="393"/>
      <c r="AY70" s="393"/>
      <c r="AZ70" s="393"/>
      <c r="BA70" s="25"/>
      <c r="BB70" s="4"/>
      <c r="BC70" s="4"/>
      <c r="BD70" s="4"/>
      <c r="BE70" s="4"/>
      <c r="BF70" s="4"/>
      <c r="BG70" s="4"/>
      <c r="BH70" s="4"/>
    </row>
    <row r="71" spans="1:60" s="382" customFormat="1" ht="33" customHeight="1" x14ac:dyDescent="0.25">
      <c r="A71" s="7"/>
      <c r="B71" s="76" t="s">
        <v>183</v>
      </c>
      <c r="C71" s="399" t="s">
        <v>738</v>
      </c>
      <c r="D71" s="76" t="s">
        <v>739</v>
      </c>
      <c r="E71" s="385"/>
      <c r="F71" s="385"/>
      <c r="G71" s="385"/>
      <c r="H71" s="385"/>
      <c r="I71" s="385"/>
      <c r="J71" s="385"/>
      <c r="K71" s="77">
        <v>3.0329999999999999</v>
      </c>
      <c r="L71" s="77">
        <v>3.0329999999999999</v>
      </c>
      <c r="M71" s="385"/>
      <c r="N71" s="393">
        <v>0</v>
      </c>
      <c r="O71" s="393">
        <v>0</v>
      </c>
      <c r="P71" s="393">
        <v>0</v>
      </c>
      <c r="Q71" s="393">
        <v>0</v>
      </c>
      <c r="R71" s="393">
        <v>0</v>
      </c>
      <c r="S71" s="393">
        <v>0</v>
      </c>
      <c r="T71" s="393">
        <v>0</v>
      </c>
      <c r="U71" s="393">
        <v>0</v>
      </c>
      <c r="V71" s="393">
        <v>0</v>
      </c>
      <c r="W71" s="393">
        <v>0</v>
      </c>
      <c r="X71" s="393">
        <v>0</v>
      </c>
      <c r="Y71" s="393">
        <v>0</v>
      </c>
      <c r="Z71" s="393">
        <v>0</v>
      </c>
      <c r="AA71" s="393">
        <v>0</v>
      </c>
      <c r="AB71" s="393">
        <v>0</v>
      </c>
      <c r="AC71" s="393">
        <v>0</v>
      </c>
      <c r="AD71" s="393">
        <v>0</v>
      </c>
      <c r="AE71" s="393">
        <v>0</v>
      </c>
      <c r="AF71" s="393">
        <v>0</v>
      </c>
      <c r="AG71" s="393">
        <v>0</v>
      </c>
      <c r="AH71" s="393">
        <v>0</v>
      </c>
      <c r="AI71" s="393">
        <v>0</v>
      </c>
      <c r="AJ71" s="393">
        <v>0</v>
      </c>
      <c r="AK71" s="393">
        <v>0</v>
      </c>
      <c r="AL71" s="393">
        <v>0</v>
      </c>
      <c r="AM71" s="393">
        <v>0</v>
      </c>
      <c r="AN71" s="393">
        <v>0</v>
      </c>
      <c r="AO71" s="77">
        <v>6.96</v>
      </c>
      <c r="AP71" s="77">
        <v>6.96</v>
      </c>
      <c r="AQ71" s="393">
        <v>0</v>
      </c>
      <c r="AR71" s="393">
        <v>0</v>
      </c>
      <c r="AS71" s="393">
        <v>0</v>
      </c>
      <c r="AT71" s="393">
        <v>0</v>
      </c>
      <c r="AU71" s="393">
        <v>0</v>
      </c>
      <c r="AV71" s="393">
        <v>0</v>
      </c>
      <c r="AW71" s="393">
        <v>0</v>
      </c>
      <c r="AX71" s="393">
        <v>0</v>
      </c>
      <c r="AY71" s="393">
        <v>0</v>
      </c>
      <c r="AZ71" s="393">
        <v>0</v>
      </c>
      <c r="BA71" s="25"/>
      <c r="BB71" s="4"/>
      <c r="BC71" s="4"/>
      <c r="BD71" s="4"/>
      <c r="BE71" s="4"/>
      <c r="BF71" s="4"/>
      <c r="BG71" s="4"/>
      <c r="BH71" s="4"/>
    </row>
    <row r="72" spans="1:60" s="378" customFormat="1" ht="33" customHeight="1" x14ac:dyDescent="0.25">
      <c r="A72" s="7"/>
      <c r="B72" s="76" t="s">
        <v>183</v>
      </c>
      <c r="C72" s="399" t="s">
        <v>721</v>
      </c>
      <c r="D72" s="76" t="s">
        <v>742</v>
      </c>
      <c r="E72" s="385"/>
      <c r="F72" s="385"/>
      <c r="G72" s="385"/>
      <c r="H72" s="385"/>
      <c r="I72" s="77">
        <v>0.60599999999999998</v>
      </c>
      <c r="J72" s="77">
        <v>0.60599999999999998</v>
      </c>
      <c r="K72" s="385"/>
      <c r="L72" s="385"/>
      <c r="M72" s="385"/>
      <c r="N72" s="393">
        <v>0</v>
      </c>
      <c r="O72" s="393">
        <v>0</v>
      </c>
      <c r="P72" s="393">
        <v>0</v>
      </c>
      <c r="Q72" s="393">
        <v>0</v>
      </c>
      <c r="R72" s="393">
        <v>0</v>
      </c>
      <c r="S72" s="393">
        <v>0</v>
      </c>
      <c r="T72" s="393">
        <v>0</v>
      </c>
      <c r="U72" s="393">
        <v>0</v>
      </c>
      <c r="V72" s="393">
        <v>0</v>
      </c>
      <c r="W72" s="393">
        <v>0</v>
      </c>
      <c r="X72" s="393">
        <v>0</v>
      </c>
      <c r="Y72" s="393">
        <v>0</v>
      </c>
      <c r="Z72" s="393">
        <v>0</v>
      </c>
      <c r="AA72" s="393">
        <v>0</v>
      </c>
      <c r="AB72" s="393">
        <v>0</v>
      </c>
      <c r="AC72" s="393">
        <v>0</v>
      </c>
      <c r="AD72" s="393">
        <v>0</v>
      </c>
      <c r="AE72" s="393">
        <v>0</v>
      </c>
      <c r="AF72" s="393">
        <v>0</v>
      </c>
      <c r="AG72" s="393">
        <v>0</v>
      </c>
      <c r="AH72" s="393">
        <v>0</v>
      </c>
      <c r="AI72" s="393">
        <v>0</v>
      </c>
      <c r="AJ72" s="393">
        <v>0</v>
      </c>
      <c r="AK72" s="393">
        <v>0</v>
      </c>
      <c r="AL72" s="393">
        <v>0</v>
      </c>
      <c r="AM72" s="393">
        <v>0</v>
      </c>
      <c r="AN72" s="393">
        <v>0</v>
      </c>
      <c r="AO72" s="77">
        <v>4.47</v>
      </c>
      <c r="AP72" s="77">
        <v>4.47</v>
      </c>
      <c r="AQ72" s="393">
        <v>0</v>
      </c>
      <c r="AR72" s="393">
        <v>0</v>
      </c>
      <c r="AS72" s="393">
        <v>0</v>
      </c>
      <c r="AT72" s="393">
        <v>0</v>
      </c>
      <c r="AU72" s="393">
        <v>0</v>
      </c>
      <c r="AV72" s="393">
        <v>0</v>
      </c>
      <c r="AW72" s="393">
        <v>0</v>
      </c>
      <c r="AX72" s="393">
        <v>0</v>
      </c>
      <c r="AY72" s="393">
        <v>0</v>
      </c>
      <c r="AZ72" s="393">
        <v>0</v>
      </c>
      <c r="BA72" s="25"/>
      <c r="BB72" s="4"/>
      <c r="BC72" s="4"/>
      <c r="BD72" s="4"/>
      <c r="BE72" s="4"/>
      <c r="BF72" s="4"/>
      <c r="BG72" s="4"/>
      <c r="BH72" s="4"/>
    </row>
    <row r="73" spans="1:60" s="646" customFormat="1" ht="33" customHeight="1" x14ac:dyDescent="0.25">
      <c r="A73" s="7"/>
      <c r="B73" s="76" t="s">
        <v>183</v>
      </c>
      <c r="C73" s="681" t="s">
        <v>720</v>
      </c>
      <c r="D73" s="689" t="s">
        <v>842</v>
      </c>
      <c r="E73" s="686">
        <v>0.55000000000000004</v>
      </c>
      <c r="F73" s="77">
        <v>0.55000000000000004</v>
      </c>
      <c r="G73" s="682"/>
      <c r="H73" s="682"/>
      <c r="I73" s="77"/>
      <c r="J73" s="77"/>
      <c r="K73" s="77">
        <v>2.97</v>
      </c>
      <c r="L73" s="77">
        <v>2.97</v>
      </c>
      <c r="M73" s="683">
        <v>182</v>
      </c>
      <c r="N73" s="953">
        <v>182</v>
      </c>
      <c r="O73" s="393">
        <v>0</v>
      </c>
      <c r="P73" s="393">
        <v>0</v>
      </c>
      <c r="Q73" s="393">
        <v>0</v>
      </c>
      <c r="R73" s="393">
        <v>0</v>
      </c>
      <c r="S73" s="393">
        <v>0</v>
      </c>
      <c r="T73" s="393">
        <v>0</v>
      </c>
      <c r="U73" s="393">
        <v>0</v>
      </c>
      <c r="V73" s="393">
        <v>0</v>
      </c>
      <c r="W73" s="393">
        <v>0</v>
      </c>
      <c r="X73" s="393">
        <v>0</v>
      </c>
      <c r="Y73" s="393">
        <v>0</v>
      </c>
      <c r="Z73" s="393">
        <v>0</v>
      </c>
      <c r="AA73" s="393">
        <v>0</v>
      </c>
      <c r="AB73" s="393">
        <v>0</v>
      </c>
      <c r="AC73" s="393">
        <v>0</v>
      </c>
      <c r="AD73" s="393">
        <v>0</v>
      </c>
      <c r="AE73" s="393">
        <v>0</v>
      </c>
      <c r="AF73" s="393">
        <v>0</v>
      </c>
      <c r="AG73" s="393">
        <v>0</v>
      </c>
      <c r="AH73" s="393">
        <v>0</v>
      </c>
      <c r="AI73" s="393">
        <v>0</v>
      </c>
      <c r="AJ73" s="393">
        <v>0</v>
      </c>
      <c r="AK73" s="393">
        <v>0</v>
      </c>
      <c r="AL73" s="393">
        <v>0</v>
      </c>
      <c r="AM73" s="393">
        <v>0</v>
      </c>
      <c r="AN73" s="393">
        <v>0</v>
      </c>
      <c r="AO73" s="77">
        <v>32.959000000000003</v>
      </c>
      <c r="AP73" s="77">
        <v>32.959000000000003</v>
      </c>
      <c r="AQ73" s="393">
        <v>0</v>
      </c>
      <c r="AR73" s="393">
        <v>0</v>
      </c>
      <c r="AS73" s="393">
        <v>0</v>
      </c>
      <c r="AT73" s="393">
        <v>0</v>
      </c>
      <c r="AU73" s="393">
        <v>0</v>
      </c>
      <c r="AV73" s="393">
        <v>0</v>
      </c>
      <c r="AW73" s="393">
        <v>0</v>
      </c>
      <c r="AX73" s="393">
        <v>0</v>
      </c>
      <c r="AY73" s="393">
        <v>0</v>
      </c>
      <c r="AZ73" s="393">
        <v>0</v>
      </c>
      <c r="BA73" s="25"/>
      <c r="BB73" s="4"/>
      <c r="BC73" s="4"/>
      <c r="BD73" s="4"/>
      <c r="BE73" s="4"/>
      <c r="BF73" s="4"/>
      <c r="BG73" s="4"/>
      <c r="BH73" s="4"/>
    </row>
    <row r="74" spans="1:60" s="646" customFormat="1" ht="33" customHeight="1" x14ac:dyDescent="0.25">
      <c r="A74" s="7"/>
      <c r="B74" s="76" t="s">
        <v>183</v>
      </c>
      <c r="C74" s="681" t="s">
        <v>719</v>
      </c>
      <c r="D74" s="689" t="s">
        <v>843</v>
      </c>
      <c r="E74" s="77"/>
      <c r="F74" s="77"/>
      <c r="G74" s="77"/>
      <c r="H74" s="77"/>
      <c r="I74" s="77"/>
      <c r="J74" s="77"/>
      <c r="K74" s="77"/>
      <c r="L74" s="77"/>
      <c r="M74" s="77"/>
      <c r="N74" s="393">
        <v>0</v>
      </c>
      <c r="O74" s="393">
        <v>0</v>
      </c>
      <c r="P74" s="393">
        <v>0</v>
      </c>
      <c r="Q74" s="393">
        <v>0</v>
      </c>
      <c r="R74" s="393">
        <v>0</v>
      </c>
      <c r="S74" s="393">
        <v>0</v>
      </c>
      <c r="T74" s="393">
        <v>0</v>
      </c>
      <c r="U74" s="393">
        <v>0</v>
      </c>
      <c r="V74" s="393">
        <v>0</v>
      </c>
      <c r="W74" s="393">
        <v>0</v>
      </c>
      <c r="X74" s="393">
        <v>0</v>
      </c>
      <c r="Y74" s="393">
        <v>0</v>
      </c>
      <c r="Z74" s="393">
        <v>0</v>
      </c>
      <c r="AA74" s="393">
        <v>0</v>
      </c>
      <c r="AB74" s="393">
        <v>0</v>
      </c>
      <c r="AC74" s="393">
        <v>0</v>
      </c>
      <c r="AD74" s="393">
        <v>0</v>
      </c>
      <c r="AE74" s="393">
        <v>0</v>
      </c>
      <c r="AF74" s="393">
        <v>0</v>
      </c>
      <c r="AG74" s="393">
        <v>0</v>
      </c>
      <c r="AH74" s="393">
        <v>0</v>
      </c>
      <c r="AI74" s="393">
        <v>0</v>
      </c>
      <c r="AJ74" s="393">
        <v>0</v>
      </c>
      <c r="AK74" s="393">
        <v>0</v>
      </c>
      <c r="AL74" s="393">
        <v>0</v>
      </c>
      <c r="AM74" s="393">
        <v>0</v>
      </c>
      <c r="AN74" s="393">
        <v>0</v>
      </c>
      <c r="AO74" s="77">
        <v>3</v>
      </c>
      <c r="AP74" s="77">
        <v>3</v>
      </c>
      <c r="AQ74" s="393">
        <v>0</v>
      </c>
      <c r="AR74" s="393">
        <v>0</v>
      </c>
      <c r="AS74" s="393">
        <v>0</v>
      </c>
      <c r="AT74" s="393">
        <v>0</v>
      </c>
      <c r="AU74" s="393">
        <v>0</v>
      </c>
      <c r="AV74" s="393">
        <v>0</v>
      </c>
      <c r="AW74" s="393">
        <v>0</v>
      </c>
      <c r="AX74" s="393">
        <v>0</v>
      </c>
      <c r="AY74" s="393">
        <v>0</v>
      </c>
      <c r="AZ74" s="393">
        <v>0</v>
      </c>
      <c r="BA74" s="25"/>
      <c r="BB74" s="4"/>
      <c r="BC74" s="4"/>
      <c r="BD74" s="4"/>
      <c r="BE74" s="4"/>
      <c r="BF74" s="4"/>
      <c r="BG74" s="4"/>
      <c r="BH74" s="4"/>
    </row>
    <row r="75" spans="1:60" ht="48" customHeight="1" x14ac:dyDescent="0.25">
      <c r="A75" s="7"/>
      <c r="B75" s="676" t="s">
        <v>185</v>
      </c>
      <c r="C75" s="677" t="s">
        <v>186</v>
      </c>
      <c r="D75" s="676" t="s">
        <v>93</v>
      </c>
      <c r="E75" s="674">
        <v>0</v>
      </c>
      <c r="F75" s="674">
        <v>0</v>
      </c>
      <c r="G75" s="674">
        <v>0</v>
      </c>
      <c r="H75" s="674">
        <v>0</v>
      </c>
      <c r="I75" s="674">
        <v>0</v>
      </c>
      <c r="J75" s="674">
        <v>0</v>
      </c>
      <c r="K75" s="674">
        <v>0</v>
      </c>
      <c r="L75" s="674">
        <v>0</v>
      </c>
      <c r="M75" s="674">
        <v>0</v>
      </c>
      <c r="N75" s="674">
        <v>0</v>
      </c>
      <c r="O75" s="674">
        <v>0</v>
      </c>
      <c r="P75" s="674">
        <v>0</v>
      </c>
      <c r="Q75" s="674">
        <v>0</v>
      </c>
      <c r="R75" s="674">
        <v>0</v>
      </c>
      <c r="S75" s="674">
        <v>0</v>
      </c>
      <c r="T75" s="674">
        <v>0</v>
      </c>
      <c r="U75" s="674">
        <v>0</v>
      </c>
      <c r="V75" s="674">
        <v>0</v>
      </c>
      <c r="W75" s="674">
        <v>0</v>
      </c>
      <c r="X75" s="674">
        <v>0</v>
      </c>
      <c r="Y75" s="674">
        <v>0</v>
      </c>
      <c r="Z75" s="674">
        <v>0</v>
      </c>
      <c r="AA75" s="674">
        <v>0</v>
      </c>
      <c r="AB75" s="674">
        <v>0</v>
      </c>
      <c r="AC75" s="674">
        <v>0</v>
      </c>
      <c r="AD75" s="674">
        <v>0</v>
      </c>
      <c r="AE75" s="674">
        <v>0</v>
      </c>
      <c r="AF75" s="674">
        <v>0</v>
      </c>
      <c r="AG75" s="674">
        <v>0</v>
      </c>
      <c r="AH75" s="674">
        <v>0</v>
      </c>
      <c r="AI75" s="674">
        <v>0</v>
      </c>
      <c r="AJ75" s="674">
        <v>0</v>
      </c>
      <c r="AK75" s="674">
        <v>0</v>
      </c>
      <c r="AL75" s="674">
        <v>0</v>
      </c>
      <c r="AM75" s="674">
        <v>0</v>
      </c>
      <c r="AN75" s="674">
        <v>0</v>
      </c>
      <c r="AO75" s="674">
        <v>0</v>
      </c>
      <c r="AP75" s="674">
        <v>0</v>
      </c>
      <c r="AQ75" s="674">
        <v>0</v>
      </c>
      <c r="AR75" s="674">
        <v>0</v>
      </c>
      <c r="AS75" s="674">
        <v>0</v>
      </c>
      <c r="AT75" s="674">
        <v>0</v>
      </c>
      <c r="AU75" s="674">
        <v>0</v>
      </c>
      <c r="AV75" s="674">
        <v>0</v>
      </c>
      <c r="AW75" s="674">
        <v>0</v>
      </c>
      <c r="AX75" s="674">
        <v>0</v>
      </c>
      <c r="AY75" s="674">
        <v>0</v>
      </c>
      <c r="AZ75" s="674">
        <v>0</v>
      </c>
      <c r="BA75" s="25">
        <f t="shared" si="3"/>
        <v>0</v>
      </c>
    </row>
    <row r="76" spans="1:60" ht="48" customHeight="1" x14ac:dyDescent="0.25">
      <c r="A76" s="7"/>
      <c r="B76" s="676" t="s">
        <v>187</v>
      </c>
      <c r="C76" s="677" t="s">
        <v>188</v>
      </c>
      <c r="D76" s="676" t="s">
        <v>93</v>
      </c>
      <c r="E76" s="665">
        <f>SUM(E77:E80)</f>
        <v>0</v>
      </c>
      <c r="F76" s="665">
        <f t="shared" ref="F76:AZ76" si="21">SUM(F77:F80)</f>
        <v>0</v>
      </c>
      <c r="G76" s="665">
        <f t="shared" si="21"/>
        <v>0</v>
      </c>
      <c r="H76" s="665">
        <f t="shared" si="21"/>
        <v>0</v>
      </c>
      <c r="I76" s="665">
        <f t="shared" si="21"/>
        <v>0</v>
      </c>
      <c r="J76" s="665">
        <f t="shared" si="21"/>
        <v>0</v>
      </c>
      <c r="K76" s="665">
        <f t="shared" si="21"/>
        <v>0</v>
      </c>
      <c r="L76" s="665">
        <f t="shared" si="21"/>
        <v>0</v>
      </c>
      <c r="M76" s="665">
        <f t="shared" si="21"/>
        <v>0</v>
      </c>
      <c r="N76" s="665">
        <f t="shared" si="21"/>
        <v>0</v>
      </c>
      <c r="O76" s="665">
        <f t="shared" si="21"/>
        <v>0</v>
      </c>
      <c r="P76" s="665">
        <f t="shared" si="21"/>
        <v>0</v>
      </c>
      <c r="Q76" s="665">
        <f t="shared" si="21"/>
        <v>0</v>
      </c>
      <c r="R76" s="665">
        <f t="shared" si="21"/>
        <v>0</v>
      </c>
      <c r="S76" s="665">
        <f t="shared" si="21"/>
        <v>0</v>
      </c>
      <c r="T76" s="665">
        <f t="shared" si="21"/>
        <v>0</v>
      </c>
      <c r="U76" s="665">
        <f t="shared" si="21"/>
        <v>0</v>
      </c>
      <c r="V76" s="665">
        <f t="shared" si="21"/>
        <v>0</v>
      </c>
      <c r="W76" s="665">
        <f t="shared" si="21"/>
        <v>0</v>
      </c>
      <c r="X76" s="665">
        <f t="shared" si="21"/>
        <v>0</v>
      </c>
      <c r="Y76" s="665">
        <f t="shared" si="21"/>
        <v>0</v>
      </c>
      <c r="Z76" s="665">
        <f t="shared" si="21"/>
        <v>0</v>
      </c>
      <c r="AA76" s="665">
        <f t="shared" si="21"/>
        <v>0</v>
      </c>
      <c r="AB76" s="665">
        <f t="shared" si="21"/>
        <v>0</v>
      </c>
      <c r="AC76" s="665">
        <f t="shared" si="21"/>
        <v>0</v>
      </c>
      <c r="AD76" s="665">
        <f t="shared" si="21"/>
        <v>0</v>
      </c>
      <c r="AE76" s="665">
        <f t="shared" si="21"/>
        <v>0</v>
      </c>
      <c r="AF76" s="665">
        <f t="shared" si="21"/>
        <v>0</v>
      </c>
      <c r="AG76" s="665">
        <f t="shared" si="21"/>
        <v>0</v>
      </c>
      <c r="AH76" s="665">
        <f t="shared" si="21"/>
        <v>0</v>
      </c>
      <c r="AI76" s="665">
        <f t="shared" si="21"/>
        <v>0</v>
      </c>
      <c r="AJ76" s="665">
        <f t="shared" si="21"/>
        <v>0</v>
      </c>
      <c r="AK76" s="665">
        <f t="shared" si="21"/>
        <v>0</v>
      </c>
      <c r="AL76" s="665">
        <f t="shared" si="21"/>
        <v>0</v>
      </c>
      <c r="AM76" s="665">
        <f t="shared" si="21"/>
        <v>0</v>
      </c>
      <c r="AN76" s="665">
        <f t="shared" si="21"/>
        <v>0</v>
      </c>
      <c r="AO76" s="665">
        <f t="shared" si="21"/>
        <v>0</v>
      </c>
      <c r="AP76" s="665">
        <f t="shared" si="21"/>
        <v>0</v>
      </c>
      <c r="AQ76" s="665">
        <f t="shared" si="21"/>
        <v>0</v>
      </c>
      <c r="AR76" s="665">
        <f t="shared" si="21"/>
        <v>0</v>
      </c>
      <c r="AS76" s="665">
        <f t="shared" si="21"/>
        <v>0</v>
      </c>
      <c r="AT76" s="665">
        <f t="shared" si="21"/>
        <v>0</v>
      </c>
      <c r="AU76" s="665">
        <f t="shared" si="21"/>
        <v>0</v>
      </c>
      <c r="AV76" s="665">
        <f t="shared" si="21"/>
        <v>0</v>
      </c>
      <c r="AW76" s="665">
        <f>SUM(AW77:AW80)</f>
        <v>1.1001000000000001</v>
      </c>
      <c r="AX76" s="665">
        <f t="shared" si="21"/>
        <v>9.1000000000000014</v>
      </c>
      <c r="AY76" s="665">
        <f t="shared" si="21"/>
        <v>0</v>
      </c>
      <c r="AZ76" s="665">
        <f t="shared" si="21"/>
        <v>0</v>
      </c>
      <c r="BA76" s="25">
        <f t="shared" si="3"/>
        <v>9.1000000000000014</v>
      </c>
    </row>
    <row r="77" spans="1:60" ht="33" customHeight="1" x14ac:dyDescent="0.25">
      <c r="A77" s="7"/>
      <c r="B77" s="381" t="s">
        <v>187</v>
      </c>
      <c r="C77" s="684" t="s">
        <v>722</v>
      </c>
      <c r="D77" s="381" t="s">
        <v>844</v>
      </c>
      <c r="E77" s="393">
        <v>0</v>
      </c>
      <c r="F77" s="393">
        <v>0</v>
      </c>
      <c r="G77" s="393">
        <v>0</v>
      </c>
      <c r="H77" s="393">
        <v>0</v>
      </c>
      <c r="I77" s="393">
        <v>0</v>
      </c>
      <c r="J77" s="393">
        <v>0</v>
      </c>
      <c r="K77" s="393">
        <v>0</v>
      </c>
      <c r="L77" s="393">
        <v>0</v>
      </c>
      <c r="M77" s="393">
        <v>0</v>
      </c>
      <c r="N77" s="393">
        <v>0</v>
      </c>
      <c r="O77" s="393">
        <v>0</v>
      </c>
      <c r="P77" s="393">
        <v>0</v>
      </c>
      <c r="Q77" s="393">
        <v>0</v>
      </c>
      <c r="R77" s="393">
        <v>0</v>
      </c>
      <c r="S77" s="393">
        <v>0</v>
      </c>
      <c r="T77" s="393">
        <v>0</v>
      </c>
      <c r="U77" s="393">
        <v>0</v>
      </c>
      <c r="V77" s="393">
        <v>0</v>
      </c>
      <c r="W77" s="393">
        <v>0</v>
      </c>
      <c r="X77" s="393">
        <v>0</v>
      </c>
      <c r="Y77" s="393">
        <v>0</v>
      </c>
      <c r="Z77" s="393">
        <v>0</v>
      </c>
      <c r="AA77" s="393">
        <v>0</v>
      </c>
      <c r="AB77" s="393">
        <v>0</v>
      </c>
      <c r="AC77" s="393">
        <v>0</v>
      </c>
      <c r="AD77" s="393">
        <v>0</v>
      </c>
      <c r="AE77" s="393">
        <v>0</v>
      </c>
      <c r="AF77" s="393">
        <v>0</v>
      </c>
      <c r="AG77" s="393">
        <v>0</v>
      </c>
      <c r="AH77" s="393">
        <v>0</v>
      </c>
      <c r="AI77" s="393">
        <v>0</v>
      </c>
      <c r="AJ77" s="393">
        <v>0</v>
      </c>
      <c r="AK77" s="393">
        <v>0</v>
      </c>
      <c r="AL77" s="393">
        <v>0</v>
      </c>
      <c r="AM77" s="393">
        <v>0</v>
      </c>
      <c r="AN77" s="393">
        <v>0</v>
      </c>
      <c r="AO77" s="393">
        <v>0</v>
      </c>
      <c r="AP77" s="393">
        <v>0</v>
      </c>
      <c r="AQ77" s="393">
        <v>0</v>
      </c>
      <c r="AR77" s="393">
        <v>0</v>
      </c>
      <c r="AS77" s="393">
        <v>0</v>
      </c>
      <c r="AT77" s="393">
        <v>0</v>
      </c>
      <c r="AU77" s="393">
        <v>0</v>
      </c>
      <c r="AV77" s="393">
        <v>0</v>
      </c>
      <c r="AW77" s="393">
        <v>0.15</v>
      </c>
      <c r="AX77" s="393">
        <v>0.15</v>
      </c>
      <c r="AY77" s="393">
        <v>0</v>
      </c>
      <c r="AZ77" s="393">
        <v>0</v>
      </c>
      <c r="BA77" s="8"/>
    </row>
    <row r="78" spans="1:60" s="925" customFormat="1" ht="33" customHeight="1" x14ac:dyDescent="0.25">
      <c r="A78" s="7"/>
      <c r="B78" s="381" t="s">
        <v>187</v>
      </c>
      <c r="C78" s="684" t="s">
        <v>1709</v>
      </c>
      <c r="D78" s="381" t="s">
        <v>1710</v>
      </c>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v>1E-4</v>
      </c>
      <c r="AX78" s="393">
        <v>8</v>
      </c>
      <c r="AY78" s="393"/>
      <c r="AZ78" s="393"/>
      <c r="BA78" s="8"/>
      <c r="BB78" s="4"/>
      <c r="BC78" s="4"/>
      <c r="BD78" s="4"/>
      <c r="BE78" s="4"/>
      <c r="BF78" s="4"/>
      <c r="BG78" s="4"/>
      <c r="BH78" s="4"/>
    </row>
    <row r="79" spans="1:60" ht="33" customHeight="1" x14ac:dyDescent="0.25">
      <c r="B79" s="380" t="s">
        <v>187</v>
      </c>
      <c r="C79" s="630" t="s">
        <v>723</v>
      </c>
      <c r="D79" s="381" t="s">
        <v>845</v>
      </c>
      <c r="E79" s="393">
        <v>0</v>
      </c>
      <c r="F79" s="393">
        <v>0</v>
      </c>
      <c r="G79" s="393">
        <v>0</v>
      </c>
      <c r="H79" s="393">
        <v>0</v>
      </c>
      <c r="I79" s="393">
        <v>0</v>
      </c>
      <c r="J79" s="393">
        <v>0</v>
      </c>
      <c r="K79" s="393">
        <v>0</v>
      </c>
      <c r="L79" s="393">
        <v>0</v>
      </c>
      <c r="M79" s="393">
        <v>0</v>
      </c>
      <c r="N79" s="393">
        <v>0</v>
      </c>
      <c r="O79" s="393">
        <v>0</v>
      </c>
      <c r="P79" s="393">
        <v>0</v>
      </c>
      <c r="Q79" s="393">
        <v>0</v>
      </c>
      <c r="R79" s="393">
        <v>0</v>
      </c>
      <c r="S79" s="393">
        <v>0</v>
      </c>
      <c r="T79" s="393">
        <v>0</v>
      </c>
      <c r="U79" s="393">
        <v>0</v>
      </c>
      <c r="V79" s="393">
        <v>0</v>
      </c>
      <c r="W79" s="393">
        <v>0</v>
      </c>
      <c r="X79" s="393">
        <v>0</v>
      </c>
      <c r="Y79" s="393">
        <v>0</v>
      </c>
      <c r="Z79" s="393">
        <v>0</v>
      </c>
      <c r="AA79" s="393">
        <v>0</v>
      </c>
      <c r="AB79" s="393">
        <v>0</v>
      </c>
      <c r="AC79" s="393">
        <v>0</v>
      </c>
      <c r="AD79" s="393">
        <v>0</v>
      </c>
      <c r="AE79" s="393">
        <v>0</v>
      </c>
      <c r="AF79" s="393">
        <v>0</v>
      </c>
      <c r="AG79" s="393">
        <v>0</v>
      </c>
      <c r="AH79" s="393">
        <v>0</v>
      </c>
      <c r="AI79" s="393">
        <v>0</v>
      </c>
      <c r="AJ79" s="393">
        <v>0</v>
      </c>
      <c r="AK79" s="393">
        <v>0</v>
      </c>
      <c r="AL79" s="393">
        <v>0</v>
      </c>
      <c r="AM79" s="393">
        <v>0</v>
      </c>
      <c r="AN79" s="393">
        <v>0</v>
      </c>
      <c r="AO79" s="393">
        <v>0</v>
      </c>
      <c r="AP79" s="393">
        <v>0</v>
      </c>
      <c r="AQ79" s="393">
        <v>0</v>
      </c>
      <c r="AR79" s="393">
        <v>0</v>
      </c>
      <c r="AS79" s="393">
        <v>0</v>
      </c>
      <c r="AT79" s="393">
        <v>0</v>
      </c>
      <c r="AU79" s="393">
        <v>0</v>
      </c>
      <c r="AV79" s="393">
        <v>0</v>
      </c>
      <c r="AW79" s="393">
        <v>0.15</v>
      </c>
      <c r="AX79" s="393">
        <v>0.15</v>
      </c>
      <c r="AY79" s="393">
        <v>0</v>
      </c>
      <c r="AZ79" s="393">
        <v>0</v>
      </c>
    </row>
    <row r="80" spans="1:60" ht="33" customHeight="1" x14ac:dyDescent="0.25">
      <c r="B80" s="380" t="s">
        <v>187</v>
      </c>
      <c r="C80" s="630" t="s">
        <v>724</v>
      </c>
      <c r="D80" s="381" t="s">
        <v>846</v>
      </c>
      <c r="E80" s="393">
        <v>0</v>
      </c>
      <c r="F80" s="393">
        <v>0</v>
      </c>
      <c r="G80" s="393">
        <v>0</v>
      </c>
      <c r="H80" s="393">
        <v>0</v>
      </c>
      <c r="I80" s="393">
        <v>0</v>
      </c>
      <c r="J80" s="393">
        <v>0</v>
      </c>
      <c r="K80" s="393">
        <v>0</v>
      </c>
      <c r="L80" s="393">
        <v>0</v>
      </c>
      <c r="M80" s="393">
        <v>0</v>
      </c>
      <c r="N80" s="393">
        <v>0</v>
      </c>
      <c r="O80" s="393">
        <v>0</v>
      </c>
      <c r="P80" s="393">
        <v>0</v>
      </c>
      <c r="Q80" s="393">
        <v>0</v>
      </c>
      <c r="R80" s="393">
        <v>0</v>
      </c>
      <c r="S80" s="393">
        <v>0</v>
      </c>
      <c r="T80" s="393">
        <v>0</v>
      </c>
      <c r="U80" s="393">
        <v>0</v>
      </c>
      <c r="V80" s="393">
        <v>0</v>
      </c>
      <c r="W80" s="393">
        <v>0</v>
      </c>
      <c r="X80" s="393">
        <v>0</v>
      </c>
      <c r="Y80" s="393">
        <v>0</v>
      </c>
      <c r="Z80" s="393">
        <v>0</v>
      </c>
      <c r="AA80" s="393">
        <v>0</v>
      </c>
      <c r="AB80" s="393">
        <v>0</v>
      </c>
      <c r="AC80" s="393">
        <v>0</v>
      </c>
      <c r="AD80" s="393">
        <v>0</v>
      </c>
      <c r="AE80" s="393">
        <v>0</v>
      </c>
      <c r="AF80" s="393">
        <v>0</v>
      </c>
      <c r="AG80" s="393">
        <v>0</v>
      </c>
      <c r="AH80" s="393">
        <v>0</v>
      </c>
      <c r="AI80" s="393">
        <v>0</v>
      </c>
      <c r="AJ80" s="393">
        <v>0</v>
      </c>
      <c r="AK80" s="393">
        <v>0</v>
      </c>
      <c r="AL80" s="393">
        <v>0</v>
      </c>
      <c r="AM80" s="393">
        <v>0</v>
      </c>
      <c r="AN80" s="393">
        <v>0</v>
      </c>
      <c r="AO80" s="393">
        <v>0</v>
      </c>
      <c r="AP80" s="393">
        <v>0</v>
      </c>
      <c r="AQ80" s="393">
        <v>0</v>
      </c>
      <c r="AR80" s="393">
        <v>0</v>
      </c>
      <c r="AS80" s="393">
        <v>0</v>
      </c>
      <c r="AT80" s="393">
        <v>0</v>
      </c>
      <c r="AU80" s="393">
        <v>0</v>
      </c>
      <c r="AV80" s="393">
        <v>0</v>
      </c>
      <c r="AW80" s="393">
        <v>0.8</v>
      </c>
      <c r="AX80" s="393">
        <v>0.8</v>
      </c>
      <c r="AY80" s="393">
        <v>0</v>
      </c>
      <c r="AZ80" s="393">
        <v>0</v>
      </c>
    </row>
    <row r="81" spans="49:50" x14ac:dyDescent="0.25">
      <c r="AW81" s="7"/>
      <c r="AX81" s="7"/>
    </row>
  </sheetData>
  <sheetProtection formatCells="0" formatColumns="0" formatRows="0" insertColumns="0" insertRows="0" insertHyperlinks="0" deleteColumns="0" deleteRows="0" sort="0" autoFilter="0" pivotTables="0"/>
  <autoFilter ref="A19:CL81" xr:uid="{00000000-0009-0000-0000-000000000000}"/>
  <mergeCells count="44">
    <mergeCell ref="B9:AY9"/>
    <mergeCell ref="B4:AY4"/>
    <mergeCell ref="B5:AY5"/>
    <mergeCell ref="B6:AY6"/>
    <mergeCell ref="B7:AY7"/>
    <mergeCell ref="B8:AY8"/>
    <mergeCell ref="O17:P17"/>
    <mergeCell ref="B10:AY10"/>
    <mergeCell ref="B12:AY12"/>
    <mergeCell ref="B13:AY13"/>
    <mergeCell ref="B15:B18"/>
    <mergeCell ref="C15:C18"/>
    <mergeCell ref="D15:D18"/>
    <mergeCell ref="E15:AZ15"/>
    <mergeCell ref="E16:T16"/>
    <mergeCell ref="U16:AD16"/>
    <mergeCell ref="AE16:AJ16"/>
    <mergeCell ref="E17:F17"/>
    <mergeCell ref="G17:H17"/>
    <mergeCell ref="I17:J17"/>
    <mergeCell ref="K17:L17"/>
    <mergeCell ref="M17:N17"/>
    <mergeCell ref="AK16:AN16"/>
    <mergeCell ref="AO16:AT16"/>
    <mergeCell ref="AU16:AX16"/>
    <mergeCell ref="AY16:AZ16"/>
    <mergeCell ref="AY17:AZ17"/>
    <mergeCell ref="AK17:AL17"/>
    <mergeCell ref="AM17:AN17"/>
    <mergeCell ref="AO17:AP17"/>
    <mergeCell ref="AQ17:AR17"/>
    <mergeCell ref="AS17:AT17"/>
    <mergeCell ref="AU17:AV17"/>
    <mergeCell ref="AW17:AX17"/>
    <mergeCell ref="Q17:R17"/>
    <mergeCell ref="S17:T17"/>
    <mergeCell ref="U17:V17"/>
    <mergeCell ref="W17:X17"/>
    <mergeCell ref="Y17:Z17"/>
    <mergeCell ref="AA17:AB17"/>
    <mergeCell ref="AC17:AD17"/>
    <mergeCell ref="AE17:AF17"/>
    <mergeCell ref="AG17:AH17"/>
    <mergeCell ref="AI17:AJ17"/>
  </mergeCells>
  <conditionalFormatting sqref="B8 AZ4:AZ8 B10 AZ10 B13 AZ13 A9:AZ9 B1:AV3 A11:AZ12 A14:AZ14 A19:AZ19 B4:AY4 B7:AY7 D15:E15 E62:AZ62 E52:AZ52 E33:AZ33 E40:AZ42 B39:B43 D43 B75:AZ76 X37:X38 E36:W38 Y36:AO38 AQ36:AZ38 BE1:XFD1048576 D49:AZ50 B73:B74 E69:AO74 B66:D72 AP69 AP71:AP74 E27:AZ29 AP37 A77:AZ1048576 E68:AZ68">
    <cfRule type="containsText" dxfId="3579" priority="258" operator="containsText" text="Наименование инвестиционного проекта">
      <formula>NOT(ISERROR(SEARCH("Наименование инвестиционного проекта",A1)))</formula>
    </cfRule>
  </conditionalFormatting>
  <conditionalFormatting sqref="AW1:AX3 AZ1:AZ3 E33:AY33 E40:AZ42 B43:D43 E75:AZ75 B75:D76 B34:D38 X37:X38 E36:W38 Y36:AO38 AQ36:AZ38 B49:D50 B73:AO74 E69:AO72 B66:D72 AP69 AP71:AP74 E27:AZ29 AP37 E68:AZ68">
    <cfRule type="cellIs" dxfId="3578" priority="257" operator="equal">
      <formula>0</formula>
    </cfRule>
  </conditionalFormatting>
  <conditionalFormatting sqref="B8 AZ4:AZ8 B10 AZ10 B13 AZ13 B1:AV3 A9:AZ9 A11:AZ12 A14:AZ14 A19:AZ19 E62:AZ62 E52:AZ52 E33:AZ33 E49:AZ50 E40:AZ42 E75:AZ76 X37:X38 E36:W38 Y36:AO38 AQ36:AZ38 BE1:XFD1048576 E69:AO74 AP69 AP71:AP74 E27:AZ29 AP37 A77:AZ1048576 E68:AZ68">
    <cfRule type="cellIs" dxfId="3577" priority="256" operator="equal">
      <formula>0</formula>
    </cfRule>
  </conditionalFormatting>
  <conditionalFormatting sqref="E33:AY33 E40:AZ42 E27:AZ29">
    <cfRule type="cellIs" dxfId="3576" priority="253" operator="equal">
      <formula>0</formula>
    </cfRule>
    <cfRule type="cellIs" dxfId="3575" priority="255" operator="equal">
      <formula>0</formula>
    </cfRule>
  </conditionalFormatting>
  <conditionalFormatting sqref="B5:B6">
    <cfRule type="containsText" dxfId="3574" priority="254" operator="containsText" text="Наименование инвестиционного проекта">
      <formula>NOT(ISERROR(SEARCH("Наименование инвестиционного проекта",B5)))</formula>
    </cfRule>
  </conditionalFormatting>
  <conditionalFormatting sqref="E18:F18">
    <cfRule type="containsText" dxfId="3573" priority="231" operator="containsText" text="Наименование инвестиционного проекта">
      <formula>NOT(ISERROR(SEARCH("Наименование инвестиционного проекта",E18)))</formula>
    </cfRule>
  </conditionalFormatting>
  <conditionalFormatting sqref="D65">
    <cfRule type="cellIs" dxfId="3572" priority="235" operator="equal">
      <formula>0</formula>
    </cfRule>
  </conditionalFormatting>
  <conditionalFormatting sqref="G18:H18">
    <cfRule type="containsText" dxfId="3571" priority="229" operator="containsText" text="Наименование инвестиционного проекта">
      <formula>NOT(ISERROR(SEARCH("Наименование инвестиционного проекта",G18)))</formula>
    </cfRule>
  </conditionalFormatting>
  <conditionalFormatting sqref="K17">
    <cfRule type="containsText" dxfId="3570" priority="226" operator="containsText" text="Наименование инвестиционного проекта">
      <formula>NOT(ISERROR(SEARCH("Наименование инвестиционного проекта",K17)))</formula>
    </cfRule>
  </conditionalFormatting>
  <conditionalFormatting sqref="B60:C60">
    <cfRule type="cellIs" dxfId="3569" priority="239" operator="equal">
      <formula>0</formula>
    </cfRule>
  </conditionalFormatting>
  <conditionalFormatting sqref="M17">
    <cfRule type="containsText" dxfId="3568" priority="225" operator="containsText" text="Наименование инвестиционного проекта">
      <formula>NOT(ISERROR(SEARCH("Наименование инвестиционного проекта",M17)))</formula>
    </cfRule>
  </conditionalFormatting>
  <conditionalFormatting sqref="B61:C61">
    <cfRule type="cellIs" dxfId="3567" priority="237" operator="equal">
      <formula>0</formula>
    </cfRule>
  </conditionalFormatting>
  <conditionalFormatting sqref="I17">
    <cfRule type="containsText" dxfId="3566" priority="227" operator="containsText" text="Наименование инвестиционного проекта">
      <formula>NOT(ISERROR(SEARCH("Наименование инвестиционного проекта",I17)))</formula>
    </cfRule>
  </conditionalFormatting>
  <conditionalFormatting sqref="S17">
    <cfRule type="containsText" dxfId="3565" priority="222" operator="containsText" text="Наименование инвестиционного проекта">
      <formula>NOT(ISERROR(SEARCH("Наименование инвестиционного проекта",S17)))</formula>
    </cfRule>
  </conditionalFormatting>
  <conditionalFormatting sqref="C30:C32">
    <cfRule type="cellIs" dxfId="3564" priority="234" operator="equal">
      <formula>0</formula>
    </cfRule>
  </conditionalFormatting>
  <conditionalFormatting sqref="B15 AK16 AY16 E16:E17 G17 U16:U17 AE16:AE17 AO16:AO17 AQ17 AU16:AU17 AW17">
    <cfRule type="containsText" dxfId="3563" priority="252" operator="containsText" text="Наименование инвестиционного проекта">
      <formula>NOT(ISERROR(SEARCH("Наименование инвестиционного проекта",B15)))</formula>
    </cfRule>
  </conditionalFormatting>
  <conditionalFormatting sqref="C27:C28">
    <cfRule type="cellIs" dxfId="3562" priority="232" operator="equal">
      <formula>0</formula>
    </cfRule>
  </conditionalFormatting>
  <conditionalFormatting sqref="I18:T18">
    <cfRule type="containsText" dxfId="3561" priority="221" operator="containsText" text="Наименование инвестиционного проекта">
      <formula>NOT(ISERROR(SEARCH("Наименование инвестиционного проекта",I18)))</formula>
    </cfRule>
  </conditionalFormatting>
  <conditionalFormatting sqref="Y17">
    <cfRule type="containsText" dxfId="3560" priority="218" operator="containsText" text="Наименование инвестиционного проекта">
      <formula>NOT(ISERROR(SEARCH("Наименование инвестиционного проекта",Y17)))</formula>
    </cfRule>
  </conditionalFormatting>
  <conditionalFormatting sqref="D20:D29 B49:C50 D53:D55 B65:C65 C43 B51:D52 B62:D64 D60:D61 C39:D42 B56:D59">
    <cfRule type="containsText" dxfId="3559" priority="251" operator="containsText" text="Наименование инвестиционного проекта">
      <formula>NOT(ISERROR(SEARCH("Наименование инвестиционного проекта",B20)))</formula>
    </cfRule>
  </conditionalFormatting>
  <conditionalFormatting sqref="D53:D55 B65:C65 D20:D29 B51:D52 B62:D64 B39:D42 D60:D61 B56:D59">
    <cfRule type="cellIs" dxfId="3558" priority="250" operator="equal">
      <formula>0</formula>
    </cfRule>
  </conditionalFormatting>
  <conditionalFormatting sqref="B20:C20 B29:C29 B28">
    <cfRule type="cellIs" dxfId="3557" priority="248" operator="equal">
      <formula>0</formula>
    </cfRule>
  </conditionalFormatting>
  <conditionalFormatting sqref="B20">
    <cfRule type="cellIs" dxfId="3556" priority="246" operator="equal">
      <formula>0</formula>
    </cfRule>
    <cfRule type="cellIs" dxfId="3555" priority="247" operator="equal">
      <formula>0</formula>
    </cfRule>
  </conditionalFormatting>
  <conditionalFormatting sqref="B30:B32 D30:D32">
    <cfRule type="cellIs" dxfId="3554" priority="245" operator="equal">
      <formula>0</formula>
    </cfRule>
  </conditionalFormatting>
  <conditionalFormatting sqref="B33 D33">
    <cfRule type="cellIs" dxfId="3553" priority="244" operator="equal">
      <formula>0</formula>
    </cfRule>
  </conditionalFormatting>
  <conditionalFormatting sqref="B53:C53">
    <cfRule type="cellIs" dxfId="3552" priority="243" operator="equal">
      <formula>0</formula>
    </cfRule>
  </conditionalFormatting>
  <conditionalFormatting sqref="B53:C53">
    <cfRule type="cellIs" dxfId="3551" priority="242" operator="equal">
      <formula>0</formula>
    </cfRule>
  </conditionalFormatting>
  <conditionalFormatting sqref="B54:C55">
    <cfRule type="cellIs" dxfId="3550" priority="241" operator="equal">
      <formula>0</formula>
    </cfRule>
  </conditionalFormatting>
  <conditionalFormatting sqref="B54:C55">
    <cfRule type="cellIs" dxfId="3549" priority="240" operator="equal">
      <formula>0</formula>
    </cfRule>
  </conditionalFormatting>
  <conditionalFormatting sqref="B60:C60">
    <cfRule type="cellIs" dxfId="3548" priority="238" operator="equal">
      <formula>0</formula>
    </cfRule>
  </conditionalFormatting>
  <conditionalFormatting sqref="B61:C61">
    <cfRule type="cellIs" dxfId="3547" priority="236" operator="equal">
      <formula>0</formula>
    </cfRule>
  </conditionalFormatting>
  <conditionalFormatting sqref="C33">
    <cfRule type="cellIs" dxfId="3546" priority="233" operator="equal">
      <formula>0</formula>
    </cfRule>
  </conditionalFormatting>
  <conditionalFormatting sqref="E18:F18">
    <cfRule type="cellIs" dxfId="3545" priority="230" operator="equal">
      <formula>0</formula>
    </cfRule>
  </conditionalFormatting>
  <conditionalFormatting sqref="Q17">
    <cfRule type="containsText" dxfId="3544" priority="223" operator="containsText" text="Наименование инвестиционного проекта">
      <formula>NOT(ISERROR(SEARCH("Наименование инвестиционного проекта",Q17)))</formula>
    </cfRule>
  </conditionalFormatting>
  <conditionalFormatting sqref="G18:H18">
    <cfRule type="cellIs" dxfId="3543" priority="228" operator="equal">
      <formula>0</formula>
    </cfRule>
  </conditionalFormatting>
  <conditionalFormatting sqref="I18:T18">
    <cfRule type="cellIs" dxfId="3542" priority="220" operator="equal">
      <formula>0</formula>
    </cfRule>
  </conditionalFormatting>
  <conditionalFormatting sqref="O17">
    <cfRule type="containsText" dxfId="3541" priority="224" operator="containsText" text="Наименование инвестиционного проекта">
      <formula>NOT(ISERROR(SEARCH("Наименование инвестиционного проекта",O17)))</formula>
    </cfRule>
  </conditionalFormatting>
  <conditionalFormatting sqref="W17">
    <cfRule type="containsText" dxfId="3540" priority="219" operator="containsText" text="Наименование инвестиционного проекта">
      <formula>NOT(ISERROR(SEARCH("Наименование инвестиционного проекта",W17)))</formula>
    </cfRule>
  </conditionalFormatting>
  <conditionalFormatting sqref="AC17">
    <cfRule type="containsText" dxfId="3539" priority="216" operator="containsText" text="Наименование инвестиционного проекта">
      <formula>NOT(ISERROR(SEARCH("Наименование инвестиционного проекта",AC17)))</formula>
    </cfRule>
  </conditionalFormatting>
  <conditionalFormatting sqref="AI17">
    <cfRule type="containsText" dxfId="3538" priority="212" operator="containsText" text="Наименование инвестиционного проекта">
      <formula>NOT(ISERROR(SEARCH("Наименование инвестиционного проекта",AI17)))</formula>
    </cfRule>
  </conditionalFormatting>
  <conditionalFormatting sqref="AA17">
    <cfRule type="containsText" dxfId="3537" priority="217" operator="containsText" text="Наименование инвестиционного проекта">
      <formula>NOT(ISERROR(SEARCH("Наименование инвестиционного проекта",AA17)))</formula>
    </cfRule>
  </conditionalFormatting>
  <conditionalFormatting sqref="AM17">
    <cfRule type="containsText" dxfId="3536" priority="208" operator="containsText" text="Наименование инвестиционного проекта">
      <formula>NOT(ISERROR(SEARCH("Наименование инвестиционного проекта",AM17)))</formula>
    </cfRule>
  </conditionalFormatting>
  <conditionalFormatting sqref="U18:AD18">
    <cfRule type="containsText" dxfId="3535" priority="215" operator="containsText" text="Наименование инвестиционного проекта">
      <formula>NOT(ISERROR(SEARCH("Наименование инвестиционного проекта",U18)))</formula>
    </cfRule>
  </conditionalFormatting>
  <conditionalFormatting sqref="U18:AD18">
    <cfRule type="cellIs" dxfId="3534" priority="214" operator="equal">
      <formula>0</formula>
    </cfRule>
  </conditionalFormatting>
  <conditionalFormatting sqref="AG17">
    <cfRule type="containsText" dxfId="3533" priority="213" operator="containsText" text="Наименование инвестиционного проекта">
      <formula>NOT(ISERROR(SEARCH("Наименование инвестиционного проекта",AG17)))</formula>
    </cfRule>
  </conditionalFormatting>
  <conditionalFormatting sqref="AE18:AJ18">
    <cfRule type="cellIs" dxfId="3532" priority="210" operator="equal">
      <formula>0</formula>
    </cfRule>
  </conditionalFormatting>
  <conditionalFormatting sqref="AK18:AN18">
    <cfRule type="cellIs" dxfId="3531" priority="206" operator="equal">
      <formula>0</formula>
    </cfRule>
  </conditionalFormatting>
  <conditionalFormatting sqref="AK17">
    <cfRule type="containsText" dxfId="3530" priority="209" operator="containsText" text="Наименование инвестиционного проекта">
      <formula>NOT(ISERROR(SEARCH("Наименование инвестиционного проекта",AK17)))</formula>
    </cfRule>
  </conditionalFormatting>
  <conditionalFormatting sqref="AQ18:AR18">
    <cfRule type="containsText" dxfId="3529" priority="204" operator="containsText" text="Наименование инвестиционного проекта">
      <formula>NOT(ISERROR(SEARCH("Наименование инвестиционного проекта",AQ18)))</formula>
    </cfRule>
  </conditionalFormatting>
  <conditionalFormatting sqref="AO18:AX18">
    <cfRule type="cellIs" dxfId="3528" priority="200" operator="equal">
      <formula>0</formula>
    </cfRule>
  </conditionalFormatting>
  <conditionalFormatting sqref="AY18:AZ18">
    <cfRule type="cellIs" dxfId="3527" priority="198" operator="equal">
      <formula>0</formula>
    </cfRule>
  </conditionalFormatting>
  <conditionalFormatting sqref="AE18:AJ18">
    <cfRule type="containsText" dxfId="3526" priority="211" operator="containsText" text="Наименование инвестиционного проекта">
      <formula>NOT(ISERROR(SEARCH("Наименование инвестиционного проекта",AE18)))</formula>
    </cfRule>
  </conditionalFormatting>
  <conditionalFormatting sqref="AK18:AN18">
    <cfRule type="containsText" dxfId="3525" priority="207" operator="containsText" text="Наименование инвестиционного проекта">
      <formula>NOT(ISERROR(SEARCH("Наименование инвестиционного проекта",AK18)))</formula>
    </cfRule>
  </conditionalFormatting>
  <conditionalFormatting sqref="AU18:AV18">
    <cfRule type="containsText" dxfId="3524" priority="202" operator="containsText" text="Наименование инвестиционного проекта">
      <formula>NOT(ISERROR(SEARCH("Наименование инвестиционного проекта",AU18)))</formula>
    </cfRule>
  </conditionalFormatting>
  <conditionalFormatting sqref="AW18:AX18">
    <cfRule type="containsText" dxfId="3523" priority="201" operator="containsText" text="Наименование инвестиционного проекта">
      <formula>NOT(ISERROR(SEARCH("Наименование инвестиционного проекта",AW18)))</formula>
    </cfRule>
  </conditionalFormatting>
  <conditionalFormatting sqref="AY18:AZ18">
    <cfRule type="containsText" dxfId="3522" priority="199" operator="containsText" text="Наименование инвестиционного проекта">
      <formula>NOT(ISERROR(SEARCH("Наименование инвестиционного проекта",AY18)))</formula>
    </cfRule>
  </conditionalFormatting>
  <conditionalFormatting sqref="AO18:AP18">
    <cfRule type="containsText" dxfId="3521" priority="205" operator="containsText" text="Наименование инвестиционного проекта">
      <formula>NOT(ISERROR(SEARCH("Наименование инвестиционного проекта",AO18)))</formula>
    </cfRule>
  </conditionalFormatting>
  <conditionalFormatting sqref="AS18:AT18">
    <cfRule type="containsText" dxfId="3520" priority="203" operator="containsText" text="Наименование инвестиционного проекта">
      <formula>NOT(ISERROR(SEARCH("Наименование инвестиционного проекта",AS18)))</formula>
    </cfRule>
  </conditionalFormatting>
  <conditionalFormatting sqref="E75:AZ75 X37:X38 E36:W38 Y36:AO38 AQ36:AZ38 E69:AO74 AP69 AP71:AP74 AP37 E68:AZ68">
    <cfRule type="cellIs" dxfId="3519" priority="193" operator="equal">
      <formula>0</formula>
    </cfRule>
  </conditionalFormatting>
  <conditionalFormatting sqref="AO65:AZ65">
    <cfRule type="containsText" dxfId="3518" priority="169" operator="containsText" text="Наименование инвестиционного проекта">
      <formula>NOT(ISERROR(SEARCH("Наименование инвестиционного проекта",AO65)))</formula>
    </cfRule>
  </conditionalFormatting>
  <conditionalFormatting sqref="AO65:AZ65">
    <cfRule type="cellIs" dxfId="3517" priority="168" operator="equal">
      <formula>0</formula>
    </cfRule>
  </conditionalFormatting>
  <conditionalFormatting sqref="AO66:AZ67">
    <cfRule type="containsText" dxfId="3516" priority="167" operator="containsText" text="Наименование инвестиционного проекта">
      <formula>NOT(ISERROR(SEARCH("Наименование инвестиционного проекта",AO66)))</formula>
    </cfRule>
  </conditionalFormatting>
  <conditionalFormatting sqref="AO66:AZ67">
    <cfRule type="cellIs" dxfId="3515" priority="166" operator="equal">
      <formula>0</formula>
    </cfRule>
  </conditionalFormatting>
  <conditionalFormatting sqref="AO66:AZ67">
    <cfRule type="cellIs" dxfId="3514" priority="165" operator="equal">
      <formula>0</formula>
    </cfRule>
  </conditionalFormatting>
  <conditionalFormatting sqref="AO66:AZ67">
    <cfRule type="cellIs" dxfId="3513" priority="164" operator="equal">
      <formula>0</formula>
    </cfRule>
  </conditionalFormatting>
  <conditionalFormatting sqref="E65:AN65">
    <cfRule type="containsText" dxfId="3512" priority="163" operator="containsText" text="Наименование инвестиционного проекта">
      <formula>NOT(ISERROR(SEARCH("Наименование инвестиционного проекта",E65)))</formula>
    </cfRule>
  </conditionalFormatting>
  <conditionalFormatting sqref="E65:AN65">
    <cfRule type="cellIs" dxfId="3511" priority="162" operator="equal">
      <formula>0</formula>
    </cfRule>
  </conditionalFormatting>
  <conditionalFormatting sqref="E66:AN67">
    <cfRule type="containsText" dxfId="3510" priority="161" operator="containsText" text="Наименование инвестиционного проекта">
      <formula>NOT(ISERROR(SEARCH("Наименование инвестиционного проекта",E66)))</formula>
    </cfRule>
  </conditionalFormatting>
  <conditionalFormatting sqref="E66:AN67">
    <cfRule type="cellIs" dxfId="3509" priority="160" operator="equal">
      <formula>0</formula>
    </cfRule>
  </conditionalFormatting>
  <conditionalFormatting sqref="E66:AN67">
    <cfRule type="cellIs" dxfId="3508" priority="159" operator="equal">
      <formula>0</formula>
    </cfRule>
  </conditionalFormatting>
  <conditionalFormatting sqref="E66:AN67">
    <cfRule type="cellIs" dxfId="3507" priority="158" operator="equal">
      <formula>0</formula>
    </cfRule>
  </conditionalFormatting>
  <conditionalFormatting sqref="AO64:AZ64">
    <cfRule type="cellIs" dxfId="3506" priority="156" operator="equal">
      <formula>0</formula>
    </cfRule>
  </conditionalFormatting>
  <conditionalFormatting sqref="AO64:AZ64">
    <cfRule type="containsText" dxfId="3505" priority="157" operator="containsText" text="Наименование инвестиционного проекта">
      <formula>NOT(ISERROR(SEARCH("Наименование инвестиционного проекта",AO64)))</formula>
    </cfRule>
  </conditionalFormatting>
  <conditionalFormatting sqref="AO64:AZ64">
    <cfRule type="cellIs" dxfId="3504" priority="155" operator="equal">
      <formula>0</formula>
    </cfRule>
  </conditionalFormatting>
  <conditionalFormatting sqref="AO64:AZ64">
    <cfRule type="cellIs" dxfId="3503" priority="154" operator="equal">
      <formula>0</formula>
    </cfRule>
  </conditionalFormatting>
  <conditionalFormatting sqref="E64:AN64">
    <cfRule type="containsText" dxfId="3502" priority="153" operator="containsText" text="Наименование инвестиционного проекта">
      <formula>NOT(ISERROR(SEARCH("Наименование инвестиционного проекта",E64)))</formula>
    </cfRule>
  </conditionalFormatting>
  <conditionalFormatting sqref="E64:AN64">
    <cfRule type="cellIs" dxfId="3501" priority="152" operator="equal">
      <formula>0</formula>
    </cfRule>
  </conditionalFormatting>
  <conditionalFormatting sqref="E64:AN64">
    <cfRule type="cellIs" dxfId="3500" priority="151" operator="equal">
      <formula>0</formula>
    </cfRule>
  </conditionalFormatting>
  <conditionalFormatting sqref="E64:AN64">
    <cfRule type="cellIs" dxfId="3499" priority="150" operator="equal">
      <formula>0</formula>
    </cfRule>
  </conditionalFormatting>
  <conditionalFormatting sqref="AO63:AZ63">
    <cfRule type="cellIs" dxfId="3498" priority="148" operator="equal">
      <formula>0</formula>
    </cfRule>
  </conditionalFormatting>
  <conditionalFormatting sqref="AO63:AZ63">
    <cfRule type="containsText" dxfId="3497" priority="149" operator="containsText" text="Наименование инвестиционного проекта">
      <formula>NOT(ISERROR(SEARCH("Наименование инвестиционного проекта",AO63)))</formula>
    </cfRule>
  </conditionalFormatting>
  <conditionalFormatting sqref="AO63:AZ63">
    <cfRule type="cellIs" dxfId="3496" priority="147" operator="equal">
      <formula>0</formula>
    </cfRule>
  </conditionalFormatting>
  <conditionalFormatting sqref="AO63:AZ63">
    <cfRule type="cellIs" dxfId="3495" priority="146" operator="equal">
      <formula>0</formula>
    </cfRule>
  </conditionalFormatting>
  <conditionalFormatting sqref="E63:AN63">
    <cfRule type="containsText" dxfId="3494" priority="145" operator="containsText" text="Наименование инвестиционного проекта">
      <formula>NOT(ISERROR(SEARCH("Наименование инвестиционного проекта",E63)))</formula>
    </cfRule>
  </conditionalFormatting>
  <conditionalFormatting sqref="E63:AN63">
    <cfRule type="cellIs" dxfId="3493" priority="144" operator="equal">
      <formula>0</formula>
    </cfRule>
  </conditionalFormatting>
  <conditionalFormatting sqref="E63:AN63">
    <cfRule type="cellIs" dxfId="3492" priority="143" operator="equal">
      <formula>0</formula>
    </cfRule>
  </conditionalFormatting>
  <conditionalFormatting sqref="E63:AN63">
    <cfRule type="cellIs" dxfId="3491" priority="142" operator="equal">
      <formula>0</formula>
    </cfRule>
  </conditionalFormatting>
  <conditionalFormatting sqref="AO53:AZ53 AO55:AZ61">
    <cfRule type="containsText" dxfId="3490" priority="141" operator="containsText" text="Наименование инвестиционного проекта">
      <formula>NOT(ISERROR(SEARCH("Наименование инвестиционного проекта",AO53)))</formula>
    </cfRule>
  </conditionalFormatting>
  <conditionalFormatting sqref="AO53:AZ53 AO55:AZ61">
    <cfRule type="cellIs" dxfId="3489" priority="140" operator="equal">
      <formula>0</formula>
    </cfRule>
  </conditionalFormatting>
  <conditionalFormatting sqref="AO53:AZ53 AO55:AZ61">
    <cfRule type="cellIs" dxfId="3488" priority="139" operator="equal">
      <formula>0</formula>
    </cfRule>
  </conditionalFormatting>
  <conditionalFormatting sqref="AO53:AZ53 AO55:AZ61">
    <cfRule type="cellIs" dxfId="3487" priority="138" operator="equal">
      <formula>0</formula>
    </cfRule>
  </conditionalFormatting>
  <conditionalFormatting sqref="E53:AN53 E55:AN61 E54:AZ54">
    <cfRule type="containsText" dxfId="3486" priority="137" operator="containsText" text="Наименование инвестиционного проекта">
      <formula>NOT(ISERROR(SEARCH("Наименование инвестиционного проекта",E53)))</formula>
    </cfRule>
  </conditionalFormatting>
  <conditionalFormatting sqref="E53:AN53 E55:AN61 E54:AZ54">
    <cfRule type="cellIs" dxfId="3485" priority="136" operator="equal">
      <formula>0</formula>
    </cfRule>
  </conditionalFormatting>
  <conditionalFormatting sqref="E53:AN53 E55:AN61 E54:AZ54">
    <cfRule type="cellIs" dxfId="3484" priority="135" operator="equal">
      <formula>0</formula>
    </cfRule>
  </conditionalFormatting>
  <conditionalFormatting sqref="E53:AN53 E55:AN61 E54:AZ54">
    <cfRule type="cellIs" dxfId="3483" priority="134" operator="equal">
      <formula>0</formula>
    </cfRule>
  </conditionalFormatting>
  <conditionalFormatting sqref="AO51:AZ51">
    <cfRule type="containsText" dxfId="3482" priority="133" operator="containsText" text="Наименование инвестиционного проекта">
      <formula>NOT(ISERROR(SEARCH("Наименование инвестиционного проекта",AO51)))</formula>
    </cfRule>
  </conditionalFormatting>
  <conditionalFormatting sqref="AO51:AZ51">
    <cfRule type="cellIs" dxfId="3481" priority="132" operator="equal">
      <formula>0</formula>
    </cfRule>
  </conditionalFormatting>
  <conditionalFormatting sqref="AO51:AZ51">
    <cfRule type="cellIs" dxfId="3480" priority="131" operator="equal">
      <formula>0</formula>
    </cfRule>
  </conditionalFormatting>
  <conditionalFormatting sqref="AO51:AZ51">
    <cfRule type="cellIs" dxfId="3479" priority="130" operator="equal">
      <formula>0</formula>
    </cfRule>
  </conditionalFormatting>
  <conditionalFormatting sqref="E51:AN51">
    <cfRule type="containsText" dxfId="3478" priority="129" operator="containsText" text="Наименование инвестиционного проекта">
      <formula>NOT(ISERROR(SEARCH("Наименование инвестиционного проекта",E51)))</formula>
    </cfRule>
  </conditionalFormatting>
  <conditionalFormatting sqref="E51:AN51">
    <cfRule type="cellIs" dxfId="3477" priority="128" operator="equal">
      <formula>0</formula>
    </cfRule>
  </conditionalFormatting>
  <conditionalFormatting sqref="E51:AN51">
    <cfRule type="cellIs" dxfId="3476" priority="127" operator="equal">
      <formula>0</formula>
    </cfRule>
  </conditionalFormatting>
  <conditionalFormatting sqref="E51:AN51">
    <cfRule type="cellIs" dxfId="3475" priority="126" operator="equal">
      <formula>0</formula>
    </cfRule>
  </conditionalFormatting>
  <conditionalFormatting sqref="AO44:AZ48">
    <cfRule type="containsText" dxfId="3474" priority="113" operator="containsText" text="Наименование инвестиционного проекта">
      <formula>NOT(ISERROR(SEARCH("Наименование инвестиционного проекта",AO44)))</formula>
    </cfRule>
  </conditionalFormatting>
  <conditionalFormatting sqref="AO44:AZ48">
    <cfRule type="cellIs" dxfId="3473" priority="112" operator="equal">
      <formula>0</formula>
    </cfRule>
  </conditionalFormatting>
  <conditionalFormatting sqref="AO44:AZ48">
    <cfRule type="cellIs" dxfId="3472" priority="111" operator="equal">
      <formula>0</formula>
    </cfRule>
  </conditionalFormatting>
  <conditionalFormatting sqref="AO44:AZ48">
    <cfRule type="cellIs" dxfId="3471" priority="110" operator="equal">
      <formula>0</formula>
    </cfRule>
  </conditionalFormatting>
  <conditionalFormatting sqref="E44:AN48 E43:AZ43">
    <cfRule type="containsText" dxfId="3470" priority="109" operator="containsText" text="Наименование инвестиционного проекта">
      <formula>NOT(ISERROR(SEARCH("Наименование инвестиционного проекта",E43)))</formula>
    </cfRule>
  </conditionalFormatting>
  <conditionalFormatting sqref="E44:AN48 E43:AZ43">
    <cfRule type="cellIs" dxfId="3469" priority="108" operator="equal">
      <formula>0</formula>
    </cfRule>
  </conditionalFormatting>
  <conditionalFormatting sqref="E44:AN48 E43:AZ43">
    <cfRule type="cellIs" dxfId="3468" priority="107" operator="equal">
      <formula>0</formula>
    </cfRule>
  </conditionalFormatting>
  <conditionalFormatting sqref="E44:AN48 E43:AZ43">
    <cfRule type="cellIs" dxfId="3467" priority="106" operator="equal">
      <formula>0</formula>
    </cfRule>
  </conditionalFormatting>
  <conditionalFormatting sqref="AO39:AZ39">
    <cfRule type="containsText" dxfId="3466" priority="93" operator="containsText" text="Наименование инвестиционного проекта">
      <formula>NOT(ISERROR(SEARCH("Наименование инвестиционного проекта",AO39)))</formula>
    </cfRule>
  </conditionalFormatting>
  <conditionalFormatting sqref="AO39:AZ39">
    <cfRule type="cellIs" dxfId="3465" priority="92" operator="equal">
      <formula>0</formula>
    </cfRule>
  </conditionalFormatting>
  <conditionalFormatting sqref="AO39:AZ39">
    <cfRule type="cellIs" dxfId="3464" priority="91" operator="equal">
      <formula>0</formula>
    </cfRule>
  </conditionalFormatting>
  <conditionalFormatting sqref="AO39:AZ39">
    <cfRule type="cellIs" dxfId="3463" priority="90" operator="equal">
      <formula>0</formula>
    </cfRule>
  </conditionalFormatting>
  <conditionalFormatting sqref="E39:AN39">
    <cfRule type="containsText" dxfId="3462" priority="89" operator="containsText" text="Наименование инвестиционного проекта">
      <formula>NOT(ISERROR(SEARCH("Наименование инвестиционного проекта",E39)))</formula>
    </cfRule>
  </conditionalFormatting>
  <conditionalFormatting sqref="E39:AN39">
    <cfRule type="cellIs" dxfId="3461" priority="88" operator="equal">
      <formula>0</formula>
    </cfRule>
  </conditionalFormatting>
  <conditionalFormatting sqref="E39:AN39">
    <cfRule type="cellIs" dxfId="3460" priority="87" operator="equal">
      <formula>0</formula>
    </cfRule>
  </conditionalFormatting>
  <conditionalFormatting sqref="E39:AN39">
    <cfRule type="cellIs" dxfId="3459" priority="86" operator="equal">
      <formula>0</formula>
    </cfRule>
  </conditionalFormatting>
  <conditionalFormatting sqref="AP38">
    <cfRule type="containsText" dxfId="3458" priority="77" operator="containsText" text="Наименование инвестиционного проекта">
      <formula>NOT(ISERROR(SEARCH("Наименование инвестиционного проекта",AP38)))</formula>
    </cfRule>
  </conditionalFormatting>
  <conditionalFormatting sqref="AP38">
    <cfRule type="cellIs" dxfId="3457" priority="76" operator="equal">
      <formula>0</formula>
    </cfRule>
  </conditionalFormatting>
  <conditionalFormatting sqref="AP38">
    <cfRule type="cellIs" dxfId="3456" priority="75" operator="equal">
      <formula>0</formula>
    </cfRule>
  </conditionalFormatting>
  <conditionalFormatting sqref="AP38">
    <cfRule type="cellIs" dxfId="3455" priority="74" operator="equal">
      <formula>0</formula>
    </cfRule>
  </conditionalFormatting>
  <conditionalFormatting sqref="X36 AP36">
    <cfRule type="containsText" dxfId="3454" priority="73" operator="containsText" text="Наименование инвестиционного проекта">
      <formula>NOT(ISERROR(SEARCH("Наименование инвестиционного проекта",X36)))</formula>
    </cfRule>
  </conditionalFormatting>
  <conditionalFormatting sqref="X36 AP36">
    <cfRule type="cellIs" dxfId="3453" priority="72" operator="equal">
      <formula>0</formula>
    </cfRule>
  </conditionalFormatting>
  <conditionalFormatting sqref="X36 AP36">
    <cfRule type="cellIs" dxfId="3452" priority="71" operator="equal">
      <formula>0</formula>
    </cfRule>
  </conditionalFormatting>
  <conditionalFormatting sqref="X36 AP36">
    <cfRule type="cellIs" dxfId="3451" priority="70" operator="equal">
      <formula>0</formula>
    </cfRule>
  </conditionalFormatting>
  <conditionalFormatting sqref="AO34:AZ35">
    <cfRule type="containsText" dxfId="3450" priority="69" operator="containsText" text="Наименование инвестиционного проекта">
      <formula>NOT(ISERROR(SEARCH("Наименование инвестиционного проекта",AO34)))</formula>
    </cfRule>
  </conditionalFormatting>
  <conditionalFormatting sqref="AO34:AZ35">
    <cfRule type="cellIs" dxfId="3449" priority="68" operator="equal">
      <formula>0</formula>
    </cfRule>
  </conditionalFormatting>
  <conditionalFormatting sqref="AO34:AZ35">
    <cfRule type="cellIs" dxfId="3448" priority="67" operator="equal">
      <formula>0</formula>
    </cfRule>
  </conditionalFormatting>
  <conditionalFormatting sqref="AO34:AZ35">
    <cfRule type="cellIs" dxfId="3447" priority="66" operator="equal">
      <formula>0</formula>
    </cfRule>
  </conditionalFormatting>
  <conditionalFormatting sqref="E34:AN35">
    <cfRule type="containsText" dxfId="3446" priority="65" operator="containsText" text="Наименование инвестиционного проекта">
      <formula>NOT(ISERROR(SEARCH("Наименование инвестиционного проекта",E34)))</formula>
    </cfRule>
  </conditionalFormatting>
  <conditionalFormatting sqref="E34:AN35">
    <cfRule type="cellIs" dxfId="3445" priority="64" operator="equal">
      <formula>0</formula>
    </cfRule>
  </conditionalFormatting>
  <conditionalFormatting sqref="E34:AN35">
    <cfRule type="cellIs" dxfId="3444" priority="63" operator="equal">
      <formula>0</formula>
    </cfRule>
  </conditionalFormatting>
  <conditionalFormatting sqref="E34:AN35">
    <cfRule type="cellIs" dxfId="3443" priority="62" operator="equal">
      <formula>0</formula>
    </cfRule>
  </conditionalFormatting>
  <conditionalFormatting sqref="AO30:AZ32">
    <cfRule type="containsText" dxfId="3442" priority="61" operator="containsText" text="Наименование инвестиционного проекта">
      <formula>NOT(ISERROR(SEARCH("Наименование инвестиционного проекта",AO30)))</formula>
    </cfRule>
  </conditionalFormatting>
  <conditionalFormatting sqref="AO30:AZ32">
    <cfRule type="cellIs" dxfId="3441" priority="60" operator="equal">
      <formula>0</formula>
    </cfRule>
  </conditionalFormatting>
  <conditionalFormatting sqref="AO30:AZ32">
    <cfRule type="cellIs" dxfId="3440" priority="59" operator="equal">
      <formula>0</formula>
    </cfRule>
  </conditionalFormatting>
  <conditionalFormatting sqref="AO30:AZ32">
    <cfRule type="cellIs" dxfId="3439" priority="58" operator="equal">
      <formula>0</formula>
    </cfRule>
  </conditionalFormatting>
  <conditionalFormatting sqref="E30:AN32">
    <cfRule type="containsText" dxfId="3438" priority="57" operator="containsText" text="Наименование инвестиционного проекта">
      <formula>NOT(ISERROR(SEARCH("Наименование инвестиционного проекта",E30)))</formula>
    </cfRule>
  </conditionalFormatting>
  <conditionalFormatting sqref="E30:AN32">
    <cfRule type="cellIs" dxfId="3437" priority="56" operator="equal">
      <formula>0</formula>
    </cfRule>
  </conditionalFormatting>
  <conditionalFormatting sqref="E30:AN32">
    <cfRule type="cellIs" dxfId="3436" priority="55" operator="equal">
      <formula>0</formula>
    </cfRule>
  </conditionalFormatting>
  <conditionalFormatting sqref="E30:AN32">
    <cfRule type="cellIs" dxfId="3435" priority="54" operator="equal">
      <formula>0</formula>
    </cfRule>
  </conditionalFormatting>
  <conditionalFormatting sqref="E20:F26">
    <cfRule type="containsText" dxfId="3434" priority="53" operator="containsText" text="Наименование инвестиционного проекта">
      <formula>NOT(ISERROR(SEARCH("Наименование инвестиционного проекта",E20)))</formula>
    </cfRule>
  </conditionalFormatting>
  <conditionalFormatting sqref="E20:F26">
    <cfRule type="cellIs" dxfId="3433" priority="52" operator="equal">
      <formula>0</formula>
    </cfRule>
  </conditionalFormatting>
  <conditionalFormatting sqref="E20:F26">
    <cfRule type="cellIs" dxfId="3432" priority="51" operator="equal">
      <formula>0</formula>
    </cfRule>
  </conditionalFormatting>
  <conditionalFormatting sqref="E20:F26">
    <cfRule type="cellIs" dxfId="3431" priority="49" operator="equal">
      <formula>0</formula>
    </cfRule>
    <cfRule type="cellIs" dxfId="3430" priority="50" operator="equal">
      <formula>0</formula>
    </cfRule>
  </conditionalFormatting>
  <conditionalFormatting sqref="G20:AZ26">
    <cfRule type="containsText" dxfId="3429" priority="48" operator="containsText" text="Наименование инвестиционного проекта">
      <formula>NOT(ISERROR(SEARCH("Наименование инвестиционного проекта",G20)))</formula>
    </cfRule>
  </conditionalFormatting>
  <conditionalFormatting sqref="G20:AZ26">
    <cfRule type="cellIs" dxfId="3428" priority="47" operator="equal">
      <formula>0</formula>
    </cfRule>
  </conditionalFormatting>
  <conditionalFormatting sqref="G20:AZ26">
    <cfRule type="cellIs" dxfId="3427" priority="46" operator="equal">
      <formula>0</formula>
    </cfRule>
  </conditionalFormatting>
  <conditionalFormatting sqref="G20:AZ26">
    <cfRule type="cellIs" dxfId="3426" priority="44" operator="equal">
      <formula>0</formula>
    </cfRule>
    <cfRule type="cellIs" dxfId="3425" priority="45" operator="equal">
      <formula>0</formula>
    </cfRule>
  </conditionalFormatting>
  <conditionalFormatting sqref="B44:D48">
    <cfRule type="containsText" dxfId="3424" priority="4" operator="containsText" text="Наименование инвестиционного проекта">
      <formula>NOT(ISERROR(SEARCH("Наименование инвестиционного проекта",B44)))</formula>
    </cfRule>
  </conditionalFormatting>
  <conditionalFormatting sqref="B44:D48">
    <cfRule type="cellIs" dxfId="3423" priority="3" operator="equal">
      <formula>0</formula>
    </cfRule>
  </conditionalFormatting>
  <conditionalFormatting sqref="AP70:AZ70 AQ69:AZ69 AQ71:AZ74">
    <cfRule type="cellIs" dxfId="3422" priority="1" operator="equal">
      <formula>0</formula>
    </cfRule>
  </conditionalFormatting>
  <conditionalFormatting sqref="AP70:AZ70 AQ69:AZ69 AQ71:AZ74">
    <cfRule type="containsText" dxfId="3421" priority="2" operator="containsText" text="Наименование инвестиционного проекта">
      <formula>NOT(ISERROR(SEARCH("Наименование инвестиционного проекта",AP69)))</formula>
    </cfRule>
  </conditionalFormatting>
  <pageMargins left="0.70866141732283472" right="0.70866141732283472" top="0.74803149606299213" bottom="0.74803149606299213" header="0.31496062992125984" footer="0.31496062992125984"/>
  <pageSetup paperSize="4130" scale="5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CQ88"/>
  <sheetViews>
    <sheetView view="pageBreakPreview" topLeftCell="B1" zoomScale="70" zoomScaleNormal="100" zoomScaleSheetLayoutView="70" workbookViewId="0">
      <pane xSplit="2" ySplit="20" topLeftCell="J52" activePane="bottomRight" state="frozen"/>
      <selection activeCell="B14" sqref="B14"/>
      <selection pane="topRight" activeCell="D14" sqref="D14"/>
      <selection pane="bottomLeft" activeCell="B21" sqref="B21"/>
      <selection pane="bottomRight" activeCell="B11" sqref="B11:BA11"/>
    </sheetView>
  </sheetViews>
  <sheetFormatPr defaultRowHeight="15.75" outlineLevelCol="1" x14ac:dyDescent="0.25"/>
  <cols>
    <col min="1" max="1" width="5.85546875" style="105" customWidth="1"/>
    <col min="2" max="2" width="13.7109375" style="104" customWidth="1"/>
    <col min="3" max="3" width="89.7109375" style="104" customWidth="1"/>
    <col min="4" max="4" width="28.5703125" style="104" customWidth="1"/>
    <col min="5" max="5" width="10.85546875" style="104" customWidth="1" outlineLevel="1"/>
    <col min="6" max="7" width="8.85546875" style="104" customWidth="1" outlineLevel="1"/>
    <col min="8" max="8" width="8.5703125" style="104" customWidth="1" outlineLevel="1"/>
    <col min="9" max="10" width="7.5703125" style="104" customWidth="1" outlineLevel="1"/>
    <col min="11" max="11" width="9.5703125" style="104" customWidth="1" outlineLevel="1"/>
    <col min="12" max="12" width="7.140625" style="104" customWidth="1" outlineLevel="1"/>
    <col min="13" max="13" width="7.5703125" style="104" customWidth="1" outlineLevel="1"/>
    <col min="14" max="14" width="10.140625" style="104" customWidth="1" outlineLevel="1"/>
    <col min="15" max="15" width="7.5703125" style="104" customWidth="1" outlineLevel="1"/>
    <col min="16" max="16" width="7.28515625" style="104" customWidth="1" outlineLevel="1"/>
    <col min="17" max="17" width="11.5703125" style="104" customWidth="1"/>
    <col min="18" max="18" width="8.7109375" style="104" customWidth="1"/>
    <col min="19" max="19" width="8.42578125" style="104" customWidth="1"/>
    <col min="20" max="20" width="9.28515625" style="104" customWidth="1"/>
    <col min="21" max="21" width="9.140625" style="104" customWidth="1"/>
    <col min="22" max="22" width="9.7109375" style="104" customWidth="1"/>
    <col min="23" max="23" width="12" style="104" customWidth="1"/>
    <col min="24" max="24" width="10" style="104" customWidth="1"/>
    <col min="25" max="25" width="10.42578125" style="104" customWidth="1"/>
    <col min="26" max="27" width="12.85546875" style="104" customWidth="1"/>
    <col min="28" max="28" width="15.140625" style="104" customWidth="1"/>
    <col min="29" max="29" width="11.7109375" style="104" customWidth="1"/>
    <col min="30" max="30" width="9.5703125" style="104" customWidth="1"/>
    <col min="31" max="31" width="8.140625" style="104" customWidth="1"/>
    <col min="32" max="32" width="9.5703125" style="104" customWidth="1"/>
    <col min="33" max="33" width="8.140625" style="104" customWidth="1"/>
    <col min="34" max="34" width="8.42578125" style="104" customWidth="1"/>
    <col min="35" max="35" width="11.42578125" style="104" customWidth="1"/>
    <col min="36" max="36" width="9.7109375" style="104" customWidth="1"/>
    <col min="37" max="37" width="7.85546875" style="104" customWidth="1"/>
    <col min="38" max="38" width="9.28515625" style="104" customWidth="1"/>
    <col min="39" max="40" width="8.7109375" style="104" customWidth="1"/>
    <col min="41" max="41" width="12.85546875" style="104" customWidth="1"/>
    <col min="42" max="42" width="9.140625" style="104" customWidth="1"/>
    <col min="43" max="43" width="8.42578125" style="104" customWidth="1"/>
    <col min="44" max="44" width="10.28515625" style="104" customWidth="1"/>
    <col min="45" max="45" width="8.140625" style="104" customWidth="1"/>
    <col min="46" max="46" width="8.7109375" style="104" customWidth="1"/>
    <col min="47" max="47" width="12.28515625" style="104" customWidth="1"/>
    <col min="48" max="52" width="12.85546875" style="104" customWidth="1"/>
    <col min="53" max="53" width="37" style="104" customWidth="1"/>
    <col min="54" max="54" width="6.85546875" style="104" customWidth="1"/>
    <col min="55" max="16384" width="9.140625" style="104"/>
  </cols>
  <sheetData>
    <row r="1" spans="2:95" ht="18.75" x14ac:dyDescent="0.25">
      <c r="BA1" s="43" t="s">
        <v>474</v>
      </c>
    </row>
    <row r="2" spans="2:95" ht="18.75" x14ac:dyDescent="0.25">
      <c r="BA2" s="43" t="s">
        <v>1</v>
      </c>
    </row>
    <row r="3" spans="2:95" ht="18.75" x14ac:dyDescent="0.25">
      <c r="BA3" s="43" t="s">
        <v>334</v>
      </c>
    </row>
    <row r="4" spans="2:95" x14ac:dyDescent="0.25">
      <c r="B4" s="1152" t="s">
        <v>475</v>
      </c>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row>
    <row r="6" spans="2:95" ht="18.75" x14ac:dyDescent="0.25">
      <c r="B6" s="1088" t="str">
        <f>'С № 5 (2022)'!B7:AM7</f>
        <v>Инвестиционная программа  ГУП НАО "Нарьян-Марская электростанция"</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c r="AK6" s="1088"/>
      <c r="AL6" s="1088"/>
      <c r="AM6" s="1088"/>
      <c r="AN6" s="1088"/>
      <c r="AO6" s="1088"/>
      <c r="AP6" s="1088"/>
      <c r="AQ6" s="1088"/>
      <c r="AR6" s="1088"/>
      <c r="AS6" s="1088"/>
      <c r="AT6" s="1088"/>
      <c r="AU6" s="1088"/>
      <c r="AV6" s="1088"/>
      <c r="AW6" s="1088"/>
      <c r="AX6" s="1088"/>
      <c r="AY6" s="1088"/>
      <c r="AZ6" s="1088"/>
      <c r="BA6" s="1088"/>
    </row>
    <row r="7" spans="2:95" x14ac:dyDescent="0.25">
      <c r="B7" s="1142" t="s">
        <v>4</v>
      </c>
      <c r="C7" s="1142"/>
      <c r="D7" s="1142"/>
      <c r="E7" s="1142"/>
      <c r="F7" s="1142"/>
      <c r="G7" s="1142"/>
      <c r="H7" s="1142"/>
      <c r="I7" s="1142"/>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2"/>
      <c r="AG7" s="1142"/>
      <c r="AH7" s="1142"/>
      <c r="AI7" s="1142"/>
      <c r="AJ7" s="1142"/>
      <c r="AK7" s="1142"/>
      <c r="AL7" s="1142"/>
      <c r="AM7" s="1142"/>
      <c r="AN7" s="1142"/>
      <c r="AO7" s="1142"/>
      <c r="AP7" s="1142"/>
      <c r="AQ7" s="1142"/>
      <c r="AR7" s="1142"/>
      <c r="AS7" s="1142"/>
      <c r="AT7" s="1142"/>
      <c r="AU7" s="1142"/>
      <c r="AV7" s="1142"/>
      <c r="AW7" s="1142"/>
      <c r="AX7" s="1142"/>
      <c r="AY7" s="1142"/>
      <c r="AZ7" s="1142"/>
      <c r="BA7" s="1142"/>
    </row>
    <row r="9" spans="2:95" ht="18.75" x14ac:dyDescent="0.25">
      <c r="B9" s="1034" t="s">
        <v>1711</v>
      </c>
      <c r="C9" s="1034"/>
      <c r="D9" s="1034"/>
      <c r="E9" s="1034"/>
      <c r="F9" s="1034"/>
      <c r="G9" s="1034"/>
      <c r="H9" s="1034"/>
      <c r="I9" s="1034"/>
      <c r="J9" s="1034"/>
      <c r="K9" s="1034"/>
      <c r="L9" s="1034"/>
      <c r="M9" s="1034"/>
      <c r="N9" s="1034"/>
      <c r="O9" s="1034"/>
      <c r="P9" s="1034"/>
      <c r="Q9" s="1034"/>
      <c r="R9" s="1034"/>
      <c r="S9" s="1034"/>
      <c r="T9" s="1034"/>
      <c r="U9" s="1034"/>
      <c r="V9" s="1034"/>
      <c r="W9" s="1034"/>
      <c r="X9" s="1034"/>
      <c r="Y9" s="1034"/>
      <c r="Z9" s="1034"/>
      <c r="AA9" s="1034"/>
      <c r="AB9" s="1034"/>
      <c r="AC9" s="1034"/>
      <c r="AD9" s="1034"/>
      <c r="AE9" s="1034"/>
      <c r="AF9" s="1034"/>
      <c r="AG9" s="1034"/>
      <c r="AH9" s="1034"/>
      <c r="AI9" s="1034"/>
      <c r="AJ9" s="1034"/>
      <c r="AK9" s="1034"/>
      <c r="AL9" s="1034"/>
      <c r="AM9" s="1034"/>
      <c r="AN9" s="1034"/>
      <c r="AO9" s="1034"/>
      <c r="AP9" s="1034"/>
      <c r="AQ9" s="1034"/>
      <c r="AR9" s="1034"/>
      <c r="AS9" s="1034"/>
      <c r="AT9" s="1034"/>
      <c r="AU9" s="1034"/>
      <c r="AV9" s="1034"/>
      <c r="AW9" s="1034"/>
      <c r="AX9" s="1034"/>
      <c r="AY9" s="1034"/>
      <c r="AZ9" s="1034"/>
      <c r="BA9" s="1034"/>
    </row>
    <row r="11" spans="2:95" ht="18.75" x14ac:dyDescent="0.25">
      <c r="B11" s="1034"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1" s="1034"/>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1034"/>
      <c r="AM11" s="1034"/>
      <c r="AN11" s="1034"/>
      <c r="AO11" s="1034"/>
      <c r="AP11" s="1034"/>
      <c r="AQ11" s="1034"/>
      <c r="AR11" s="1034"/>
      <c r="AS11" s="1034"/>
      <c r="AT11" s="1034"/>
      <c r="AU11" s="1034"/>
      <c r="AV11" s="1034"/>
      <c r="AW11" s="1034"/>
      <c r="AX11" s="1034"/>
      <c r="AY11" s="1034"/>
      <c r="AZ11" s="1034"/>
      <c r="BA11" s="1034"/>
    </row>
    <row r="12" spans="2:95" x14ac:dyDescent="0.25">
      <c r="B12" s="1130" t="s">
        <v>6</v>
      </c>
      <c r="C12" s="1130"/>
      <c r="D12" s="1130"/>
      <c r="E12" s="1130"/>
      <c r="F12" s="1130"/>
      <c r="G12" s="1130"/>
      <c r="H12" s="1130"/>
      <c r="I12" s="1130"/>
      <c r="J12" s="1130"/>
      <c r="K12" s="1130"/>
      <c r="L12" s="1130"/>
      <c r="M12" s="1130"/>
      <c r="N12" s="1130"/>
      <c r="O12" s="1130"/>
      <c r="P12" s="1130"/>
      <c r="Q12" s="1130"/>
      <c r="R12" s="1130"/>
      <c r="S12" s="1130"/>
      <c r="T12" s="1130"/>
      <c r="U12" s="1130"/>
      <c r="V12" s="1130"/>
      <c r="W12" s="1130"/>
      <c r="X12" s="1130"/>
      <c r="Y12" s="1130"/>
      <c r="Z12" s="1130"/>
      <c r="AA12" s="1130"/>
      <c r="AB12" s="1130"/>
      <c r="AC12" s="1130"/>
      <c r="AD12" s="1130"/>
      <c r="AE12" s="1130"/>
      <c r="AF12" s="1130"/>
      <c r="AG12" s="1130"/>
      <c r="AH12" s="1130"/>
      <c r="AI12" s="1130"/>
      <c r="AJ12" s="1130"/>
      <c r="AK12" s="1130"/>
      <c r="AL12" s="1130"/>
      <c r="AM12" s="1130"/>
      <c r="AN12" s="1130"/>
      <c r="AO12" s="1130"/>
      <c r="AP12" s="1130"/>
      <c r="AQ12" s="1130"/>
      <c r="AR12" s="1130"/>
      <c r="AS12" s="1130"/>
      <c r="AT12" s="1130"/>
      <c r="AU12" s="1130"/>
      <c r="AV12" s="1130"/>
      <c r="AW12" s="1130"/>
      <c r="AX12" s="1130"/>
      <c r="AY12" s="1130"/>
      <c r="AZ12" s="1130"/>
      <c r="BA12" s="1130"/>
    </row>
    <row r="13" spans="2:95" x14ac:dyDescent="0.25">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28"/>
      <c r="AB13" s="1128"/>
      <c r="AC13" s="1128"/>
      <c r="AD13" s="1128"/>
      <c r="AE13" s="1128"/>
      <c r="AF13" s="1128"/>
      <c r="AG13" s="1128"/>
      <c r="AH13" s="1128"/>
      <c r="AI13" s="1128"/>
      <c r="AJ13" s="1128"/>
      <c r="AK13" s="1128"/>
      <c r="AL13" s="1128"/>
      <c r="AM13" s="1128"/>
      <c r="AN13" s="1128"/>
      <c r="AO13" s="1128"/>
      <c r="AP13" s="1128"/>
      <c r="AQ13" s="1128"/>
      <c r="AR13" s="1128"/>
      <c r="AS13" s="1128"/>
      <c r="AT13" s="1128"/>
      <c r="AU13" s="1128"/>
      <c r="AV13" s="1128"/>
      <c r="AW13" s="1128"/>
      <c r="AX13" s="1128"/>
      <c r="AY13" s="1128"/>
      <c r="AZ13" s="1128"/>
    </row>
    <row r="14" spans="2:95" ht="38.25" customHeight="1" x14ac:dyDescent="0.25">
      <c r="B14" s="1150" t="s">
        <v>7</v>
      </c>
      <c r="C14" s="1150" t="s">
        <v>8</v>
      </c>
      <c r="D14" s="1150" t="s">
        <v>9</v>
      </c>
      <c r="E14" s="1150" t="s">
        <v>476</v>
      </c>
      <c r="F14" s="1150"/>
      <c r="G14" s="1150"/>
      <c r="H14" s="1150"/>
      <c r="I14" s="1150"/>
      <c r="J14" s="1150"/>
      <c r="K14" s="1150"/>
      <c r="L14" s="1150"/>
      <c r="M14" s="1150"/>
      <c r="N14" s="1150"/>
      <c r="O14" s="1150"/>
      <c r="P14" s="1150"/>
      <c r="Q14" s="1151" t="s">
        <v>477</v>
      </c>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151"/>
      <c r="AM14" s="1151"/>
      <c r="AN14" s="1151"/>
      <c r="AO14" s="1151"/>
      <c r="AP14" s="1151"/>
      <c r="AQ14" s="1151"/>
      <c r="AR14" s="1151"/>
      <c r="AS14" s="1151"/>
      <c r="AT14" s="1151"/>
      <c r="AU14" s="1151"/>
      <c r="AV14" s="1151"/>
      <c r="AW14" s="1151"/>
      <c r="AX14" s="1151"/>
      <c r="AY14" s="1151"/>
      <c r="AZ14" s="1151"/>
      <c r="BA14" s="1149" t="s">
        <v>209</v>
      </c>
    </row>
    <row r="15" spans="2:95" ht="15.75" customHeight="1" x14ac:dyDescent="0.25">
      <c r="B15" s="1150"/>
      <c r="C15" s="1150"/>
      <c r="D15" s="1150"/>
      <c r="E15" s="1150"/>
      <c r="F15" s="1150"/>
      <c r="G15" s="1150"/>
      <c r="H15" s="1150"/>
      <c r="I15" s="1150"/>
      <c r="J15" s="1150"/>
      <c r="K15" s="1150"/>
      <c r="L15" s="1150"/>
      <c r="M15" s="1150"/>
      <c r="N15" s="1150"/>
      <c r="O15" s="1150"/>
      <c r="P15" s="1150"/>
      <c r="Q15" s="1148" t="s">
        <v>478</v>
      </c>
      <c r="R15" s="1148"/>
      <c r="S15" s="1148"/>
      <c r="T15" s="1148"/>
      <c r="U15" s="1148"/>
      <c r="V15" s="1148"/>
      <c r="W15" s="1148"/>
      <c r="X15" s="1148"/>
      <c r="Y15" s="1148"/>
      <c r="Z15" s="1148"/>
      <c r="AA15" s="1148"/>
      <c r="AB15" s="1148"/>
      <c r="AC15" s="1148" t="s">
        <v>479</v>
      </c>
      <c r="AD15" s="1148"/>
      <c r="AE15" s="1148"/>
      <c r="AF15" s="1148"/>
      <c r="AG15" s="1148"/>
      <c r="AH15" s="1148"/>
      <c r="AI15" s="1148"/>
      <c r="AJ15" s="1148"/>
      <c r="AK15" s="1148"/>
      <c r="AL15" s="1148"/>
      <c r="AM15" s="1148"/>
      <c r="AN15" s="1148"/>
      <c r="AO15" s="1148" t="s">
        <v>480</v>
      </c>
      <c r="AP15" s="1148"/>
      <c r="AQ15" s="1148"/>
      <c r="AR15" s="1148"/>
      <c r="AS15" s="1148"/>
      <c r="AT15" s="1148"/>
      <c r="AU15" s="1148"/>
      <c r="AV15" s="1148"/>
      <c r="AW15" s="1148"/>
      <c r="AX15" s="1148"/>
      <c r="AY15" s="1148"/>
      <c r="AZ15" s="1148"/>
      <c r="BA15" s="1149"/>
      <c r="BP15" s="1147"/>
      <c r="BQ15" s="1147"/>
      <c r="BR15" s="1147"/>
      <c r="BS15" s="1147"/>
      <c r="BT15" s="1147"/>
      <c r="BU15" s="1147"/>
      <c r="BV15" s="1147"/>
      <c r="BW15" s="1147"/>
      <c r="BX15" s="1147"/>
      <c r="BY15" s="1147"/>
      <c r="BZ15" s="1147"/>
      <c r="CA15" s="1147"/>
      <c r="CB15" s="1147"/>
      <c r="CC15" s="1147"/>
      <c r="CD15" s="1147"/>
      <c r="CE15" s="1147"/>
      <c r="CF15" s="1147"/>
      <c r="CG15" s="1147"/>
      <c r="CH15" s="1147"/>
      <c r="CI15" s="1147"/>
      <c r="CJ15" s="1147"/>
      <c r="CK15" s="1147"/>
      <c r="CL15" s="1147"/>
      <c r="CM15" s="1147"/>
      <c r="CN15" s="1147"/>
      <c r="CO15" s="1147"/>
      <c r="CP15" s="1147"/>
      <c r="CQ15" s="1147"/>
    </row>
    <row r="16" spans="2:95" x14ac:dyDescent="0.25">
      <c r="B16" s="1150"/>
      <c r="C16" s="1150"/>
      <c r="D16" s="1150"/>
      <c r="E16" s="1150"/>
      <c r="F16" s="1150"/>
      <c r="G16" s="1150"/>
      <c r="H16" s="1150"/>
      <c r="I16" s="1150"/>
      <c r="J16" s="1150"/>
      <c r="K16" s="1150"/>
      <c r="L16" s="1150"/>
      <c r="M16" s="1150"/>
      <c r="N16" s="1150"/>
      <c r="O16" s="1150"/>
      <c r="P16" s="1150"/>
      <c r="Q16" s="1148"/>
      <c r="R16" s="1148"/>
      <c r="S16" s="1148"/>
      <c r="T16" s="1148"/>
      <c r="U16" s="1148"/>
      <c r="V16" s="1148"/>
      <c r="W16" s="1148"/>
      <c r="X16" s="1148"/>
      <c r="Y16" s="1148"/>
      <c r="Z16" s="1148"/>
      <c r="AA16" s="1148"/>
      <c r="AB16" s="1148"/>
      <c r="AC16" s="1148"/>
      <c r="AD16" s="1148"/>
      <c r="AE16" s="1148"/>
      <c r="AF16" s="1148"/>
      <c r="AG16" s="1148"/>
      <c r="AH16" s="1148"/>
      <c r="AI16" s="1148"/>
      <c r="AJ16" s="1148"/>
      <c r="AK16" s="1148"/>
      <c r="AL16" s="1148"/>
      <c r="AM16" s="1148"/>
      <c r="AN16" s="1148"/>
      <c r="AO16" s="1148"/>
      <c r="AP16" s="1148"/>
      <c r="AQ16" s="1148"/>
      <c r="AR16" s="1148"/>
      <c r="AS16" s="1148"/>
      <c r="AT16" s="1148"/>
      <c r="AU16" s="1148"/>
      <c r="AV16" s="1148"/>
      <c r="AW16" s="1148"/>
      <c r="AX16" s="1148"/>
      <c r="AY16" s="1148"/>
      <c r="AZ16" s="1148"/>
      <c r="BA16" s="1149"/>
      <c r="BP16" s="1147"/>
      <c r="BQ16" s="1147"/>
      <c r="BR16" s="1147"/>
      <c r="BS16" s="1147"/>
      <c r="BT16" s="1147"/>
      <c r="BU16" s="1147"/>
      <c r="BV16" s="1147"/>
      <c r="BW16" s="1147"/>
      <c r="BX16" s="1147"/>
      <c r="BY16" s="1147"/>
      <c r="BZ16" s="1147"/>
      <c r="CA16" s="1147"/>
      <c r="CB16" s="1147"/>
      <c r="CC16" s="1147"/>
      <c r="CD16" s="1147"/>
      <c r="CE16" s="1147"/>
      <c r="CF16" s="1147"/>
      <c r="CG16" s="1147"/>
      <c r="CH16" s="1147"/>
      <c r="CI16" s="1147"/>
      <c r="CJ16" s="1147"/>
      <c r="CK16" s="1147"/>
      <c r="CL16" s="1147"/>
      <c r="CM16" s="1147"/>
      <c r="CN16" s="1147"/>
      <c r="CO16" s="1147"/>
      <c r="CP16" s="1147"/>
      <c r="CQ16" s="1147"/>
    </row>
    <row r="17" spans="1:95" ht="39" customHeight="1" x14ac:dyDescent="0.25">
      <c r="B17" s="1150"/>
      <c r="C17" s="1150"/>
      <c r="D17" s="1150"/>
      <c r="E17" s="1148" t="s">
        <v>211</v>
      </c>
      <c r="F17" s="1148"/>
      <c r="G17" s="1148"/>
      <c r="H17" s="1148"/>
      <c r="I17" s="1148"/>
      <c r="J17" s="1148"/>
      <c r="K17" s="1149" t="s">
        <v>212</v>
      </c>
      <c r="L17" s="1149"/>
      <c r="M17" s="1149"/>
      <c r="N17" s="1149"/>
      <c r="O17" s="1149"/>
      <c r="P17" s="1149"/>
      <c r="Q17" s="1148" t="s">
        <v>211</v>
      </c>
      <c r="R17" s="1148"/>
      <c r="S17" s="1148"/>
      <c r="T17" s="1148"/>
      <c r="U17" s="1148"/>
      <c r="V17" s="1148"/>
      <c r="W17" s="1149" t="s">
        <v>43</v>
      </c>
      <c r="X17" s="1149"/>
      <c r="Y17" s="1149"/>
      <c r="Z17" s="1149"/>
      <c r="AA17" s="1149"/>
      <c r="AB17" s="1149"/>
      <c r="AC17" s="1148" t="s">
        <v>210</v>
      </c>
      <c r="AD17" s="1148"/>
      <c r="AE17" s="1148"/>
      <c r="AF17" s="1148"/>
      <c r="AG17" s="1148"/>
      <c r="AH17" s="1148"/>
      <c r="AI17" s="1149" t="s">
        <v>43</v>
      </c>
      <c r="AJ17" s="1149"/>
      <c r="AK17" s="1149"/>
      <c r="AL17" s="1149"/>
      <c r="AM17" s="1149"/>
      <c r="AN17" s="1149"/>
      <c r="AO17" s="1148" t="s">
        <v>210</v>
      </c>
      <c r="AP17" s="1148"/>
      <c r="AQ17" s="1148"/>
      <c r="AR17" s="1148"/>
      <c r="AS17" s="1148"/>
      <c r="AT17" s="1148"/>
      <c r="AU17" s="1149" t="s">
        <v>43</v>
      </c>
      <c r="AV17" s="1149"/>
      <c r="AW17" s="1149"/>
      <c r="AX17" s="1149"/>
      <c r="AY17" s="1149"/>
      <c r="AZ17" s="1149"/>
      <c r="BA17" s="1149"/>
      <c r="BP17" s="1145"/>
      <c r="BQ17" s="1145"/>
      <c r="BR17" s="1145"/>
      <c r="BS17" s="1145"/>
      <c r="BT17" s="1145"/>
      <c r="BU17" s="1145"/>
      <c r="BV17" s="1145"/>
      <c r="BW17" s="1145"/>
      <c r="BX17" s="1145"/>
      <c r="BY17" s="1145"/>
      <c r="BZ17" s="1145"/>
      <c r="CA17" s="1145"/>
      <c r="CB17" s="1145"/>
      <c r="CC17" s="1145"/>
      <c r="CD17" s="1145"/>
      <c r="CE17" s="1145"/>
      <c r="CF17" s="1145"/>
      <c r="CG17" s="1145"/>
      <c r="CH17" s="1145"/>
      <c r="CI17" s="1145"/>
      <c r="CJ17" s="1145"/>
      <c r="CK17" s="1146"/>
      <c r="CL17" s="1146"/>
      <c r="CM17" s="1146"/>
      <c r="CN17" s="1146"/>
      <c r="CO17" s="1146"/>
      <c r="CP17" s="1146"/>
      <c r="CQ17" s="1146"/>
    </row>
    <row r="18" spans="1:95" ht="66" customHeight="1" x14ac:dyDescent="0.25">
      <c r="B18" s="1150"/>
      <c r="C18" s="1150"/>
      <c r="D18" s="1150"/>
      <c r="E18" s="504" t="s">
        <v>481</v>
      </c>
      <c r="F18" s="505" t="s">
        <v>347</v>
      </c>
      <c r="G18" s="505" t="s">
        <v>348</v>
      </c>
      <c r="H18" s="506" t="s">
        <v>349</v>
      </c>
      <c r="I18" s="505" t="s">
        <v>350</v>
      </c>
      <c r="J18" s="505" t="s">
        <v>351</v>
      </c>
      <c r="K18" s="504" t="s">
        <v>481</v>
      </c>
      <c r="L18" s="505" t="s">
        <v>347</v>
      </c>
      <c r="M18" s="505" t="s">
        <v>348</v>
      </c>
      <c r="N18" s="506" t="s">
        <v>349</v>
      </c>
      <c r="O18" s="505" t="s">
        <v>350</v>
      </c>
      <c r="P18" s="505" t="s">
        <v>351</v>
      </c>
      <c r="Q18" s="504" t="s">
        <v>481</v>
      </c>
      <c r="R18" s="505" t="s">
        <v>347</v>
      </c>
      <c r="S18" s="505" t="s">
        <v>348</v>
      </c>
      <c r="T18" s="506" t="s">
        <v>349</v>
      </c>
      <c r="U18" s="505" t="s">
        <v>350</v>
      </c>
      <c r="V18" s="505" t="s">
        <v>351</v>
      </c>
      <c r="W18" s="504" t="s">
        <v>481</v>
      </c>
      <c r="X18" s="505" t="s">
        <v>347</v>
      </c>
      <c r="Y18" s="505" t="s">
        <v>348</v>
      </c>
      <c r="Z18" s="506" t="s">
        <v>349</v>
      </c>
      <c r="AA18" s="505" t="s">
        <v>350</v>
      </c>
      <c r="AB18" s="505" t="s">
        <v>351</v>
      </c>
      <c r="AC18" s="504" t="s">
        <v>481</v>
      </c>
      <c r="AD18" s="505" t="s">
        <v>347</v>
      </c>
      <c r="AE18" s="505" t="s">
        <v>348</v>
      </c>
      <c r="AF18" s="506" t="s">
        <v>349</v>
      </c>
      <c r="AG18" s="505" t="s">
        <v>350</v>
      </c>
      <c r="AH18" s="505" t="s">
        <v>351</v>
      </c>
      <c r="AI18" s="504" t="s">
        <v>481</v>
      </c>
      <c r="AJ18" s="505" t="s">
        <v>347</v>
      </c>
      <c r="AK18" s="505" t="s">
        <v>348</v>
      </c>
      <c r="AL18" s="506" t="s">
        <v>349</v>
      </c>
      <c r="AM18" s="505" t="s">
        <v>350</v>
      </c>
      <c r="AN18" s="505" t="s">
        <v>351</v>
      </c>
      <c r="AO18" s="504" t="s">
        <v>481</v>
      </c>
      <c r="AP18" s="505" t="s">
        <v>347</v>
      </c>
      <c r="AQ18" s="505" t="s">
        <v>348</v>
      </c>
      <c r="AR18" s="506" t="s">
        <v>349</v>
      </c>
      <c r="AS18" s="505" t="s">
        <v>350</v>
      </c>
      <c r="AT18" s="505" t="s">
        <v>351</v>
      </c>
      <c r="AU18" s="504" t="s">
        <v>481</v>
      </c>
      <c r="AV18" s="505" t="s">
        <v>347</v>
      </c>
      <c r="AW18" s="505" t="s">
        <v>348</v>
      </c>
      <c r="AX18" s="506" t="s">
        <v>349</v>
      </c>
      <c r="AY18" s="505" t="s">
        <v>350</v>
      </c>
      <c r="AZ18" s="505" t="s">
        <v>351</v>
      </c>
      <c r="BA18" s="1149"/>
      <c r="BP18" s="188"/>
      <c r="BQ18" s="188"/>
      <c r="BR18" s="188"/>
      <c r="BS18" s="189"/>
      <c r="BT18" s="189"/>
      <c r="BU18" s="189"/>
      <c r="BV18" s="188"/>
      <c r="BW18" s="188"/>
      <c r="BX18" s="188"/>
      <c r="BY18" s="188"/>
      <c r="BZ18" s="189"/>
      <c r="CA18" s="189"/>
      <c r="CB18" s="189"/>
      <c r="CC18" s="188"/>
      <c r="CD18" s="188"/>
      <c r="CE18" s="188"/>
      <c r="CF18" s="188"/>
      <c r="CG18" s="189"/>
      <c r="CH18" s="189"/>
      <c r="CI18" s="189"/>
      <c r="CJ18" s="188"/>
      <c r="CK18" s="188"/>
      <c r="CL18" s="188"/>
      <c r="CM18" s="188"/>
      <c r="CN18" s="189"/>
      <c r="CO18" s="189"/>
      <c r="CP18" s="189"/>
      <c r="CQ18" s="188"/>
    </row>
    <row r="19" spans="1:95" x14ac:dyDescent="0.25">
      <c r="B19" s="507">
        <v>1</v>
      </c>
      <c r="C19" s="507">
        <v>2</v>
      </c>
      <c r="D19" s="507">
        <v>3</v>
      </c>
      <c r="E19" s="508" t="s">
        <v>431</v>
      </c>
      <c r="F19" s="508" t="s">
        <v>432</v>
      </c>
      <c r="G19" s="508" t="s">
        <v>433</v>
      </c>
      <c r="H19" s="508" t="s">
        <v>434</v>
      </c>
      <c r="I19" s="508" t="s">
        <v>435</v>
      </c>
      <c r="J19" s="508" t="s">
        <v>436</v>
      </c>
      <c r="K19" s="508" t="s">
        <v>438</v>
      </c>
      <c r="L19" s="508" t="s">
        <v>439</v>
      </c>
      <c r="M19" s="508" t="s">
        <v>440</v>
      </c>
      <c r="N19" s="508" t="s">
        <v>441</v>
      </c>
      <c r="O19" s="508" t="s">
        <v>442</v>
      </c>
      <c r="P19" s="508" t="s">
        <v>443</v>
      </c>
      <c r="Q19" s="508" t="s">
        <v>482</v>
      </c>
      <c r="R19" s="508" t="s">
        <v>483</v>
      </c>
      <c r="S19" s="508" t="s">
        <v>484</v>
      </c>
      <c r="T19" s="508" t="s">
        <v>485</v>
      </c>
      <c r="U19" s="508" t="s">
        <v>486</v>
      </c>
      <c r="V19" s="508" t="s">
        <v>487</v>
      </c>
      <c r="W19" s="508" t="s">
        <v>488</v>
      </c>
      <c r="X19" s="508" t="s">
        <v>489</v>
      </c>
      <c r="Y19" s="508" t="s">
        <v>490</v>
      </c>
      <c r="Z19" s="508" t="s">
        <v>491</v>
      </c>
      <c r="AA19" s="508" t="s">
        <v>492</v>
      </c>
      <c r="AB19" s="508" t="s">
        <v>493</v>
      </c>
      <c r="AC19" s="508" t="s">
        <v>494</v>
      </c>
      <c r="AD19" s="508" t="s">
        <v>495</v>
      </c>
      <c r="AE19" s="508" t="s">
        <v>496</v>
      </c>
      <c r="AF19" s="508" t="s">
        <v>497</v>
      </c>
      <c r="AG19" s="508" t="s">
        <v>498</v>
      </c>
      <c r="AH19" s="508" t="s">
        <v>499</v>
      </c>
      <c r="AI19" s="508" t="s">
        <v>500</v>
      </c>
      <c r="AJ19" s="508" t="s">
        <v>501</v>
      </c>
      <c r="AK19" s="508" t="s">
        <v>502</v>
      </c>
      <c r="AL19" s="508" t="s">
        <v>503</v>
      </c>
      <c r="AM19" s="508" t="s">
        <v>504</v>
      </c>
      <c r="AN19" s="508" t="s">
        <v>505</v>
      </c>
      <c r="AO19" s="508" t="s">
        <v>506</v>
      </c>
      <c r="AP19" s="508" t="s">
        <v>507</v>
      </c>
      <c r="AQ19" s="508" t="s">
        <v>508</v>
      </c>
      <c r="AR19" s="508" t="s">
        <v>509</v>
      </c>
      <c r="AS19" s="508" t="s">
        <v>510</v>
      </c>
      <c r="AT19" s="508" t="s">
        <v>511</v>
      </c>
      <c r="AU19" s="508" t="s">
        <v>512</v>
      </c>
      <c r="AV19" s="508" t="s">
        <v>513</v>
      </c>
      <c r="AW19" s="508" t="s">
        <v>514</v>
      </c>
      <c r="AX19" s="508" t="s">
        <v>515</v>
      </c>
      <c r="AY19" s="508" t="s">
        <v>516</v>
      </c>
      <c r="AZ19" s="508" t="s">
        <v>517</v>
      </c>
      <c r="BA19" s="508" t="s">
        <v>460</v>
      </c>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row>
    <row r="20" spans="1:95" ht="48" customHeight="1" x14ac:dyDescent="0.25">
      <c r="B20" s="440">
        <v>0</v>
      </c>
      <c r="C20" s="440" t="s">
        <v>92</v>
      </c>
      <c r="D20" s="441" t="s">
        <v>93</v>
      </c>
      <c r="E20" s="440">
        <f t="shared" ref="E20:P20" si="0">SUBTOTAL(9,E21:E88)</f>
        <v>0</v>
      </c>
      <c r="F20" s="440">
        <f t="shared" si="0"/>
        <v>0</v>
      </c>
      <c r="G20" s="440">
        <f t="shared" si="0"/>
        <v>0</v>
      </c>
      <c r="H20" s="440">
        <f t="shared" si="0"/>
        <v>0</v>
      </c>
      <c r="I20" s="440">
        <f t="shared" si="0"/>
        <v>0</v>
      </c>
      <c r="J20" s="440">
        <f t="shared" si="0"/>
        <v>0</v>
      </c>
      <c r="K20" s="440">
        <f t="shared" si="0"/>
        <v>0</v>
      </c>
      <c r="L20" s="440">
        <f t="shared" si="0"/>
        <v>0</v>
      </c>
      <c r="M20" s="440">
        <f t="shared" si="0"/>
        <v>0</v>
      </c>
      <c r="N20" s="440">
        <f t="shared" si="0"/>
        <v>0</v>
      </c>
      <c r="O20" s="440">
        <f t="shared" si="0"/>
        <v>0</v>
      </c>
      <c r="P20" s="440">
        <f t="shared" si="0"/>
        <v>0</v>
      </c>
      <c r="Q20" s="440">
        <f>Q21+Q22+Q23+Q24+Q25+Q26</f>
        <v>1E-4</v>
      </c>
      <c r="R20" s="440">
        <f>R21+R22+R23+R24+R25+R26</f>
        <v>0.55000000000000004</v>
      </c>
      <c r="S20" s="440">
        <f t="shared" ref="S20:AZ20" si="1">S21+S22+S23+S24+S25+S26</f>
        <v>0</v>
      </c>
      <c r="T20" s="440">
        <f t="shared" si="1"/>
        <v>7.4540000000000006</v>
      </c>
      <c r="U20" s="440">
        <f t="shared" si="1"/>
        <v>0</v>
      </c>
      <c r="V20" s="440">
        <f t="shared" si="1"/>
        <v>0</v>
      </c>
      <c r="W20" s="440">
        <f t="shared" si="1"/>
        <v>0</v>
      </c>
      <c r="X20" s="440">
        <f t="shared" si="1"/>
        <v>0.55000000000000004</v>
      </c>
      <c r="Y20" s="440">
        <f t="shared" si="1"/>
        <v>0</v>
      </c>
      <c r="Z20" s="440">
        <f t="shared" si="1"/>
        <v>10.304</v>
      </c>
      <c r="AA20" s="440">
        <f t="shared" si="1"/>
        <v>0</v>
      </c>
      <c r="AB20" s="440">
        <f t="shared" si="1"/>
        <v>0</v>
      </c>
      <c r="AC20" s="440">
        <f t="shared" si="1"/>
        <v>1E-4</v>
      </c>
      <c r="AD20" s="440">
        <f t="shared" si="1"/>
        <v>0.25009999999999999</v>
      </c>
      <c r="AE20" s="440">
        <f t="shared" si="1"/>
        <v>1E-4</v>
      </c>
      <c r="AF20" s="440">
        <f t="shared" si="1"/>
        <v>3.2301000000000002</v>
      </c>
      <c r="AG20" s="440">
        <f t="shared" si="1"/>
        <v>1E-4</v>
      </c>
      <c r="AH20" s="440">
        <f t="shared" si="1"/>
        <v>1E-4</v>
      </c>
      <c r="AI20" s="440">
        <f t="shared" si="1"/>
        <v>1E-4</v>
      </c>
      <c r="AJ20" s="440">
        <f t="shared" si="1"/>
        <v>0.50009999999999999</v>
      </c>
      <c r="AK20" s="440">
        <f t="shared" si="1"/>
        <v>1E-4</v>
      </c>
      <c r="AL20" s="440">
        <f t="shared" si="1"/>
        <v>0.38009999999999999</v>
      </c>
      <c r="AM20" s="440">
        <f t="shared" si="1"/>
        <v>1E-4</v>
      </c>
      <c r="AN20" s="440">
        <f t="shared" si="1"/>
        <v>1E-4</v>
      </c>
      <c r="AO20" s="440">
        <f t="shared" si="1"/>
        <v>0</v>
      </c>
      <c r="AP20" s="440">
        <f t="shared" si="1"/>
        <v>0.75</v>
      </c>
      <c r="AQ20" s="440">
        <f t="shared" si="1"/>
        <v>0</v>
      </c>
      <c r="AR20" s="440">
        <f t="shared" si="1"/>
        <v>2.7990000000000004</v>
      </c>
      <c r="AS20" s="440">
        <f t="shared" si="1"/>
        <v>0</v>
      </c>
      <c r="AT20" s="440">
        <f t="shared" si="1"/>
        <v>0</v>
      </c>
      <c r="AU20" s="440">
        <f t="shared" si="1"/>
        <v>0</v>
      </c>
      <c r="AV20" s="440">
        <f t="shared" si="1"/>
        <v>0.75</v>
      </c>
      <c r="AW20" s="440">
        <f t="shared" si="1"/>
        <v>0</v>
      </c>
      <c r="AX20" s="440">
        <f t="shared" si="1"/>
        <v>2.7990000000000004</v>
      </c>
      <c r="AY20" s="440">
        <f t="shared" si="1"/>
        <v>0</v>
      </c>
      <c r="AZ20" s="440">
        <f t="shared" si="1"/>
        <v>0</v>
      </c>
      <c r="BA20" s="440">
        <f t="shared" ref="BA20" si="2">SUBTOTAL(9,BA21:BA88)</f>
        <v>0</v>
      </c>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row>
    <row r="21" spans="1:95" ht="42" customHeight="1" x14ac:dyDescent="0.25">
      <c r="B21" s="443" t="s">
        <v>94</v>
      </c>
      <c r="C21" s="72" t="s">
        <v>95</v>
      </c>
      <c r="D21" s="444" t="s">
        <v>93</v>
      </c>
      <c r="E21" s="72">
        <f>E28</f>
        <v>0</v>
      </c>
      <c r="F21" s="72">
        <f t="shared" ref="F21:BA21" si="3">F28</f>
        <v>0</v>
      </c>
      <c r="G21" s="72">
        <f t="shared" si="3"/>
        <v>0</v>
      </c>
      <c r="H21" s="72">
        <f t="shared" si="3"/>
        <v>0</v>
      </c>
      <c r="I21" s="72">
        <f t="shared" si="3"/>
        <v>0</v>
      </c>
      <c r="J21" s="72">
        <f t="shared" si="3"/>
        <v>0</v>
      </c>
      <c r="K21" s="72">
        <f t="shared" si="3"/>
        <v>0</v>
      </c>
      <c r="L21" s="72">
        <f t="shared" si="3"/>
        <v>0</v>
      </c>
      <c r="M21" s="72">
        <f t="shared" si="3"/>
        <v>0</v>
      </c>
      <c r="N21" s="72">
        <f t="shared" si="3"/>
        <v>0</v>
      </c>
      <c r="O21" s="72">
        <f t="shared" si="3"/>
        <v>0</v>
      </c>
      <c r="P21" s="72">
        <f t="shared" si="3"/>
        <v>0</v>
      </c>
      <c r="Q21" s="72">
        <f t="shared" si="3"/>
        <v>0</v>
      </c>
      <c r="R21" s="72">
        <f t="shared" si="3"/>
        <v>0</v>
      </c>
      <c r="S21" s="72">
        <f t="shared" si="3"/>
        <v>0</v>
      </c>
      <c r="T21" s="72">
        <f t="shared" si="3"/>
        <v>0</v>
      </c>
      <c r="U21" s="72">
        <f t="shared" si="3"/>
        <v>0</v>
      </c>
      <c r="V21" s="72">
        <f t="shared" si="3"/>
        <v>0</v>
      </c>
      <c r="W21" s="72">
        <f t="shared" si="3"/>
        <v>0</v>
      </c>
      <c r="X21" s="72">
        <f t="shared" si="3"/>
        <v>0</v>
      </c>
      <c r="Y21" s="72">
        <f t="shared" si="3"/>
        <v>0</v>
      </c>
      <c r="Z21" s="72">
        <f t="shared" si="3"/>
        <v>0</v>
      </c>
      <c r="AA21" s="72">
        <f t="shared" si="3"/>
        <v>0</v>
      </c>
      <c r="AB21" s="72">
        <f t="shared" si="3"/>
        <v>0</v>
      </c>
      <c r="AC21" s="72">
        <f t="shared" si="3"/>
        <v>0</v>
      </c>
      <c r="AD21" s="72">
        <f t="shared" si="3"/>
        <v>0</v>
      </c>
      <c r="AE21" s="72">
        <f t="shared" si="3"/>
        <v>0</v>
      </c>
      <c r="AF21" s="72">
        <f t="shared" si="3"/>
        <v>0</v>
      </c>
      <c r="AG21" s="72">
        <f t="shared" si="3"/>
        <v>0</v>
      </c>
      <c r="AH21" s="72">
        <f t="shared" si="3"/>
        <v>0</v>
      </c>
      <c r="AI21" s="72">
        <f t="shared" si="3"/>
        <v>0</v>
      </c>
      <c r="AJ21" s="72">
        <f t="shared" si="3"/>
        <v>0</v>
      </c>
      <c r="AK21" s="72">
        <f t="shared" si="3"/>
        <v>0</v>
      </c>
      <c r="AL21" s="72">
        <f t="shared" si="3"/>
        <v>0</v>
      </c>
      <c r="AM21" s="72">
        <f t="shared" si="3"/>
        <v>0</v>
      </c>
      <c r="AN21" s="72">
        <f t="shared" si="3"/>
        <v>0</v>
      </c>
      <c r="AO21" s="72">
        <f t="shared" si="3"/>
        <v>0</v>
      </c>
      <c r="AP21" s="72">
        <f t="shared" si="3"/>
        <v>0</v>
      </c>
      <c r="AQ21" s="72">
        <f t="shared" si="3"/>
        <v>0</v>
      </c>
      <c r="AR21" s="72">
        <f t="shared" si="3"/>
        <v>0</v>
      </c>
      <c r="AS21" s="72">
        <f t="shared" si="3"/>
        <v>0</v>
      </c>
      <c r="AT21" s="72">
        <f t="shared" si="3"/>
        <v>0</v>
      </c>
      <c r="AU21" s="72">
        <f t="shared" si="3"/>
        <v>0</v>
      </c>
      <c r="AV21" s="72">
        <f t="shared" si="3"/>
        <v>0</v>
      </c>
      <c r="AW21" s="72">
        <f t="shared" si="3"/>
        <v>0</v>
      </c>
      <c r="AX21" s="72">
        <f t="shared" si="3"/>
        <v>0</v>
      </c>
      <c r="AY21" s="72">
        <f t="shared" si="3"/>
        <v>0</v>
      </c>
      <c r="AZ21" s="72">
        <f t="shared" si="3"/>
        <v>0</v>
      </c>
      <c r="BA21" s="72">
        <f t="shared" si="3"/>
        <v>0</v>
      </c>
    </row>
    <row r="22" spans="1:95" ht="42" customHeight="1" x14ac:dyDescent="0.25">
      <c r="B22" s="443" t="s">
        <v>96</v>
      </c>
      <c r="C22" s="72" t="s">
        <v>97</v>
      </c>
      <c r="D22" s="444" t="s">
        <v>93</v>
      </c>
      <c r="E22" s="72">
        <f>E40</f>
        <v>0</v>
      </c>
      <c r="F22" s="72">
        <f t="shared" ref="F22:BA22" si="4">F40</f>
        <v>0</v>
      </c>
      <c r="G22" s="72">
        <f t="shared" si="4"/>
        <v>0</v>
      </c>
      <c r="H22" s="72">
        <f t="shared" si="4"/>
        <v>0</v>
      </c>
      <c r="I22" s="72">
        <f t="shared" si="4"/>
        <v>0</v>
      </c>
      <c r="J22" s="72">
        <f t="shared" si="4"/>
        <v>0</v>
      </c>
      <c r="K22" s="72">
        <f t="shared" si="4"/>
        <v>0</v>
      </c>
      <c r="L22" s="72">
        <f t="shared" si="4"/>
        <v>0</v>
      </c>
      <c r="M22" s="72">
        <f t="shared" si="4"/>
        <v>0</v>
      </c>
      <c r="N22" s="72">
        <f t="shared" si="4"/>
        <v>0</v>
      </c>
      <c r="O22" s="72">
        <f t="shared" si="4"/>
        <v>0</v>
      </c>
      <c r="P22" s="72">
        <f t="shared" si="4"/>
        <v>0</v>
      </c>
      <c r="Q22" s="72">
        <f t="shared" si="4"/>
        <v>0</v>
      </c>
      <c r="R22" s="72">
        <f t="shared" si="4"/>
        <v>0</v>
      </c>
      <c r="S22" s="72">
        <f t="shared" si="4"/>
        <v>0</v>
      </c>
      <c r="T22" s="72">
        <f t="shared" si="4"/>
        <v>0</v>
      </c>
      <c r="U22" s="72">
        <f t="shared" si="4"/>
        <v>0</v>
      </c>
      <c r="V22" s="72">
        <f t="shared" si="4"/>
        <v>0</v>
      </c>
      <c r="W22" s="72">
        <f t="shared" si="4"/>
        <v>0</v>
      </c>
      <c r="X22" s="72">
        <f t="shared" si="4"/>
        <v>0</v>
      </c>
      <c r="Y22" s="72">
        <f t="shared" si="4"/>
        <v>0</v>
      </c>
      <c r="Z22" s="72">
        <f t="shared" si="4"/>
        <v>0</v>
      </c>
      <c r="AA22" s="72">
        <f t="shared" si="4"/>
        <v>0</v>
      </c>
      <c r="AB22" s="72">
        <f t="shared" si="4"/>
        <v>0</v>
      </c>
      <c r="AC22" s="72">
        <f t="shared" si="4"/>
        <v>0</v>
      </c>
      <c r="AD22" s="72">
        <f t="shared" si="4"/>
        <v>0</v>
      </c>
      <c r="AE22" s="72">
        <f t="shared" si="4"/>
        <v>0</v>
      </c>
      <c r="AF22" s="72">
        <f t="shared" si="4"/>
        <v>0</v>
      </c>
      <c r="AG22" s="72">
        <f t="shared" si="4"/>
        <v>0</v>
      </c>
      <c r="AH22" s="72">
        <f t="shared" si="4"/>
        <v>0</v>
      </c>
      <c r="AI22" s="72">
        <f t="shared" si="4"/>
        <v>0</v>
      </c>
      <c r="AJ22" s="72">
        <f t="shared" si="4"/>
        <v>0</v>
      </c>
      <c r="AK22" s="72">
        <f t="shared" si="4"/>
        <v>0</v>
      </c>
      <c r="AL22" s="72">
        <f t="shared" si="4"/>
        <v>0</v>
      </c>
      <c r="AM22" s="72">
        <f t="shared" si="4"/>
        <v>0</v>
      </c>
      <c r="AN22" s="72">
        <f t="shared" si="4"/>
        <v>0</v>
      </c>
      <c r="AO22" s="72">
        <f t="shared" si="4"/>
        <v>0</v>
      </c>
      <c r="AP22" s="72">
        <f t="shared" si="4"/>
        <v>0</v>
      </c>
      <c r="AQ22" s="72">
        <f t="shared" si="4"/>
        <v>0</v>
      </c>
      <c r="AR22" s="72">
        <f t="shared" si="4"/>
        <v>0</v>
      </c>
      <c r="AS22" s="72">
        <f t="shared" si="4"/>
        <v>0</v>
      </c>
      <c r="AT22" s="72">
        <f t="shared" si="4"/>
        <v>0</v>
      </c>
      <c r="AU22" s="72">
        <f t="shared" si="4"/>
        <v>0</v>
      </c>
      <c r="AV22" s="72">
        <f t="shared" si="4"/>
        <v>0</v>
      </c>
      <c r="AW22" s="72">
        <f t="shared" si="4"/>
        <v>0</v>
      </c>
      <c r="AX22" s="72">
        <f t="shared" si="4"/>
        <v>0</v>
      </c>
      <c r="AY22" s="72">
        <f t="shared" si="4"/>
        <v>0</v>
      </c>
      <c r="AZ22" s="72">
        <f t="shared" si="4"/>
        <v>0</v>
      </c>
      <c r="BA22" s="72">
        <f t="shared" si="4"/>
        <v>0</v>
      </c>
    </row>
    <row r="23" spans="1:95" ht="42" customHeight="1" x14ac:dyDescent="0.25">
      <c r="B23" s="443" t="s">
        <v>98</v>
      </c>
      <c r="C23" s="72" t="s">
        <v>99</v>
      </c>
      <c r="D23" s="444" t="s">
        <v>93</v>
      </c>
      <c r="E23" s="72">
        <f>E67</f>
        <v>0</v>
      </c>
      <c r="F23" s="72">
        <f t="shared" ref="F23:BA23" si="5">F67</f>
        <v>0</v>
      </c>
      <c r="G23" s="72">
        <f t="shared" si="5"/>
        <v>0</v>
      </c>
      <c r="H23" s="72">
        <f t="shared" si="5"/>
        <v>0</v>
      </c>
      <c r="I23" s="72">
        <f t="shared" si="5"/>
        <v>0</v>
      </c>
      <c r="J23" s="72">
        <f t="shared" si="5"/>
        <v>0</v>
      </c>
      <c r="K23" s="72">
        <f t="shared" si="5"/>
        <v>0</v>
      </c>
      <c r="L23" s="72">
        <f t="shared" si="5"/>
        <v>0</v>
      </c>
      <c r="M23" s="72">
        <f t="shared" si="5"/>
        <v>0</v>
      </c>
      <c r="N23" s="72">
        <f t="shared" si="5"/>
        <v>0</v>
      </c>
      <c r="O23" s="72">
        <f t="shared" si="5"/>
        <v>0</v>
      </c>
      <c r="P23" s="72">
        <f t="shared" si="5"/>
        <v>0</v>
      </c>
      <c r="Q23" s="72">
        <f t="shared" si="5"/>
        <v>0</v>
      </c>
      <c r="R23" s="72">
        <f t="shared" si="5"/>
        <v>0</v>
      </c>
      <c r="S23" s="72">
        <f t="shared" si="5"/>
        <v>0</v>
      </c>
      <c r="T23" s="72">
        <f t="shared" si="5"/>
        <v>0</v>
      </c>
      <c r="U23" s="72">
        <f t="shared" si="5"/>
        <v>0</v>
      </c>
      <c r="V23" s="72">
        <f t="shared" si="5"/>
        <v>0</v>
      </c>
      <c r="W23" s="72">
        <f t="shared" si="5"/>
        <v>0</v>
      </c>
      <c r="X23" s="72">
        <f t="shared" si="5"/>
        <v>0</v>
      </c>
      <c r="Y23" s="72">
        <f t="shared" si="5"/>
        <v>0</v>
      </c>
      <c r="Z23" s="72">
        <f t="shared" si="5"/>
        <v>0</v>
      </c>
      <c r="AA23" s="72">
        <f t="shared" si="5"/>
        <v>0</v>
      </c>
      <c r="AB23" s="72">
        <f t="shared" si="5"/>
        <v>0</v>
      </c>
      <c r="AC23" s="72">
        <f t="shared" si="5"/>
        <v>0</v>
      </c>
      <c r="AD23" s="72">
        <f t="shared" si="5"/>
        <v>0</v>
      </c>
      <c r="AE23" s="72">
        <f t="shared" si="5"/>
        <v>0</v>
      </c>
      <c r="AF23" s="72">
        <f t="shared" si="5"/>
        <v>0</v>
      </c>
      <c r="AG23" s="72">
        <f t="shared" si="5"/>
        <v>0</v>
      </c>
      <c r="AH23" s="72">
        <f t="shared" si="5"/>
        <v>0</v>
      </c>
      <c r="AI23" s="72">
        <f t="shared" si="5"/>
        <v>0</v>
      </c>
      <c r="AJ23" s="72">
        <f t="shared" si="5"/>
        <v>0</v>
      </c>
      <c r="AK23" s="72">
        <f t="shared" si="5"/>
        <v>0</v>
      </c>
      <c r="AL23" s="72">
        <f t="shared" si="5"/>
        <v>0</v>
      </c>
      <c r="AM23" s="72">
        <f t="shared" si="5"/>
        <v>0</v>
      </c>
      <c r="AN23" s="72">
        <f t="shared" si="5"/>
        <v>0</v>
      </c>
      <c r="AO23" s="72">
        <f t="shared" si="5"/>
        <v>0</v>
      </c>
      <c r="AP23" s="72">
        <f t="shared" si="5"/>
        <v>0</v>
      </c>
      <c r="AQ23" s="72">
        <f t="shared" si="5"/>
        <v>0</v>
      </c>
      <c r="AR23" s="72">
        <f t="shared" si="5"/>
        <v>0</v>
      </c>
      <c r="AS23" s="72">
        <f t="shared" si="5"/>
        <v>0</v>
      </c>
      <c r="AT23" s="72">
        <f t="shared" si="5"/>
        <v>0</v>
      </c>
      <c r="AU23" s="72">
        <f t="shared" si="5"/>
        <v>0</v>
      </c>
      <c r="AV23" s="72">
        <f t="shared" si="5"/>
        <v>0</v>
      </c>
      <c r="AW23" s="72">
        <f t="shared" si="5"/>
        <v>0</v>
      </c>
      <c r="AX23" s="72">
        <f t="shared" si="5"/>
        <v>0</v>
      </c>
      <c r="AY23" s="72">
        <f t="shared" si="5"/>
        <v>0</v>
      </c>
      <c r="AZ23" s="72">
        <f t="shared" si="5"/>
        <v>0</v>
      </c>
      <c r="BA23" s="72">
        <f t="shared" si="5"/>
        <v>0</v>
      </c>
    </row>
    <row r="24" spans="1:95" ht="42" customHeight="1" x14ac:dyDescent="0.25">
      <c r="B24" s="443" t="s">
        <v>100</v>
      </c>
      <c r="C24" s="72" t="s">
        <v>101</v>
      </c>
      <c r="D24" s="444" t="s">
        <v>93</v>
      </c>
      <c r="E24" s="72">
        <f>E70</f>
        <v>0</v>
      </c>
      <c r="F24" s="72">
        <f t="shared" ref="F24:BA24" si="6">F70</f>
        <v>0</v>
      </c>
      <c r="G24" s="72">
        <f t="shared" si="6"/>
        <v>0</v>
      </c>
      <c r="H24" s="72">
        <f t="shared" si="6"/>
        <v>0</v>
      </c>
      <c r="I24" s="72">
        <f t="shared" si="6"/>
        <v>0</v>
      </c>
      <c r="J24" s="72">
        <f t="shared" si="6"/>
        <v>0</v>
      </c>
      <c r="K24" s="72">
        <f t="shared" si="6"/>
        <v>0</v>
      </c>
      <c r="L24" s="72">
        <f t="shared" si="6"/>
        <v>0</v>
      </c>
      <c r="M24" s="72">
        <f t="shared" si="6"/>
        <v>0</v>
      </c>
      <c r="N24" s="72">
        <f t="shared" si="6"/>
        <v>0</v>
      </c>
      <c r="O24" s="72">
        <f t="shared" si="6"/>
        <v>0</v>
      </c>
      <c r="P24" s="72">
        <f t="shared" si="6"/>
        <v>0</v>
      </c>
      <c r="Q24" s="72">
        <f t="shared" si="6"/>
        <v>1E-4</v>
      </c>
      <c r="R24" s="72">
        <f t="shared" si="6"/>
        <v>0.55000000000000004</v>
      </c>
      <c r="S24" s="72">
        <f t="shared" si="6"/>
        <v>0</v>
      </c>
      <c r="T24" s="72">
        <f t="shared" si="6"/>
        <v>7.4540000000000006</v>
      </c>
      <c r="U24" s="72">
        <f t="shared" si="6"/>
        <v>0</v>
      </c>
      <c r="V24" s="72">
        <f t="shared" si="6"/>
        <v>0</v>
      </c>
      <c r="W24" s="72">
        <f t="shared" si="6"/>
        <v>0</v>
      </c>
      <c r="X24" s="72">
        <f t="shared" si="6"/>
        <v>0.55000000000000004</v>
      </c>
      <c r="Y24" s="72">
        <f t="shared" si="6"/>
        <v>0</v>
      </c>
      <c r="Z24" s="72">
        <f t="shared" si="6"/>
        <v>10.304</v>
      </c>
      <c r="AA24" s="72">
        <f t="shared" si="6"/>
        <v>0</v>
      </c>
      <c r="AB24" s="72">
        <f t="shared" si="6"/>
        <v>0</v>
      </c>
      <c r="AC24" s="72">
        <f t="shared" si="6"/>
        <v>1E-4</v>
      </c>
      <c r="AD24" s="72">
        <f t="shared" si="6"/>
        <v>0.25009999999999999</v>
      </c>
      <c r="AE24" s="72">
        <f t="shared" si="6"/>
        <v>1E-4</v>
      </c>
      <c r="AF24" s="72">
        <f t="shared" si="6"/>
        <v>3.2301000000000002</v>
      </c>
      <c r="AG24" s="72">
        <f t="shared" si="6"/>
        <v>1E-4</v>
      </c>
      <c r="AH24" s="72">
        <f t="shared" si="6"/>
        <v>1E-4</v>
      </c>
      <c r="AI24" s="72">
        <f t="shared" si="6"/>
        <v>1E-4</v>
      </c>
      <c r="AJ24" s="72">
        <f t="shared" si="6"/>
        <v>0.50009999999999999</v>
      </c>
      <c r="AK24" s="72">
        <f t="shared" si="6"/>
        <v>1E-4</v>
      </c>
      <c r="AL24" s="72">
        <f t="shared" si="6"/>
        <v>0.38009999999999999</v>
      </c>
      <c r="AM24" s="72">
        <f t="shared" si="6"/>
        <v>1E-4</v>
      </c>
      <c r="AN24" s="72">
        <f t="shared" si="6"/>
        <v>1E-4</v>
      </c>
      <c r="AO24" s="72">
        <f t="shared" si="6"/>
        <v>0</v>
      </c>
      <c r="AP24" s="72">
        <f t="shared" si="6"/>
        <v>0.75</v>
      </c>
      <c r="AQ24" s="72">
        <f t="shared" si="6"/>
        <v>0</v>
      </c>
      <c r="AR24" s="72">
        <f t="shared" si="6"/>
        <v>2.7990000000000004</v>
      </c>
      <c r="AS24" s="72">
        <f t="shared" si="6"/>
        <v>0</v>
      </c>
      <c r="AT24" s="72">
        <f t="shared" si="6"/>
        <v>0</v>
      </c>
      <c r="AU24" s="72">
        <f t="shared" si="6"/>
        <v>0</v>
      </c>
      <c r="AV24" s="72">
        <f t="shared" si="6"/>
        <v>0.75</v>
      </c>
      <c r="AW24" s="72">
        <f t="shared" si="6"/>
        <v>0</v>
      </c>
      <c r="AX24" s="72">
        <f t="shared" si="6"/>
        <v>2.7990000000000004</v>
      </c>
      <c r="AY24" s="72">
        <f t="shared" si="6"/>
        <v>0</v>
      </c>
      <c r="AZ24" s="72">
        <f t="shared" si="6"/>
        <v>0</v>
      </c>
      <c r="BA24" s="72">
        <f t="shared" si="6"/>
        <v>0</v>
      </c>
    </row>
    <row r="25" spans="1:95" ht="42" customHeight="1" x14ac:dyDescent="0.25">
      <c r="B25" s="443" t="s">
        <v>102</v>
      </c>
      <c r="C25" s="72" t="s">
        <v>103</v>
      </c>
      <c r="D25" s="444" t="s">
        <v>93</v>
      </c>
      <c r="E25" s="72">
        <f>E83</f>
        <v>0</v>
      </c>
      <c r="F25" s="72">
        <f t="shared" ref="F25:BA25" si="7">F83</f>
        <v>0</v>
      </c>
      <c r="G25" s="72">
        <f t="shared" si="7"/>
        <v>0</v>
      </c>
      <c r="H25" s="72">
        <f t="shared" si="7"/>
        <v>0</v>
      </c>
      <c r="I25" s="72">
        <f t="shared" si="7"/>
        <v>0</v>
      </c>
      <c r="J25" s="72">
        <f t="shared" si="7"/>
        <v>0</v>
      </c>
      <c r="K25" s="72">
        <f t="shared" si="7"/>
        <v>0</v>
      </c>
      <c r="L25" s="72">
        <f t="shared" si="7"/>
        <v>0</v>
      </c>
      <c r="M25" s="72">
        <f t="shared" si="7"/>
        <v>0</v>
      </c>
      <c r="N25" s="72">
        <f t="shared" si="7"/>
        <v>0</v>
      </c>
      <c r="O25" s="72">
        <f t="shared" si="7"/>
        <v>0</v>
      </c>
      <c r="P25" s="72">
        <f t="shared" si="7"/>
        <v>0</v>
      </c>
      <c r="Q25" s="72">
        <f t="shared" si="7"/>
        <v>0</v>
      </c>
      <c r="R25" s="72">
        <f t="shared" si="7"/>
        <v>0</v>
      </c>
      <c r="S25" s="72">
        <f t="shared" si="7"/>
        <v>0</v>
      </c>
      <c r="T25" s="72">
        <f t="shared" si="7"/>
        <v>0</v>
      </c>
      <c r="U25" s="72">
        <f t="shared" si="7"/>
        <v>0</v>
      </c>
      <c r="V25" s="72">
        <f t="shared" si="7"/>
        <v>0</v>
      </c>
      <c r="W25" s="72">
        <f t="shared" si="7"/>
        <v>0</v>
      </c>
      <c r="X25" s="72">
        <f t="shared" si="7"/>
        <v>0</v>
      </c>
      <c r="Y25" s="72">
        <f t="shared" si="7"/>
        <v>0</v>
      </c>
      <c r="Z25" s="72">
        <f t="shared" si="7"/>
        <v>0</v>
      </c>
      <c r="AA25" s="72">
        <f t="shared" si="7"/>
        <v>0</v>
      </c>
      <c r="AB25" s="72">
        <f t="shared" si="7"/>
        <v>0</v>
      </c>
      <c r="AC25" s="72">
        <f t="shared" si="7"/>
        <v>0</v>
      </c>
      <c r="AD25" s="72">
        <f t="shared" si="7"/>
        <v>0</v>
      </c>
      <c r="AE25" s="72">
        <f t="shared" si="7"/>
        <v>0</v>
      </c>
      <c r="AF25" s="72">
        <f t="shared" si="7"/>
        <v>0</v>
      </c>
      <c r="AG25" s="72">
        <f t="shared" si="7"/>
        <v>0</v>
      </c>
      <c r="AH25" s="72">
        <f t="shared" si="7"/>
        <v>0</v>
      </c>
      <c r="AI25" s="72">
        <f t="shared" si="7"/>
        <v>0</v>
      </c>
      <c r="AJ25" s="72">
        <f t="shared" si="7"/>
        <v>0</v>
      </c>
      <c r="AK25" s="72">
        <f t="shared" si="7"/>
        <v>0</v>
      </c>
      <c r="AL25" s="72">
        <f t="shared" si="7"/>
        <v>0</v>
      </c>
      <c r="AM25" s="72">
        <f t="shared" si="7"/>
        <v>0</v>
      </c>
      <c r="AN25" s="72">
        <f t="shared" si="7"/>
        <v>0</v>
      </c>
      <c r="AO25" s="72">
        <f t="shared" si="7"/>
        <v>0</v>
      </c>
      <c r="AP25" s="72">
        <f t="shared" si="7"/>
        <v>0</v>
      </c>
      <c r="AQ25" s="72">
        <f t="shared" si="7"/>
        <v>0</v>
      </c>
      <c r="AR25" s="72">
        <f t="shared" si="7"/>
        <v>0</v>
      </c>
      <c r="AS25" s="72">
        <f t="shared" si="7"/>
        <v>0</v>
      </c>
      <c r="AT25" s="72">
        <f t="shared" si="7"/>
        <v>0</v>
      </c>
      <c r="AU25" s="72">
        <f t="shared" si="7"/>
        <v>0</v>
      </c>
      <c r="AV25" s="72">
        <f t="shared" si="7"/>
        <v>0</v>
      </c>
      <c r="AW25" s="72">
        <f t="shared" si="7"/>
        <v>0</v>
      </c>
      <c r="AX25" s="72">
        <f t="shared" si="7"/>
        <v>0</v>
      </c>
      <c r="AY25" s="72">
        <f t="shared" si="7"/>
        <v>0</v>
      </c>
      <c r="AZ25" s="72">
        <f t="shared" si="7"/>
        <v>0</v>
      </c>
      <c r="BA25" s="72">
        <f t="shared" si="7"/>
        <v>0</v>
      </c>
    </row>
    <row r="26" spans="1:95" ht="42" customHeight="1" x14ac:dyDescent="0.25">
      <c r="B26" s="443" t="s">
        <v>104</v>
      </c>
      <c r="C26" s="72" t="s">
        <v>105</v>
      </c>
      <c r="D26" s="444" t="s">
        <v>93</v>
      </c>
      <c r="E26" s="72">
        <f>E84</f>
        <v>0</v>
      </c>
      <c r="F26" s="72">
        <f t="shared" ref="F26:BA26" si="8">F84</f>
        <v>0</v>
      </c>
      <c r="G26" s="72">
        <f t="shared" si="8"/>
        <v>0</v>
      </c>
      <c r="H26" s="72">
        <f t="shared" si="8"/>
        <v>0</v>
      </c>
      <c r="I26" s="72">
        <f t="shared" si="8"/>
        <v>0</v>
      </c>
      <c r="J26" s="72">
        <f t="shared" si="8"/>
        <v>0</v>
      </c>
      <c r="K26" s="72">
        <f t="shared" si="8"/>
        <v>0</v>
      </c>
      <c r="L26" s="72">
        <f t="shared" si="8"/>
        <v>0</v>
      </c>
      <c r="M26" s="72">
        <f t="shared" si="8"/>
        <v>0</v>
      </c>
      <c r="N26" s="72">
        <f t="shared" si="8"/>
        <v>0</v>
      </c>
      <c r="O26" s="72">
        <f t="shared" si="8"/>
        <v>0</v>
      </c>
      <c r="P26" s="72">
        <f t="shared" si="8"/>
        <v>0</v>
      </c>
      <c r="Q26" s="72">
        <f t="shared" si="8"/>
        <v>0</v>
      </c>
      <c r="R26" s="72">
        <f t="shared" si="8"/>
        <v>0</v>
      </c>
      <c r="S26" s="72">
        <f t="shared" si="8"/>
        <v>0</v>
      </c>
      <c r="T26" s="72">
        <f t="shared" si="8"/>
        <v>0</v>
      </c>
      <c r="U26" s="72">
        <f t="shared" si="8"/>
        <v>0</v>
      </c>
      <c r="V26" s="72">
        <f t="shared" si="8"/>
        <v>0</v>
      </c>
      <c r="W26" s="72">
        <f t="shared" si="8"/>
        <v>0</v>
      </c>
      <c r="X26" s="72">
        <f t="shared" si="8"/>
        <v>0</v>
      </c>
      <c r="Y26" s="72">
        <f t="shared" si="8"/>
        <v>0</v>
      </c>
      <c r="Z26" s="72">
        <f t="shared" si="8"/>
        <v>0</v>
      </c>
      <c r="AA26" s="72">
        <f t="shared" si="8"/>
        <v>0</v>
      </c>
      <c r="AB26" s="72">
        <f t="shared" si="8"/>
        <v>0</v>
      </c>
      <c r="AC26" s="72">
        <f t="shared" si="8"/>
        <v>0</v>
      </c>
      <c r="AD26" s="72">
        <f t="shared" si="8"/>
        <v>0</v>
      </c>
      <c r="AE26" s="72">
        <f t="shared" si="8"/>
        <v>0</v>
      </c>
      <c r="AF26" s="72">
        <f t="shared" si="8"/>
        <v>0</v>
      </c>
      <c r="AG26" s="72">
        <f t="shared" si="8"/>
        <v>0</v>
      </c>
      <c r="AH26" s="72">
        <f t="shared" si="8"/>
        <v>0</v>
      </c>
      <c r="AI26" s="72">
        <f t="shared" si="8"/>
        <v>0</v>
      </c>
      <c r="AJ26" s="72">
        <f t="shared" si="8"/>
        <v>0</v>
      </c>
      <c r="AK26" s="72">
        <f t="shared" si="8"/>
        <v>0</v>
      </c>
      <c r="AL26" s="72">
        <f t="shared" si="8"/>
        <v>0</v>
      </c>
      <c r="AM26" s="72">
        <f t="shared" si="8"/>
        <v>0</v>
      </c>
      <c r="AN26" s="72">
        <f t="shared" si="8"/>
        <v>0</v>
      </c>
      <c r="AO26" s="72">
        <f t="shared" si="8"/>
        <v>0</v>
      </c>
      <c r="AP26" s="72">
        <f t="shared" si="8"/>
        <v>0</v>
      </c>
      <c r="AQ26" s="72">
        <f t="shared" si="8"/>
        <v>0</v>
      </c>
      <c r="AR26" s="72">
        <f t="shared" si="8"/>
        <v>0</v>
      </c>
      <c r="AS26" s="72">
        <f t="shared" si="8"/>
        <v>0</v>
      </c>
      <c r="AT26" s="72">
        <f t="shared" si="8"/>
        <v>0</v>
      </c>
      <c r="AU26" s="72">
        <f t="shared" si="8"/>
        <v>0</v>
      </c>
      <c r="AV26" s="72">
        <f t="shared" si="8"/>
        <v>0</v>
      </c>
      <c r="AW26" s="72">
        <f t="shared" si="8"/>
        <v>0</v>
      </c>
      <c r="AX26" s="72">
        <f t="shared" si="8"/>
        <v>0</v>
      </c>
      <c r="AY26" s="72">
        <f t="shared" si="8"/>
        <v>0</v>
      </c>
      <c r="AZ26" s="72">
        <f t="shared" si="8"/>
        <v>0</v>
      </c>
      <c r="BA26" s="72">
        <f t="shared" si="8"/>
        <v>0</v>
      </c>
    </row>
    <row r="27" spans="1:95" ht="48" customHeight="1" x14ac:dyDescent="0.25">
      <c r="B27" s="440" t="s">
        <v>106</v>
      </c>
      <c r="C27" s="445" t="s">
        <v>107</v>
      </c>
      <c r="D27" s="441" t="s">
        <v>93</v>
      </c>
      <c r="E27" s="440">
        <f t="shared" ref="E27:AJ27" si="9">SUBTOTAL(9,E28:E88)</f>
        <v>0</v>
      </c>
      <c r="F27" s="440">
        <f t="shared" si="9"/>
        <v>0</v>
      </c>
      <c r="G27" s="440">
        <f t="shared" si="9"/>
        <v>0</v>
      </c>
      <c r="H27" s="440">
        <f t="shared" si="9"/>
        <v>0</v>
      </c>
      <c r="I27" s="440">
        <f t="shared" si="9"/>
        <v>0</v>
      </c>
      <c r="J27" s="440">
        <f t="shared" si="9"/>
        <v>0</v>
      </c>
      <c r="K27" s="440">
        <f t="shared" si="9"/>
        <v>0</v>
      </c>
      <c r="L27" s="440">
        <f t="shared" si="9"/>
        <v>0</v>
      </c>
      <c r="M27" s="440">
        <f t="shared" si="9"/>
        <v>0</v>
      </c>
      <c r="N27" s="440">
        <f t="shared" si="9"/>
        <v>0</v>
      </c>
      <c r="O27" s="440">
        <f t="shared" si="9"/>
        <v>0</v>
      </c>
      <c r="P27" s="440">
        <f t="shared" si="9"/>
        <v>0</v>
      </c>
      <c r="Q27" s="440">
        <f t="shared" si="9"/>
        <v>1E-4</v>
      </c>
      <c r="R27" s="440">
        <f t="shared" si="9"/>
        <v>0.55000000000000004</v>
      </c>
      <c r="S27" s="440">
        <f t="shared" si="9"/>
        <v>0</v>
      </c>
      <c r="T27" s="440">
        <f t="shared" si="9"/>
        <v>7.4540000000000006</v>
      </c>
      <c r="U27" s="440">
        <f t="shared" si="9"/>
        <v>0</v>
      </c>
      <c r="V27" s="440">
        <f t="shared" si="9"/>
        <v>0</v>
      </c>
      <c r="W27" s="440">
        <f t="shared" si="9"/>
        <v>0</v>
      </c>
      <c r="X27" s="440">
        <f t="shared" si="9"/>
        <v>0.55000000000000004</v>
      </c>
      <c r="Y27" s="440">
        <f t="shared" si="9"/>
        <v>0</v>
      </c>
      <c r="Z27" s="440">
        <f t="shared" si="9"/>
        <v>10.304</v>
      </c>
      <c r="AA27" s="440">
        <f t="shared" si="9"/>
        <v>0</v>
      </c>
      <c r="AB27" s="440">
        <f t="shared" si="9"/>
        <v>0</v>
      </c>
      <c r="AC27" s="440">
        <f t="shared" si="9"/>
        <v>1E-4</v>
      </c>
      <c r="AD27" s="440">
        <f t="shared" si="9"/>
        <v>0.25009999999999999</v>
      </c>
      <c r="AE27" s="440">
        <f t="shared" si="9"/>
        <v>1E-4</v>
      </c>
      <c r="AF27" s="440">
        <f t="shared" si="9"/>
        <v>3.2301000000000002</v>
      </c>
      <c r="AG27" s="440">
        <f t="shared" si="9"/>
        <v>1E-4</v>
      </c>
      <c r="AH27" s="440">
        <f t="shared" si="9"/>
        <v>1E-4</v>
      </c>
      <c r="AI27" s="440">
        <f t="shared" si="9"/>
        <v>1E-4</v>
      </c>
      <c r="AJ27" s="440">
        <f t="shared" si="9"/>
        <v>0.50009999999999999</v>
      </c>
      <c r="AK27" s="440">
        <f t="shared" ref="AK27:BA27" si="10">SUBTOTAL(9,AK28:AK88)</f>
        <v>1E-4</v>
      </c>
      <c r="AL27" s="440">
        <f t="shared" si="10"/>
        <v>0.38009999999999999</v>
      </c>
      <c r="AM27" s="440">
        <f t="shared" si="10"/>
        <v>1E-4</v>
      </c>
      <c r="AN27" s="440">
        <f t="shared" si="10"/>
        <v>1E-4</v>
      </c>
      <c r="AO27" s="440">
        <f t="shared" si="10"/>
        <v>0</v>
      </c>
      <c r="AP27" s="440">
        <f t="shared" si="10"/>
        <v>0.75</v>
      </c>
      <c r="AQ27" s="440">
        <f t="shared" si="10"/>
        <v>0</v>
      </c>
      <c r="AR27" s="440">
        <f t="shared" si="10"/>
        <v>2.7990000000000004</v>
      </c>
      <c r="AS27" s="440">
        <f t="shared" si="10"/>
        <v>0</v>
      </c>
      <c r="AT27" s="440">
        <f t="shared" si="10"/>
        <v>0</v>
      </c>
      <c r="AU27" s="440">
        <f t="shared" si="10"/>
        <v>0</v>
      </c>
      <c r="AV27" s="440">
        <f t="shared" si="10"/>
        <v>0.75</v>
      </c>
      <c r="AW27" s="440">
        <f t="shared" si="10"/>
        <v>0</v>
      </c>
      <c r="AX27" s="440">
        <f t="shared" si="10"/>
        <v>2.7990000000000004</v>
      </c>
      <c r="AY27" s="440">
        <f t="shared" si="10"/>
        <v>0</v>
      </c>
      <c r="AZ27" s="440">
        <f t="shared" si="10"/>
        <v>0</v>
      </c>
      <c r="BA27" s="440">
        <f t="shared" si="10"/>
        <v>0</v>
      </c>
    </row>
    <row r="28" spans="1:95" ht="48" customHeight="1" x14ac:dyDescent="0.25">
      <c r="B28" s="440" t="s">
        <v>108</v>
      </c>
      <c r="C28" s="445" t="s">
        <v>109</v>
      </c>
      <c r="D28" s="441" t="s">
        <v>93</v>
      </c>
      <c r="E28" s="440">
        <f t="shared" ref="E28:AJ28" si="11">SUBTOTAL(9,E29:E39)</f>
        <v>0</v>
      </c>
      <c r="F28" s="440">
        <f t="shared" si="11"/>
        <v>0</v>
      </c>
      <c r="G28" s="440">
        <f t="shared" si="11"/>
        <v>0</v>
      </c>
      <c r="H28" s="440">
        <f t="shared" si="11"/>
        <v>0</v>
      </c>
      <c r="I28" s="440">
        <f t="shared" si="11"/>
        <v>0</v>
      </c>
      <c r="J28" s="440">
        <f t="shared" si="11"/>
        <v>0</v>
      </c>
      <c r="K28" s="440">
        <f t="shared" si="11"/>
        <v>0</v>
      </c>
      <c r="L28" s="440">
        <f t="shared" si="11"/>
        <v>0</v>
      </c>
      <c r="M28" s="440">
        <f t="shared" si="11"/>
        <v>0</v>
      </c>
      <c r="N28" s="440">
        <f t="shared" si="11"/>
        <v>0</v>
      </c>
      <c r="O28" s="440">
        <f t="shared" si="11"/>
        <v>0</v>
      </c>
      <c r="P28" s="440">
        <f t="shared" si="11"/>
        <v>0</v>
      </c>
      <c r="Q28" s="440">
        <f t="shared" si="11"/>
        <v>0</v>
      </c>
      <c r="R28" s="440">
        <f t="shared" si="11"/>
        <v>0</v>
      </c>
      <c r="S28" s="440">
        <f t="shared" si="11"/>
        <v>0</v>
      </c>
      <c r="T28" s="440">
        <f t="shared" si="11"/>
        <v>0</v>
      </c>
      <c r="U28" s="440">
        <f t="shared" si="11"/>
        <v>0</v>
      </c>
      <c r="V28" s="440">
        <f t="shared" si="11"/>
        <v>0</v>
      </c>
      <c r="W28" s="440">
        <f t="shared" si="11"/>
        <v>0</v>
      </c>
      <c r="X28" s="440">
        <f t="shared" si="11"/>
        <v>0</v>
      </c>
      <c r="Y28" s="440">
        <f t="shared" si="11"/>
        <v>0</v>
      </c>
      <c r="Z28" s="440">
        <f t="shared" si="11"/>
        <v>0</v>
      </c>
      <c r="AA28" s="440">
        <f t="shared" si="11"/>
        <v>0</v>
      </c>
      <c r="AB28" s="440">
        <f t="shared" si="11"/>
        <v>0</v>
      </c>
      <c r="AC28" s="440">
        <f t="shared" si="11"/>
        <v>0</v>
      </c>
      <c r="AD28" s="440">
        <f t="shared" si="11"/>
        <v>0</v>
      </c>
      <c r="AE28" s="440">
        <f t="shared" si="11"/>
        <v>0</v>
      </c>
      <c r="AF28" s="440">
        <f t="shared" si="11"/>
        <v>0</v>
      </c>
      <c r="AG28" s="440">
        <f t="shared" si="11"/>
        <v>0</v>
      </c>
      <c r="AH28" s="440">
        <f t="shared" si="11"/>
        <v>0</v>
      </c>
      <c r="AI28" s="440">
        <f t="shared" si="11"/>
        <v>0</v>
      </c>
      <c r="AJ28" s="440">
        <f t="shared" si="11"/>
        <v>0</v>
      </c>
      <c r="AK28" s="440">
        <f t="shared" ref="AK28:BA28" si="12">SUBTOTAL(9,AK29:AK39)</f>
        <v>0</v>
      </c>
      <c r="AL28" s="440">
        <f t="shared" si="12"/>
        <v>0</v>
      </c>
      <c r="AM28" s="440">
        <f t="shared" si="12"/>
        <v>0</v>
      </c>
      <c r="AN28" s="440">
        <f t="shared" si="12"/>
        <v>0</v>
      </c>
      <c r="AO28" s="440">
        <f t="shared" si="12"/>
        <v>0</v>
      </c>
      <c r="AP28" s="440">
        <f t="shared" si="12"/>
        <v>0</v>
      </c>
      <c r="AQ28" s="440">
        <f t="shared" si="12"/>
        <v>0</v>
      </c>
      <c r="AR28" s="440">
        <f t="shared" si="12"/>
        <v>0</v>
      </c>
      <c r="AS28" s="440">
        <f t="shared" si="12"/>
        <v>0</v>
      </c>
      <c r="AT28" s="440">
        <f t="shared" si="12"/>
        <v>0</v>
      </c>
      <c r="AU28" s="440">
        <f t="shared" si="12"/>
        <v>0</v>
      </c>
      <c r="AV28" s="440">
        <f t="shared" si="12"/>
        <v>0</v>
      </c>
      <c r="AW28" s="440">
        <f t="shared" si="12"/>
        <v>0</v>
      </c>
      <c r="AX28" s="440">
        <f t="shared" si="12"/>
        <v>0</v>
      </c>
      <c r="AY28" s="440">
        <f t="shared" si="12"/>
        <v>0</v>
      </c>
      <c r="AZ28" s="440">
        <f t="shared" si="12"/>
        <v>0</v>
      </c>
      <c r="BA28" s="440">
        <f t="shared" si="12"/>
        <v>0</v>
      </c>
    </row>
    <row r="29" spans="1:95" ht="48" customHeight="1" x14ac:dyDescent="0.25">
      <c r="B29" s="445" t="s">
        <v>110</v>
      </c>
      <c r="C29" s="445" t="s">
        <v>111</v>
      </c>
      <c r="D29" s="441" t="s">
        <v>93</v>
      </c>
      <c r="E29" s="481">
        <f>SUBTOTAL(9,E30:E32)</f>
        <v>0</v>
      </c>
      <c r="F29" s="481">
        <f t="shared" ref="F29:BA29" si="13">SUBTOTAL(9,F30:F32)</f>
        <v>0</v>
      </c>
      <c r="G29" s="481">
        <f t="shared" si="13"/>
        <v>0</v>
      </c>
      <c r="H29" s="481">
        <f t="shared" si="13"/>
        <v>0</v>
      </c>
      <c r="I29" s="481">
        <f t="shared" si="13"/>
        <v>0</v>
      </c>
      <c r="J29" s="481">
        <f t="shared" si="13"/>
        <v>0</v>
      </c>
      <c r="K29" s="481">
        <f t="shared" si="13"/>
        <v>0</v>
      </c>
      <c r="L29" s="481">
        <f t="shared" si="13"/>
        <v>0</v>
      </c>
      <c r="M29" s="481">
        <f t="shared" si="13"/>
        <v>0</v>
      </c>
      <c r="N29" s="481">
        <f t="shared" si="13"/>
        <v>0</v>
      </c>
      <c r="O29" s="481">
        <f t="shared" si="13"/>
        <v>0</v>
      </c>
      <c r="P29" s="481">
        <f t="shared" si="13"/>
        <v>0</v>
      </c>
      <c r="Q29" s="481">
        <f t="shared" si="13"/>
        <v>0</v>
      </c>
      <c r="R29" s="481">
        <f t="shared" si="13"/>
        <v>0</v>
      </c>
      <c r="S29" s="481">
        <f t="shared" si="13"/>
        <v>0</v>
      </c>
      <c r="T29" s="481">
        <f t="shared" si="13"/>
        <v>0</v>
      </c>
      <c r="U29" s="481">
        <f t="shared" si="13"/>
        <v>0</v>
      </c>
      <c r="V29" s="481">
        <f t="shared" si="13"/>
        <v>0</v>
      </c>
      <c r="W29" s="481">
        <f t="shared" si="13"/>
        <v>0</v>
      </c>
      <c r="X29" s="481">
        <f t="shared" si="13"/>
        <v>0</v>
      </c>
      <c r="Y29" s="481">
        <f t="shared" si="13"/>
        <v>0</v>
      </c>
      <c r="Z29" s="481">
        <f t="shared" si="13"/>
        <v>0</v>
      </c>
      <c r="AA29" s="481">
        <f t="shared" si="13"/>
        <v>0</v>
      </c>
      <c r="AB29" s="481">
        <f t="shared" si="13"/>
        <v>0</v>
      </c>
      <c r="AC29" s="481">
        <f t="shared" si="13"/>
        <v>0</v>
      </c>
      <c r="AD29" s="481">
        <f t="shared" si="13"/>
        <v>0</v>
      </c>
      <c r="AE29" s="481">
        <f t="shared" si="13"/>
        <v>0</v>
      </c>
      <c r="AF29" s="481">
        <f t="shared" si="13"/>
        <v>0</v>
      </c>
      <c r="AG29" s="481">
        <f t="shared" si="13"/>
        <v>0</v>
      </c>
      <c r="AH29" s="481">
        <f t="shared" si="13"/>
        <v>0</v>
      </c>
      <c r="AI29" s="481">
        <f t="shared" si="13"/>
        <v>0</v>
      </c>
      <c r="AJ29" s="481">
        <f t="shared" si="13"/>
        <v>0</v>
      </c>
      <c r="AK29" s="481">
        <f t="shared" si="13"/>
        <v>0</v>
      </c>
      <c r="AL29" s="481">
        <f t="shared" si="13"/>
        <v>0</v>
      </c>
      <c r="AM29" s="481">
        <f t="shared" si="13"/>
        <v>0</v>
      </c>
      <c r="AN29" s="481">
        <f t="shared" si="13"/>
        <v>0</v>
      </c>
      <c r="AO29" s="481">
        <f t="shared" si="13"/>
        <v>0</v>
      </c>
      <c r="AP29" s="481">
        <f t="shared" si="13"/>
        <v>0</v>
      </c>
      <c r="AQ29" s="481">
        <f t="shared" si="13"/>
        <v>0</v>
      </c>
      <c r="AR29" s="481">
        <f t="shared" si="13"/>
        <v>0</v>
      </c>
      <c r="AS29" s="481">
        <f t="shared" si="13"/>
        <v>0</v>
      </c>
      <c r="AT29" s="481">
        <f t="shared" si="13"/>
        <v>0</v>
      </c>
      <c r="AU29" s="481">
        <f t="shared" si="13"/>
        <v>0</v>
      </c>
      <c r="AV29" s="481">
        <f t="shared" si="13"/>
        <v>0</v>
      </c>
      <c r="AW29" s="481">
        <f t="shared" si="13"/>
        <v>0</v>
      </c>
      <c r="AX29" s="481">
        <f t="shared" si="13"/>
        <v>0</v>
      </c>
      <c r="AY29" s="481">
        <f t="shared" si="13"/>
        <v>0</v>
      </c>
      <c r="AZ29" s="481">
        <f t="shared" si="13"/>
        <v>0</v>
      </c>
      <c r="BA29" s="481">
        <f t="shared" si="13"/>
        <v>0</v>
      </c>
    </row>
    <row r="30" spans="1:95" ht="42" customHeight="1" x14ac:dyDescent="0.25">
      <c r="B30" s="446" t="s">
        <v>112</v>
      </c>
      <c r="C30" s="447" t="s">
        <v>113</v>
      </c>
      <c r="D30" s="72" t="s">
        <v>93</v>
      </c>
      <c r="E30" s="72" t="s">
        <v>190</v>
      </c>
      <c r="F30" s="326">
        <v>0</v>
      </c>
      <c r="G30" s="326">
        <v>0</v>
      </c>
      <c r="H30" s="326">
        <v>0</v>
      </c>
      <c r="I30" s="326">
        <v>0</v>
      </c>
      <c r="J30" s="326">
        <v>0</v>
      </c>
      <c r="K30" s="326" t="s">
        <v>190</v>
      </c>
      <c r="L30" s="326">
        <v>0</v>
      </c>
      <c r="M30" s="326">
        <v>0</v>
      </c>
      <c r="N30" s="326">
        <v>0</v>
      </c>
      <c r="O30" s="326">
        <v>0</v>
      </c>
      <c r="P30" s="326">
        <v>0</v>
      </c>
      <c r="Q30" s="72" t="s">
        <v>190</v>
      </c>
      <c r="R30" s="326">
        <v>0</v>
      </c>
      <c r="S30" s="326">
        <v>0</v>
      </c>
      <c r="T30" s="326">
        <v>0</v>
      </c>
      <c r="U30" s="326">
        <v>0</v>
      </c>
      <c r="V30" s="326">
        <v>0</v>
      </c>
      <c r="W30" s="72" t="s">
        <v>190</v>
      </c>
      <c r="X30" s="326">
        <v>0</v>
      </c>
      <c r="Y30" s="326">
        <v>0</v>
      </c>
      <c r="Z30" s="326">
        <v>0</v>
      </c>
      <c r="AA30" s="326">
        <v>0</v>
      </c>
      <c r="AB30" s="326">
        <v>0</v>
      </c>
      <c r="AC30" s="326" t="s">
        <v>190</v>
      </c>
      <c r="AD30" s="326">
        <v>0</v>
      </c>
      <c r="AE30" s="326">
        <v>0</v>
      </c>
      <c r="AF30" s="326">
        <v>0</v>
      </c>
      <c r="AG30" s="326">
        <v>0</v>
      </c>
      <c r="AH30" s="326">
        <v>0</v>
      </c>
      <c r="AI30" s="326" t="s">
        <v>190</v>
      </c>
      <c r="AJ30" s="326">
        <v>0</v>
      </c>
      <c r="AK30" s="326">
        <v>0</v>
      </c>
      <c r="AL30" s="326">
        <v>0</v>
      </c>
      <c r="AM30" s="326">
        <v>0</v>
      </c>
      <c r="AN30" s="326">
        <v>0</v>
      </c>
      <c r="AO30" s="326" t="s">
        <v>190</v>
      </c>
      <c r="AP30" s="326">
        <v>0</v>
      </c>
      <c r="AQ30" s="326">
        <v>0</v>
      </c>
      <c r="AR30" s="326">
        <v>0</v>
      </c>
      <c r="AS30" s="326">
        <v>0</v>
      </c>
      <c r="AT30" s="326">
        <v>0</v>
      </c>
      <c r="AU30" s="326" t="s">
        <v>190</v>
      </c>
      <c r="AV30" s="326">
        <v>0</v>
      </c>
      <c r="AW30" s="326">
        <v>0</v>
      </c>
      <c r="AX30" s="326">
        <v>0</v>
      </c>
      <c r="AY30" s="326">
        <v>0</v>
      </c>
      <c r="AZ30" s="326">
        <v>0</v>
      </c>
      <c r="BA30" s="72" t="s">
        <v>190</v>
      </c>
    </row>
    <row r="31" spans="1:95" ht="42" customHeight="1" x14ac:dyDescent="0.25">
      <c r="B31" s="446" t="s">
        <v>114</v>
      </c>
      <c r="C31" s="447" t="s">
        <v>115</v>
      </c>
      <c r="D31" s="72" t="s">
        <v>93</v>
      </c>
      <c r="E31" s="326" t="s">
        <v>190</v>
      </c>
      <c r="F31" s="326">
        <v>0</v>
      </c>
      <c r="G31" s="326">
        <v>0</v>
      </c>
      <c r="H31" s="326">
        <v>0</v>
      </c>
      <c r="I31" s="326">
        <v>0</v>
      </c>
      <c r="J31" s="326">
        <v>0</v>
      </c>
      <c r="K31" s="326" t="s">
        <v>190</v>
      </c>
      <c r="L31" s="326">
        <v>0</v>
      </c>
      <c r="M31" s="326">
        <v>0</v>
      </c>
      <c r="N31" s="326">
        <v>0</v>
      </c>
      <c r="O31" s="326">
        <v>0</v>
      </c>
      <c r="P31" s="326">
        <v>0</v>
      </c>
      <c r="Q31" s="72" t="s">
        <v>190</v>
      </c>
      <c r="R31" s="326">
        <v>0</v>
      </c>
      <c r="S31" s="326">
        <v>0</v>
      </c>
      <c r="T31" s="326">
        <v>0</v>
      </c>
      <c r="U31" s="326">
        <v>0</v>
      </c>
      <c r="V31" s="326">
        <v>0</v>
      </c>
      <c r="W31" s="72" t="s">
        <v>190</v>
      </c>
      <c r="X31" s="326">
        <v>0</v>
      </c>
      <c r="Y31" s="326">
        <v>0</v>
      </c>
      <c r="Z31" s="326">
        <v>0</v>
      </c>
      <c r="AA31" s="326">
        <v>0</v>
      </c>
      <c r="AB31" s="326">
        <v>0</v>
      </c>
      <c r="AC31" s="326" t="s">
        <v>190</v>
      </c>
      <c r="AD31" s="326">
        <v>0</v>
      </c>
      <c r="AE31" s="326">
        <v>0</v>
      </c>
      <c r="AF31" s="326">
        <v>0</v>
      </c>
      <c r="AG31" s="326">
        <v>0</v>
      </c>
      <c r="AH31" s="326">
        <v>0</v>
      </c>
      <c r="AI31" s="326" t="s">
        <v>190</v>
      </c>
      <c r="AJ31" s="326">
        <v>0</v>
      </c>
      <c r="AK31" s="326">
        <v>0</v>
      </c>
      <c r="AL31" s="326">
        <v>0</v>
      </c>
      <c r="AM31" s="326">
        <v>0</v>
      </c>
      <c r="AN31" s="326">
        <v>0</v>
      </c>
      <c r="AO31" s="326" t="s">
        <v>190</v>
      </c>
      <c r="AP31" s="326">
        <v>0</v>
      </c>
      <c r="AQ31" s="326">
        <v>0</v>
      </c>
      <c r="AR31" s="326">
        <v>0</v>
      </c>
      <c r="AS31" s="326">
        <v>0</v>
      </c>
      <c r="AT31" s="326">
        <v>0</v>
      </c>
      <c r="AU31" s="326" t="s">
        <v>190</v>
      </c>
      <c r="AV31" s="326">
        <v>0</v>
      </c>
      <c r="AW31" s="326">
        <v>0</v>
      </c>
      <c r="AX31" s="326">
        <v>0</v>
      </c>
      <c r="AY31" s="326">
        <v>0</v>
      </c>
      <c r="AZ31" s="326">
        <v>0</v>
      </c>
      <c r="BA31" s="72" t="s">
        <v>190</v>
      </c>
    </row>
    <row r="32" spans="1:95" s="117" customFormat="1" ht="42" customHeight="1" x14ac:dyDescent="0.25">
      <c r="A32" s="105"/>
      <c r="B32" s="446" t="s">
        <v>116</v>
      </c>
      <c r="C32" s="447" t="s">
        <v>117</v>
      </c>
      <c r="D32" s="72" t="s">
        <v>93</v>
      </c>
      <c r="E32" s="326" t="s">
        <v>190</v>
      </c>
      <c r="F32" s="326">
        <v>0</v>
      </c>
      <c r="G32" s="326">
        <v>0</v>
      </c>
      <c r="H32" s="326">
        <v>0</v>
      </c>
      <c r="I32" s="326">
        <v>0</v>
      </c>
      <c r="J32" s="326">
        <v>0</v>
      </c>
      <c r="K32" s="326" t="s">
        <v>190</v>
      </c>
      <c r="L32" s="326">
        <v>0</v>
      </c>
      <c r="M32" s="326">
        <v>0</v>
      </c>
      <c r="N32" s="326">
        <v>0</v>
      </c>
      <c r="O32" s="326">
        <v>0</v>
      </c>
      <c r="P32" s="326">
        <v>0</v>
      </c>
      <c r="Q32" s="72" t="s">
        <v>190</v>
      </c>
      <c r="R32" s="326">
        <v>0</v>
      </c>
      <c r="S32" s="326">
        <v>0</v>
      </c>
      <c r="T32" s="326">
        <v>0</v>
      </c>
      <c r="U32" s="326">
        <v>0</v>
      </c>
      <c r="V32" s="326">
        <v>0</v>
      </c>
      <c r="W32" s="72" t="s">
        <v>190</v>
      </c>
      <c r="X32" s="326">
        <v>0</v>
      </c>
      <c r="Y32" s="326">
        <v>0</v>
      </c>
      <c r="Z32" s="326">
        <v>0</v>
      </c>
      <c r="AA32" s="326">
        <v>0</v>
      </c>
      <c r="AB32" s="326">
        <v>0</v>
      </c>
      <c r="AC32" s="326" t="s">
        <v>190</v>
      </c>
      <c r="AD32" s="326">
        <v>0</v>
      </c>
      <c r="AE32" s="326">
        <v>0</v>
      </c>
      <c r="AF32" s="326">
        <v>0</v>
      </c>
      <c r="AG32" s="326">
        <v>0</v>
      </c>
      <c r="AH32" s="326">
        <v>0</v>
      </c>
      <c r="AI32" s="326" t="s">
        <v>190</v>
      </c>
      <c r="AJ32" s="326">
        <v>0</v>
      </c>
      <c r="AK32" s="326">
        <v>0</v>
      </c>
      <c r="AL32" s="326">
        <v>0</v>
      </c>
      <c r="AM32" s="326">
        <v>0</v>
      </c>
      <c r="AN32" s="326">
        <v>0</v>
      </c>
      <c r="AO32" s="326" t="s">
        <v>190</v>
      </c>
      <c r="AP32" s="326">
        <v>0</v>
      </c>
      <c r="AQ32" s="326">
        <v>0</v>
      </c>
      <c r="AR32" s="326">
        <v>0</v>
      </c>
      <c r="AS32" s="326">
        <v>0</v>
      </c>
      <c r="AT32" s="326">
        <v>0</v>
      </c>
      <c r="AU32" s="326" t="s">
        <v>190</v>
      </c>
      <c r="AV32" s="326">
        <v>0</v>
      </c>
      <c r="AW32" s="326">
        <v>0</v>
      </c>
      <c r="AX32" s="326">
        <v>0</v>
      </c>
      <c r="AY32" s="326">
        <v>0</v>
      </c>
      <c r="AZ32" s="326">
        <v>0</v>
      </c>
      <c r="BA32" s="72" t="s">
        <v>190</v>
      </c>
      <c r="BB32" s="105"/>
    </row>
    <row r="33" spans="1:54" s="117" customFormat="1" ht="48" customHeight="1" x14ac:dyDescent="0.25">
      <c r="A33" s="105"/>
      <c r="B33" s="440" t="s">
        <v>118</v>
      </c>
      <c r="C33" s="445" t="s">
        <v>119</v>
      </c>
      <c r="D33" s="440" t="s">
        <v>93</v>
      </c>
      <c r="E33" s="398">
        <f>SUBTOTAL(9,E34:E35)</f>
        <v>0</v>
      </c>
      <c r="F33" s="398">
        <f t="shared" ref="F33:BA33" si="14">SUBTOTAL(9,F34:F35)</f>
        <v>0</v>
      </c>
      <c r="G33" s="398">
        <f t="shared" si="14"/>
        <v>0</v>
      </c>
      <c r="H33" s="398">
        <f t="shared" si="14"/>
        <v>0</v>
      </c>
      <c r="I33" s="398">
        <f t="shared" si="14"/>
        <v>0</v>
      </c>
      <c r="J33" s="398">
        <f t="shared" si="14"/>
        <v>0</v>
      </c>
      <c r="K33" s="398">
        <f t="shared" si="14"/>
        <v>0</v>
      </c>
      <c r="L33" s="398">
        <f t="shared" si="14"/>
        <v>0</v>
      </c>
      <c r="M33" s="398">
        <f t="shared" si="14"/>
        <v>0</v>
      </c>
      <c r="N33" s="398">
        <f t="shared" si="14"/>
        <v>0</v>
      </c>
      <c r="O33" s="398">
        <f t="shared" si="14"/>
        <v>0</v>
      </c>
      <c r="P33" s="398">
        <f t="shared" si="14"/>
        <v>0</v>
      </c>
      <c r="Q33" s="398">
        <f t="shared" si="14"/>
        <v>0</v>
      </c>
      <c r="R33" s="398">
        <f t="shared" si="14"/>
        <v>0</v>
      </c>
      <c r="S33" s="398">
        <f t="shared" si="14"/>
        <v>0</v>
      </c>
      <c r="T33" s="398">
        <f t="shared" si="14"/>
        <v>0</v>
      </c>
      <c r="U33" s="398">
        <f t="shared" si="14"/>
        <v>0</v>
      </c>
      <c r="V33" s="398">
        <f t="shared" si="14"/>
        <v>0</v>
      </c>
      <c r="W33" s="398">
        <f t="shared" si="14"/>
        <v>0</v>
      </c>
      <c r="X33" s="398">
        <f t="shared" si="14"/>
        <v>0</v>
      </c>
      <c r="Y33" s="398">
        <f t="shared" si="14"/>
        <v>0</v>
      </c>
      <c r="Z33" s="398">
        <f t="shared" si="14"/>
        <v>0</v>
      </c>
      <c r="AA33" s="398">
        <f t="shared" si="14"/>
        <v>0</v>
      </c>
      <c r="AB33" s="398">
        <f t="shared" si="14"/>
        <v>0</v>
      </c>
      <c r="AC33" s="398">
        <f t="shared" si="14"/>
        <v>0</v>
      </c>
      <c r="AD33" s="398">
        <f t="shared" si="14"/>
        <v>0</v>
      </c>
      <c r="AE33" s="398">
        <f t="shared" si="14"/>
        <v>0</v>
      </c>
      <c r="AF33" s="398">
        <f t="shared" si="14"/>
        <v>0</v>
      </c>
      <c r="AG33" s="398">
        <f t="shared" si="14"/>
        <v>0</v>
      </c>
      <c r="AH33" s="398">
        <f t="shared" si="14"/>
        <v>0</v>
      </c>
      <c r="AI33" s="398">
        <f t="shared" si="14"/>
        <v>0</v>
      </c>
      <c r="AJ33" s="398">
        <f t="shared" si="14"/>
        <v>0</v>
      </c>
      <c r="AK33" s="398">
        <f t="shared" si="14"/>
        <v>0</v>
      </c>
      <c r="AL33" s="398">
        <f t="shared" si="14"/>
        <v>0</v>
      </c>
      <c r="AM33" s="398">
        <f t="shared" si="14"/>
        <v>0</v>
      </c>
      <c r="AN33" s="398">
        <f t="shared" si="14"/>
        <v>0</v>
      </c>
      <c r="AO33" s="398">
        <f t="shared" si="14"/>
        <v>0</v>
      </c>
      <c r="AP33" s="398">
        <f t="shared" si="14"/>
        <v>0</v>
      </c>
      <c r="AQ33" s="398">
        <f t="shared" si="14"/>
        <v>0</v>
      </c>
      <c r="AR33" s="398">
        <f t="shared" si="14"/>
        <v>0</v>
      </c>
      <c r="AS33" s="398">
        <f t="shared" si="14"/>
        <v>0</v>
      </c>
      <c r="AT33" s="398">
        <f t="shared" si="14"/>
        <v>0</v>
      </c>
      <c r="AU33" s="398">
        <f t="shared" si="14"/>
        <v>0</v>
      </c>
      <c r="AV33" s="398">
        <f t="shared" si="14"/>
        <v>0</v>
      </c>
      <c r="AW33" s="398">
        <f t="shared" si="14"/>
        <v>0</v>
      </c>
      <c r="AX33" s="398">
        <f t="shared" si="14"/>
        <v>0</v>
      </c>
      <c r="AY33" s="398">
        <f t="shared" si="14"/>
        <v>0</v>
      </c>
      <c r="AZ33" s="398">
        <f t="shared" si="14"/>
        <v>0</v>
      </c>
      <c r="BA33" s="398">
        <f t="shared" si="14"/>
        <v>0</v>
      </c>
      <c r="BB33" s="105"/>
    </row>
    <row r="34" spans="1:54" ht="42" customHeight="1" x14ac:dyDescent="0.25">
      <c r="B34" s="447" t="s">
        <v>120</v>
      </c>
      <c r="C34" s="447" t="s">
        <v>121</v>
      </c>
      <c r="D34" s="72" t="s">
        <v>93</v>
      </c>
      <c r="E34" s="326" t="s">
        <v>190</v>
      </c>
      <c r="F34" s="326">
        <v>0</v>
      </c>
      <c r="G34" s="326">
        <v>0</v>
      </c>
      <c r="H34" s="326">
        <v>0</v>
      </c>
      <c r="I34" s="326">
        <v>0</v>
      </c>
      <c r="J34" s="326">
        <v>0</v>
      </c>
      <c r="K34" s="326" t="s">
        <v>190</v>
      </c>
      <c r="L34" s="326">
        <v>0</v>
      </c>
      <c r="M34" s="326">
        <v>0</v>
      </c>
      <c r="N34" s="326">
        <v>0</v>
      </c>
      <c r="O34" s="326">
        <v>0</v>
      </c>
      <c r="P34" s="326">
        <v>0</v>
      </c>
      <c r="Q34" s="326" t="s">
        <v>190</v>
      </c>
      <c r="R34" s="326">
        <v>0</v>
      </c>
      <c r="S34" s="326">
        <v>0</v>
      </c>
      <c r="T34" s="326">
        <v>0</v>
      </c>
      <c r="U34" s="326">
        <v>0</v>
      </c>
      <c r="V34" s="326">
        <v>0</v>
      </c>
      <c r="W34" s="326" t="s">
        <v>190</v>
      </c>
      <c r="X34" s="326">
        <v>0</v>
      </c>
      <c r="Y34" s="326">
        <v>0</v>
      </c>
      <c r="Z34" s="326">
        <v>0</v>
      </c>
      <c r="AA34" s="326">
        <v>0</v>
      </c>
      <c r="AB34" s="326">
        <v>0</v>
      </c>
      <c r="AC34" s="326" t="s">
        <v>190</v>
      </c>
      <c r="AD34" s="326">
        <v>0</v>
      </c>
      <c r="AE34" s="326">
        <v>0</v>
      </c>
      <c r="AF34" s="326">
        <v>0</v>
      </c>
      <c r="AG34" s="326">
        <v>0</v>
      </c>
      <c r="AH34" s="326">
        <v>0</v>
      </c>
      <c r="AI34" s="326" t="s">
        <v>190</v>
      </c>
      <c r="AJ34" s="326">
        <v>0</v>
      </c>
      <c r="AK34" s="326">
        <v>0</v>
      </c>
      <c r="AL34" s="326">
        <v>0</v>
      </c>
      <c r="AM34" s="326">
        <v>0</v>
      </c>
      <c r="AN34" s="326">
        <v>0</v>
      </c>
      <c r="AO34" s="326" t="s">
        <v>190</v>
      </c>
      <c r="AP34" s="326">
        <v>0</v>
      </c>
      <c r="AQ34" s="326">
        <v>0</v>
      </c>
      <c r="AR34" s="326">
        <v>0</v>
      </c>
      <c r="AS34" s="326">
        <v>0</v>
      </c>
      <c r="AT34" s="326">
        <v>0</v>
      </c>
      <c r="AU34" s="326" t="s">
        <v>190</v>
      </c>
      <c r="AV34" s="326">
        <v>0</v>
      </c>
      <c r="AW34" s="326">
        <v>0</v>
      </c>
      <c r="AX34" s="326">
        <v>0</v>
      </c>
      <c r="AY34" s="326">
        <v>0</v>
      </c>
      <c r="AZ34" s="326">
        <v>0</v>
      </c>
      <c r="BA34" s="326" t="s">
        <v>190</v>
      </c>
    </row>
    <row r="35" spans="1:54" ht="42" customHeight="1" x14ac:dyDescent="0.25">
      <c r="B35" s="446" t="s">
        <v>122</v>
      </c>
      <c r="C35" s="447" t="s">
        <v>123</v>
      </c>
      <c r="D35" s="72" t="s">
        <v>93</v>
      </c>
      <c r="E35" s="326" t="s">
        <v>190</v>
      </c>
      <c r="F35" s="326">
        <v>0</v>
      </c>
      <c r="G35" s="326">
        <v>0</v>
      </c>
      <c r="H35" s="326">
        <v>0</v>
      </c>
      <c r="I35" s="326">
        <v>0</v>
      </c>
      <c r="J35" s="326">
        <v>0</v>
      </c>
      <c r="K35" s="326" t="s">
        <v>190</v>
      </c>
      <c r="L35" s="326">
        <v>0</v>
      </c>
      <c r="M35" s="326">
        <v>0</v>
      </c>
      <c r="N35" s="326">
        <v>0</v>
      </c>
      <c r="O35" s="326">
        <v>0</v>
      </c>
      <c r="P35" s="326">
        <v>0</v>
      </c>
      <c r="Q35" s="326" t="s">
        <v>190</v>
      </c>
      <c r="R35" s="326">
        <v>0</v>
      </c>
      <c r="S35" s="326">
        <v>0</v>
      </c>
      <c r="T35" s="326">
        <v>0</v>
      </c>
      <c r="U35" s="326">
        <v>0</v>
      </c>
      <c r="V35" s="326">
        <v>0</v>
      </c>
      <c r="W35" s="326" t="s">
        <v>190</v>
      </c>
      <c r="X35" s="326">
        <v>0</v>
      </c>
      <c r="Y35" s="326">
        <v>0</v>
      </c>
      <c r="Z35" s="326">
        <v>0</v>
      </c>
      <c r="AA35" s="326">
        <v>0</v>
      </c>
      <c r="AB35" s="326">
        <v>0</v>
      </c>
      <c r="AC35" s="326" t="s">
        <v>190</v>
      </c>
      <c r="AD35" s="326">
        <v>0</v>
      </c>
      <c r="AE35" s="326">
        <v>0</v>
      </c>
      <c r="AF35" s="326">
        <v>0</v>
      </c>
      <c r="AG35" s="326">
        <v>0</v>
      </c>
      <c r="AH35" s="326">
        <v>0</v>
      </c>
      <c r="AI35" s="326" t="s">
        <v>190</v>
      </c>
      <c r="AJ35" s="326">
        <v>0</v>
      </c>
      <c r="AK35" s="326">
        <v>0</v>
      </c>
      <c r="AL35" s="326">
        <v>0</v>
      </c>
      <c r="AM35" s="326">
        <v>0</v>
      </c>
      <c r="AN35" s="326">
        <v>0</v>
      </c>
      <c r="AO35" s="326" t="s">
        <v>190</v>
      </c>
      <c r="AP35" s="326">
        <v>0</v>
      </c>
      <c r="AQ35" s="326">
        <v>0</v>
      </c>
      <c r="AR35" s="326">
        <v>0</v>
      </c>
      <c r="AS35" s="326">
        <v>0</v>
      </c>
      <c r="AT35" s="326">
        <v>0</v>
      </c>
      <c r="AU35" s="326" t="s">
        <v>190</v>
      </c>
      <c r="AV35" s="326">
        <v>0</v>
      </c>
      <c r="AW35" s="326">
        <v>0</v>
      </c>
      <c r="AX35" s="326">
        <v>0</v>
      </c>
      <c r="AY35" s="326">
        <v>0</v>
      </c>
      <c r="AZ35" s="326">
        <v>0</v>
      </c>
      <c r="BA35" s="326" t="s">
        <v>190</v>
      </c>
    </row>
    <row r="36" spans="1:54" ht="48" customHeight="1" x14ac:dyDescent="0.25">
      <c r="B36" s="440" t="s">
        <v>124</v>
      </c>
      <c r="C36" s="440" t="s">
        <v>125</v>
      </c>
      <c r="D36" s="440" t="s">
        <v>93</v>
      </c>
      <c r="E36" s="396">
        <f>SUBTOTAL(9,E37)</f>
        <v>0</v>
      </c>
      <c r="F36" s="396">
        <f t="shared" ref="F36:BA36" si="15">SUBTOTAL(9,F37)</f>
        <v>0</v>
      </c>
      <c r="G36" s="396">
        <f t="shared" si="15"/>
        <v>0</v>
      </c>
      <c r="H36" s="396">
        <f t="shared" si="15"/>
        <v>0</v>
      </c>
      <c r="I36" s="396">
        <f t="shared" si="15"/>
        <v>0</v>
      </c>
      <c r="J36" s="396">
        <f t="shared" si="15"/>
        <v>0</v>
      </c>
      <c r="K36" s="396">
        <f t="shared" si="15"/>
        <v>0</v>
      </c>
      <c r="L36" s="396">
        <f t="shared" si="15"/>
        <v>0</v>
      </c>
      <c r="M36" s="396">
        <f t="shared" si="15"/>
        <v>0</v>
      </c>
      <c r="N36" s="396">
        <f t="shared" si="15"/>
        <v>0</v>
      </c>
      <c r="O36" s="396">
        <f t="shared" si="15"/>
        <v>0</v>
      </c>
      <c r="P36" s="396">
        <f t="shared" si="15"/>
        <v>0</v>
      </c>
      <c r="Q36" s="396">
        <f t="shared" si="15"/>
        <v>0</v>
      </c>
      <c r="R36" s="396">
        <f t="shared" si="15"/>
        <v>0</v>
      </c>
      <c r="S36" s="396">
        <f t="shared" si="15"/>
        <v>0</v>
      </c>
      <c r="T36" s="396">
        <f t="shared" si="15"/>
        <v>0</v>
      </c>
      <c r="U36" s="396">
        <f t="shared" si="15"/>
        <v>0</v>
      </c>
      <c r="V36" s="396">
        <f t="shared" si="15"/>
        <v>0</v>
      </c>
      <c r="W36" s="396">
        <f t="shared" si="15"/>
        <v>0</v>
      </c>
      <c r="X36" s="396">
        <f t="shared" si="15"/>
        <v>0</v>
      </c>
      <c r="Y36" s="396">
        <f t="shared" si="15"/>
        <v>0</v>
      </c>
      <c r="Z36" s="396">
        <f t="shared" si="15"/>
        <v>0</v>
      </c>
      <c r="AA36" s="396">
        <f t="shared" si="15"/>
        <v>0</v>
      </c>
      <c r="AB36" s="396">
        <f t="shared" si="15"/>
        <v>0</v>
      </c>
      <c r="AC36" s="396">
        <f t="shared" si="15"/>
        <v>0</v>
      </c>
      <c r="AD36" s="396">
        <f t="shared" si="15"/>
        <v>0</v>
      </c>
      <c r="AE36" s="396">
        <f t="shared" si="15"/>
        <v>0</v>
      </c>
      <c r="AF36" s="396">
        <f t="shared" si="15"/>
        <v>0</v>
      </c>
      <c r="AG36" s="396">
        <f t="shared" si="15"/>
        <v>0</v>
      </c>
      <c r="AH36" s="396">
        <f t="shared" si="15"/>
        <v>0</v>
      </c>
      <c r="AI36" s="396">
        <f t="shared" si="15"/>
        <v>0</v>
      </c>
      <c r="AJ36" s="396">
        <f t="shared" si="15"/>
        <v>0</v>
      </c>
      <c r="AK36" s="396">
        <f t="shared" si="15"/>
        <v>0</v>
      </c>
      <c r="AL36" s="396">
        <f t="shared" si="15"/>
        <v>0</v>
      </c>
      <c r="AM36" s="396">
        <f t="shared" si="15"/>
        <v>0</v>
      </c>
      <c r="AN36" s="396">
        <f t="shared" si="15"/>
        <v>0</v>
      </c>
      <c r="AO36" s="396">
        <f t="shared" si="15"/>
        <v>0</v>
      </c>
      <c r="AP36" s="396">
        <f t="shared" si="15"/>
        <v>0</v>
      </c>
      <c r="AQ36" s="396">
        <f t="shared" si="15"/>
        <v>0</v>
      </c>
      <c r="AR36" s="396">
        <f t="shared" si="15"/>
        <v>0</v>
      </c>
      <c r="AS36" s="396">
        <f t="shared" si="15"/>
        <v>0</v>
      </c>
      <c r="AT36" s="396">
        <f t="shared" si="15"/>
        <v>0</v>
      </c>
      <c r="AU36" s="396">
        <f t="shared" si="15"/>
        <v>0</v>
      </c>
      <c r="AV36" s="396">
        <f t="shared" si="15"/>
        <v>0</v>
      </c>
      <c r="AW36" s="396">
        <f t="shared" si="15"/>
        <v>0</v>
      </c>
      <c r="AX36" s="396">
        <f t="shared" si="15"/>
        <v>0</v>
      </c>
      <c r="AY36" s="396">
        <f t="shared" si="15"/>
        <v>0</v>
      </c>
      <c r="AZ36" s="396">
        <f t="shared" si="15"/>
        <v>0</v>
      </c>
      <c r="BA36" s="396">
        <f t="shared" si="15"/>
        <v>0</v>
      </c>
    </row>
    <row r="37" spans="1:54" ht="48" customHeight="1" x14ac:dyDescent="0.25">
      <c r="B37" s="408" t="s">
        <v>126</v>
      </c>
      <c r="C37" s="440" t="s">
        <v>127</v>
      </c>
      <c r="D37" s="440" t="s">
        <v>93</v>
      </c>
      <c r="E37" s="396">
        <f t="shared" ref="E37:AJ37" si="16">SUBTOTAL(9,E38:E39)</f>
        <v>0</v>
      </c>
      <c r="F37" s="396">
        <f t="shared" si="16"/>
        <v>0</v>
      </c>
      <c r="G37" s="396">
        <f t="shared" si="16"/>
        <v>0</v>
      </c>
      <c r="H37" s="396">
        <f t="shared" si="16"/>
        <v>0</v>
      </c>
      <c r="I37" s="396">
        <f t="shared" si="16"/>
        <v>0</v>
      </c>
      <c r="J37" s="396">
        <f t="shared" si="16"/>
        <v>0</v>
      </c>
      <c r="K37" s="396">
        <f t="shared" si="16"/>
        <v>0</v>
      </c>
      <c r="L37" s="396">
        <f t="shared" si="16"/>
        <v>0</v>
      </c>
      <c r="M37" s="396">
        <f t="shared" si="16"/>
        <v>0</v>
      </c>
      <c r="N37" s="396">
        <f t="shared" si="16"/>
        <v>0</v>
      </c>
      <c r="O37" s="396">
        <f t="shared" si="16"/>
        <v>0</v>
      </c>
      <c r="P37" s="396">
        <f t="shared" si="16"/>
        <v>0</v>
      </c>
      <c r="Q37" s="396">
        <f t="shared" si="16"/>
        <v>0</v>
      </c>
      <c r="R37" s="396">
        <f t="shared" si="16"/>
        <v>0</v>
      </c>
      <c r="S37" s="396">
        <f t="shared" si="16"/>
        <v>0</v>
      </c>
      <c r="T37" s="396">
        <f t="shared" si="16"/>
        <v>0</v>
      </c>
      <c r="U37" s="396">
        <f t="shared" si="16"/>
        <v>0</v>
      </c>
      <c r="V37" s="396">
        <f t="shared" si="16"/>
        <v>0</v>
      </c>
      <c r="W37" s="396">
        <f t="shared" si="16"/>
        <v>0</v>
      </c>
      <c r="X37" s="396">
        <f t="shared" si="16"/>
        <v>0</v>
      </c>
      <c r="Y37" s="396">
        <f t="shared" si="16"/>
        <v>0</v>
      </c>
      <c r="Z37" s="396">
        <f t="shared" si="16"/>
        <v>0</v>
      </c>
      <c r="AA37" s="396">
        <f t="shared" si="16"/>
        <v>0</v>
      </c>
      <c r="AB37" s="396">
        <f t="shared" si="16"/>
        <v>0</v>
      </c>
      <c r="AC37" s="396">
        <f t="shared" si="16"/>
        <v>0</v>
      </c>
      <c r="AD37" s="396">
        <f t="shared" si="16"/>
        <v>0</v>
      </c>
      <c r="AE37" s="396">
        <f t="shared" si="16"/>
        <v>0</v>
      </c>
      <c r="AF37" s="396">
        <f t="shared" si="16"/>
        <v>0</v>
      </c>
      <c r="AG37" s="396">
        <f t="shared" si="16"/>
        <v>0</v>
      </c>
      <c r="AH37" s="396">
        <f t="shared" si="16"/>
        <v>0</v>
      </c>
      <c r="AI37" s="396">
        <f t="shared" si="16"/>
        <v>0</v>
      </c>
      <c r="AJ37" s="396">
        <f t="shared" si="16"/>
        <v>0</v>
      </c>
      <c r="AK37" s="396">
        <f t="shared" ref="AK37:BA37" si="17">SUBTOTAL(9,AK38:AK39)</f>
        <v>0</v>
      </c>
      <c r="AL37" s="396">
        <f t="shared" si="17"/>
        <v>0</v>
      </c>
      <c r="AM37" s="396">
        <f t="shared" si="17"/>
        <v>0</v>
      </c>
      <c r="AN37" s="396">
        <f t="shared" si="17"/>
        <v>0</v>
      </c>
      <c r="AO37" s="396">
        <f t="shared" si="17"/>
        <v>0</v>
      </c>
      <c r="AP37" s="396">
        <f t="shared" si="17"/>
        <v>0</v>
      </c>
      <c r="AQ37" s="396">
        <f t="shared" si="17"/>
        <v>0</v>
      </c>
      <c r="AR37" s="396">
        <f t="shared" si="17"/>
        <v>0</v>
      </c>
      <c r="AS37" s="396">
        <f t="shared" si="17"/>
        <v>0</v>
      </c>
      <c r="AT37" s="396">
        <f t="shared" si="17"/>
        <v>0</v>
      </c>
      <c r="AU37" s="396">
        <f t="shared" si="17"/>
        <v>0</v>
      </c>
      <c r="AV37" s="396">
        <f t="shared" si="17"/>
        <v>0</v>
      </c>
      <c r="AW37" s="396">
        <f t="shared" si="17"/>
        <v>0</v>
      </c>
      <c r="AX37" s="396">
        <f t="shared" si="17"/>
        <v>0</v>
      </c>
      <c r="AY37" s="396">
        <f t="shared" si="17"/>
        <v>0</v>
      </c>
      <c r="AZ37" s="396">
        <f t="shared" si="17"/>
        <v>0</v>
      </c>
      <c r="BA37" s="396">
        <f t="shared" si="17"/>
        <v>0</v>
      </c>
    </row>
    <row r="38" spans="1:54" ht="42" customHeight="1" x14ac:dyDescent="0.25">
      <c r="B38" s="450" t="s">
        <v>286</v>
      </c>
      <c r="C38" s="451" t="s">
        <v>287</v>
      </c>
      <c r="D38" s="72" t="s">
        <v>93</v>
      </c>
      <c r="E38" s="73">
        <v>0</v>
      </c>
      <c r="F38" s="73">
        <v>0</v>
      </c>
      <c r="G38" s="73">
        <v>0</v>
      </c>
      <c r="H38" s="73">
        <v>0</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s="73">
        <v>0</v>
      </c>
      <c r="AB38" s="73">
        <v>0</v>
      </c>
      <c r="AC38" s="73">
        <v>0</v>
      </c>
      <c r="AD38" s="73">
        <v>0</v>
      </c>
      <c r="AE38" s="73">
        <v>0</v>
      </c>
      <c r="AF38" s="73">
        <v>0</v>
      </c>
      <c r="AG38" s="73">
        <v>0</v>
      </c>
      <c r="AH38" s="73">
        <v>0</v>
      </c>
      <c r="AI38" s="73">
        <v>0</v>
      </c>
      <c r="AJ38" s="73">
        <v>0</v>
      </c>
      <c r="AK38" s="73">
        <v>0</v>
      </c>
      <c r="AL38" s="73">
        <v>0</v>
      </c>
      <c r="AM38" s="73">
        <v>0</v>
      </c>
      <c r="AN38" s="73">
        <v>0</v>
      </c>
      <c r="AO38" s="73">
        <v>0</v>
      </c>
      <c r="AP38" s="73">
        <v>0</v>
      </c>
      <c r="AQ38" s="73">
        <v>0</v>
      </c>
      <c r="AR38" s="73">
        <v>0</v>
      </c>
      <c r="AS38" s="73">
        <v>0</v>
      </c>
      <c r="AT38" s="73">
        <v>0</v>
      </c>
      <c r="AU38" s="73">
        <v>0</v>
      </c>
      <c r="AV38" s="73">
        <v>0</v>
      </c>
      <c r="AW38" s="73">
        <v>0</v>
      </c>
      <c r="AX38" s="73">
        <v>0</v>
      </c>
      <c r="AY38" s="73">
        <v>0</v>
      </c>
      <c r="AZ38" s="73">
        <v>0</v>
      </c>
      <c r="BA38" s="73">
        <v>0</v>
      </c>
    </row>
    <row r="39" spans="1:54" ht="42" customHeight="1" x14ac:dyDescent="0.25">
      <c r="B39" s="421" t="s">
        <v>128</v>
      </c>
      <c r="C39" s="422" t="s">
        <v>129</v>
      </c>
      <c r="D39" s="444" t="s">
        <v>93</v>
      </c>
      <c r="E39" s="326" t="s">
        <v>190</v>
      </c>
      <c r="F39" s="326">
        <v>0</v>
      </c>
      <c r="G39" s="326">
        <v>0</v>
      </c>
      <c r="H39" s="326">
        <v>0</v>
      </c>
      <c r="I39" s="326">
        <v>0</v>
      </c>
      <c r="J39" s="326">
        <v>0</v>
      </c>
      <c r="K39" s="326" t="s">
        <v>190</v>
      </c>
      <c r="L39" s="326">
        <v>0</v>
      </c>
      <c r="M39" s="326">
        <v>0</v>
      </c>
      <c r="N39" s="326">
        <v>0</v>
      </c>
      <c r="O39" s="326">
        <v>0</v>
      </c>
      <c r="P39" s="326">
        <v>0</v>
      </c>
      <c r="Q39" s="326" t="s">
        <v>190</v>
      </c>
      <c r="R39" s="326">
        <v>0</v>
      </c>
      <c r="S39" s="326">
        <v>0</v>
      </c>
      <c r="T39" s="326">
        <v>0</v>
      </c>
      <c r="U39" s="326">
        <v>0</v>
      </c>
      <c r="V39" s="326">
        <v>0</v>
      </c>
      <c r="W39" s="326" t="s">
        <v>190</v>
      </c>
      <c r="X39" s="326">
        <v>0</v>
      </c>
      <c r="Y39" s="326">
        <v>0</v>
      </c>
      <c r="Z39" s="326">
        <v>0</v>
      </c>
      <c r="AA39" s="326">
        <v>0</v>
      </c>
      <c r="AB39" s="326">
        <v>0</v>
      </c>
      <c r="AC39" s="326" t="s">
        <v>190</v>
      </c>
      <c r="AD39" s="326">
        <v>0</v>
      </c>
      <c r="AE39" s="326">
        <v>0</v>
      </c>
      <c r="AF39" s="326">
        <v>0</v>
      </c>
      <c r="AG39" s="326">
        <v>0</v>
      </c>
      <c r="AH39" s="326">
        <v>0</v>
      </c>
      <c r="AI39" s="326" t="s">
        <v>190</v>
      </c>
      <c r="AJ39" s="326">
        <v>0</v>
      </c>
      <c r="AK39" s="326">
        <v>0</v>
      </c>
      <c r="AL39" s="326">
        <v>0</v>
      </c>
      <c r="AM39" s="326">
        <v>0</v>
      </c>
      <c r="AN39" s="326">
        <v>0</v>
      </c>
      <c r="AO39" s="326" t="s">
        <v>190</v>
      </c>
      <c r="AP39" s="326">
        <v>0</v>
      </c>
      <c r="AQ39" s="326">
        <v>0</v>
      </c>
      <c r="AR39" s="326">
        <v>0</v>
      </c>
      <c r="AS39" s="326">
        <v>0</v>
      </c>
      <c r="AT39" s="326">
        <v>0</v>
      </c>
      <c r="AU39" s="326" t="s">
        <v>190</v>
      </c>
      <c r="AV39" s="326">
        <v>0</v>
      </c>
      <c r="AW39" s="326">
        <v>0</v>
      </c>
      <c r="AX39" s="326">
        <v>0</v>
      </c>
      <c r="AY39" s="326">
        <v>0</v>
      </c>
      <c r="AZ39" s="326">
        <v>0</v>
      </c>
      <c r="BA39" s="326" t="s">
        <v>190</v>
      </c>
    </row>
    <row r="40" spans="1:54" ht="48" customHeight="1" x14ac:dyDescent="0.25">
      <c r="B40" s="394" t="s">
        <v>130</v>
      </c>
      <c r="C40" s="395" t="s">
        <v>131</v>
      </c>
      <c r="D40" s="441" t="s">
        <v>93</v>
      </c>
      <c r="E40" s="396">
        <f t="shared" ref="E40:AJ40" si="18">SUBTOTAL(9,E41:E66)</f>
        <v>0</v>
      </c>
      <c r="F40" s="396">
        <f t="shared" si="18"/>
        <v>0</v>
      </c>
      <c r="G40" s="396">
        <f t="shared" si="18"/>
        <v>0</v>
      </c>
      <c r="H40" s="396">
        <f t="shared" si="18"/>
        <v>0</v>
      </c>
      <c r="I40" s="396">
        <f t="shared" si="18"/>
        <v>0</v>
      </c>
      <c r="J40" s="396">
        <f t="shared" si="18"/>
        <v>0</v>
      </c>
      <c r="K40" s="396">
        <f t="shared" si="18"/>
        <v>0</v>
      </c>
      <c r="L40" s="396">
        <f t="shared" si="18"/>
        <v>0</v>
      </c>
      <c r="M40" s="396">
        <f t="shared" si="18"/>
        <v>0</v>
      </c>
      <c r="N40" s="396">
        <f t="shared" si="18"/>
        <v>0</v>
      </c>
      <c r="O40" s="396">
        <f t="shared" si="18"/>
        <v>0</v>
      </c>
      <c r="P40" s="396">
        <f t="shared" si="18"/>
        <v>0</v>
      </c>
      <c r="Q40" s="396">
        <f t="shared" si="18"/>
        <v>0</v>
      </c>
      <c r="R40" s="396">
        <f t="shared" si="18"/>
        <v>0</v>
      </c>
      <c r="S40" s="396">
        <f t="shared" si="18"/>
        <v>0</v>
      </c>
      <c r="T40" s="396">
        <f t="shared" si="18"/>
        <v>0</v>
      </c>
      <c r="U40" s="396">
        <f t="shared" si="18"/>
        <v>0</v>
      </c>
      <c r="V40" s="396">
        <f t="shared" si="18"/>
        <v>0</v>
      </c>
      <c r="W40" s="396">
        <f t="shared" si="18"/>
        <v>0</v>
      </c>
      <c r="X40" s="396">
        <f t="shared" si="18"/>
        <v>0</v>
      </c>
      <c r="Y40" s="396">
        <f t="shared" si="18"/>
        <v>0</v>
      </c>
      <c r="Z40" s="396">
        <f t="shared" si="18"/>
        <v>0</v>
      </c>
      <c r="AA40" s="396">
        <f t="shared" si="18"/>
        <v>0</v>
      </c>
      <c r="AB40" s="396">
        <f t="shared" si="18"/>
        <v>0</v>
      </c>
      <c r="AC40" s="396">
        <f t="shared" si="18"/>
        <v>0</v>
      </c>
      <c r="AD40" s="396">
        <f t="shared" si="18"/>
        <v>0</v>
      </c>
      <c r="AE40" s="396">
        <f t="shared" si="18"/>
        <v>0</v>
      </c>
      <c r="AF40" s="396">
        <f t="shared" si="18"/>
        <v>0</v>
      </c>
      <c r="AG40" s="396">
        <f t="shared" si="18"/>
        <v>0</v>
      </c>
      <c r="AH40" s="396">
        <f t="shared" si="18"/>
        <v>0</v>
      </c>
      <c r="AI40" s="396">
        <f t="shared" si="18"/>
        <v>0</v>
      </c>
      <c r="AJ40" s="396">
        <f t="shared" si="18"/>
        <v>0</v>
      </c>
      <c r="AK40" s="396">
        <f t="shared" ref="AK40:BA40" si="19">SUBTOTAL(9,AK41:AK66)</f>
        <v>0</v>
      </c>
      <c r="AL40" s="396">
        <f t="shared" si="19"/>
        <v>0</v>
      </c>
      <c r="AM40" s="396">
        <f t="shared" si="19"/>
        <v>0</v>
      </c>
      <c r="AN40" s="396">
        <f t="shared" si="19"/>
        <v>0</v>
      </c>
      <c r="AO40" s="396">
        <f t="shared" si="19"/>
        <v>0</v>
      </c>
      <c r="AP40" s="396">
        <f t="shared" si="19"/>
        <v>0</v>
      </c>
      <c r="AQ40" s="396">
        <f t="shared" si="19"/>
        <v>0</v>
      </c>
      <c r="AR40" s="396">
        <f t="shared" si="19"/>
        <v>0</v>
      </c>
      <c r="AS40" s="396">
        <f t="shared" si="19"/>
        <v>0</v>
      </c>
      <c r="AT40" s="396">
        <f t="shared" si="19"/>
        <v>0</v>
      </c>
      <c r="AU40" s="396">
        <f t="shared" si="19"/>
        <v>0</v>
      </c>
      <c r="AV40" s="396">
        <f t="shared" si="19"/>
        <v>0</v>
      </c>
      <c r="AW40" s="396">
        <f t="shared" si="19"/>
        <v>0</v>
      </c>
      <c r="AX40" s="396">
        <f t="shared" si="19"/>
        <v>0</v>
      </c>
      <c r="AY40" s="396">
        <f t="shared" si="19"/>
        <v>0</v>
      </c>
      <c r="AZ40" s="396">
        <f t="shared" si="19"/>
        <v>0</v>
      </c>
      <c r="BA40" s="396">
        <f t="shared" si="19"/>
        <v>0</v>
      </c>
    </row>
    <row r="41" spans="1:54" ht="48" customHeight="1" x14ac:dyDescent="0.25">
      <c r="B41" s="394" t="s">
        <v>132</v>
      </c>
      <c r="C41" s="395" t="s">
        <v>133</v>
      </c>
      <c r="D41" s="394" t="s">
        <v>93</v>
      </c>
      <c r="E41" s="396">
        <f t="shared" ref="E41:AJ41" si="20">SUBTOTAL(9,E42:E48)</f>
        <v>0</v>
      </c>
      <c r="F41" s="396">
        <f t="shared" si="20"/>
        <v>0</v>
      </c>
      <c r="G41" s="396">
        <f t="shared" si="20"/>
        <v>0</v>
      </c>
      <c r="H41" s="396">
        <f t="shared" si="20"/>
        <v>0</v>
      </c>
      <c r="I41" s="396">
        <f t="shared" si="20"/>
        <v>0</v>
      </c>
      <c r="J41" s="396">
        <f t="shared" si="20"/>
        <v>0</v>
      </c>
      <c r="K41" s="396">
        <f t="shared" si="20"/>
        <v>0</v>
      </c>
      <c r="L41" s="396">
        <f t="shared" si="20"/>
        <v>0</v>
      </c>
      <c r="M41" s="396">
        <f t="shared" si="20"/>
        <v>0</v>
      </c>
      <c r="N41" s="396">
        <f t="shared" si="20"/>
        <v>0</v>
      </c>
      <c r="O41" s="396">
        <f t="shared" si="20"/>
        <v>0</v>
      </c>
      <c r="P41" s="396">
        <f t="shared" si="20"/>
        <v>0</v>
      </c>
      <c r="Q41" s="396">
        <f t="shared" si="20"/>
        <v>0</v>
      </c>
      <c r="R41" s="396">
        <f t="shared" si="20"/>
        <v>0</v>
      </c>
      <c r="S41" s="396">
        <f t="shared" si="20"/>
        <v>0</v>
      </c>
      <c r="T41" s="396">
        <f t="shared" si="20"/>
        <v>0</v>
      </c>
      <c r="U41" s="396">
        <f t="shared" si="20"/>
        <v>0</v>
      </c>
      <c r="V41" s="396">
        <f t="shared" si="20"/>
        <v>0</v>
      </c>
      <c r="W41" s="396">
        <f t="shared" si="20"/>
        <v>0</v>
      </c>
      <c r="X41" s="396">
        <f t="shared" si="20"/>
        <v>0</v>
      </c>
      <c r="Y41" s="396">
        <f t="shared" si="20"/>
        <v>0</v>
      </c>
      <c r="Z41" s="396">
        <f t="shared" si="20"/>
        <v>0</v>
      </c>
      <c r="AA41" s="396">
        <f t="shared" si="20"/>
        <v>0</v>
      </c>
      <c r="AB41" s="396">
        <f t="shared" si="20"/>
        <v>0</v>
      </c>
      <c r="AC41" s="396">
        <f t="shared" si="20"/>
        <v>0</v>
      </c>
      <c r="AD41" s="396">
        <f t="shared" si="20"/>
        <v>0</v>
      </c>
      <c r="AE41" s="396">
        <f t="shared" si="20"/>
        <v>0</v>
      </c>
      <c r="AF41" s="396">
        <f t="shared" si="20"/>
        <v>0</v>
      </c>
      <c r="AG41" s="396">
        <f t="shared" si="20"/>
        <v>0</v>
      </c>
      <c r="AH41" s="396">
        <f t="shared" si="20"/>
        <v>0</v>
      </c>
      <c r="AI41" s="396">
        <f t="shared" si="20"/>
        <v>0</v>
      </c>
      <c r="AJ41" s="396">
        <f t="shared" si="20"/>
        <v>0</v>
      </c>
      <c r="AK41" s="396">
        <f t="shared" ref="AK41:BA41" si="21">SUBTOTAL(9,AK42:AK48)</f>
        <v>0</v>
      </c>
      <c r="AL41" s="396">
        <f t="shared" si="21"/>
        <v>0</v>
      </c>
      <c r="AM41" s="396">
        <f t="shared" si="21"/>
        <v>0</v>
      </c>
      <c r="AN41" s="396">
        <f t="shared" si="21"/>
        <v>0</v>
      </c>
      <c r="AO41" s="396">
        <f t="shared" si="21"/>
        <v>0</v>
      </c>
      <c r="AP41" s="396">
        <f t="shared" si="21"/>
        <v>0</v>
      </c>
      <c r="AQ41" s="396">
        <f t="shared" si="21"/>
        <v>0</v>
      </c>
      <c r="AR41" s="396">
        <f t="shared" si="21"/>
        <v>0</v>
      </c>
      <c r="AS41" s="396">
        <f t="shared" si="21"/>
        <v>0</v>
      </c>
      <c r="AT41" s="396">
        <f t="shared" si="21"/>
        <v>0</v>
      </c>
      <c r="AU41" s="396">
        <f t="shared" si="21"/>
        <v>0</v>
      </c>
      <c r="AV41" s="396">
        <f t="shared" si="21"/>
        <v>0</v>
      </c>
      <c r="AW41" s="396">
        <f t="shared" si="21"/>
        <v>0</v>
      </c>
      <c r="AX41" s="396">
        <f t="shared" si="21"/>
        <v>0</v>
      </c>
      <c r="AY41" s="396">
        <f t="shared" si="21"/>
        <v>0</v>
      </c>
      <c r="AZ41" s="396">
        <f t="shared" si="21"/>
        <v>0</v>
      </c>
      <c r="BA41" s="396">
        <f t="shared" si="21"/>
        <v>0</v>
      </c>
    </row>
    <row r="42" spans="1:54" ht="42" customHeight="1" x14ac:dyDescent="0.25">
      <c r="B42" s="424" t="s">
        <v>134</v>
      </c>
      <c r="C42" s="425" t="s">
        <v>135</v>
      </c>
      <c r="D42" s="424" t="s">
        <v>93</v>
      </c>
      <c r="E42" s="426">
        <v>0</v>
      </c>
      <c r="F42" s="426">
        <v>0</v>
      </c>
      <c r="G42" s="426">
        <v>0</v>
      </c>
      <c r="H42" s="426">
        <v>0</v>
      </c>
      <c r="I42" s="426">
        <v>0</v>
      </c>
      <c r="J42" s="426">
        <v>0</v>
      </c>
      <c r="K42" s="426">
        <v>0</v>
      </c>
      <c r="L42" s="426">
        <v>0</v>
      </c>
      <c r="M42" s="426">
        <v>0</v>
      </c>
      <c r="N42" s="426">
        <v>0</v>
      </c>
      <c r="O42" s="426">
        <v>0</v>
      </c>
      <c r="P42" s="426">
        <v>0</v>
      </c>
      <c r="Q42" s="426">
        <v>0</v>
      </c>
      <c r="R42" s="426">
        <v>0</v>
      </c>
      <c r="S42" s="426">
        <v>0</v>
      </c>
      <c r="T42" s="426">
        <v>0</v>
      </c>
      <c r="U42" s="426">
        <v>0</v>
      </c>
      <c r="V42" s="426">
        <v>0</v>
      </c>
      <c r="W42" s="426">
        <v>0</v>
      </c>
      <c r="X42" s="426">
        <v>0</v>
      </c>
      <c r="Y42" s="426">
        <v>0</v>
      </c>
      <c r="Z42" s="426">
        <v>0</v>
      </c>
      <c r="AA42" s="426">
        <v>0</v>
      </c>
      <c r="AB42" s="426">
        <v>0</v>
      </c>
      <c r="AC42" s="426">
        <v>0</v>
      </c>
      <c r="AD42" s="426">
        <v>0</v>
      </c>
      <c r="AE42" s="426">
        <v>0</v>
      </c>
      <c r="AF42" s="426">
        <v>0</v>
      </c>
      <c r="AG42" s="426">
        <v>0</v>
      </c>
      <c r="AH42" s="426">
        <v>0</v>
      </c>
      <c r="AI42" s="426">
        <v>0</v>
      </c>
      <c r="AJ42" s="426">
        <v>0</v>
      </c>
      <c r="AK42" s="426">
        <v>0</v>
      </c>
      <c r="AL42" s="426">
        <v>0</v>
      </c>
      <c r="AM42" s="426">
        <v>0</v>
      </c>
      <c r="AN42" s="426">
        <v>0</v>
      </c>
      <c r="AO42" s="426">
        <v>0</v>
      </c>
      <c r="AP42" s="426">
        <v>0</v>
      </c>
      <c r="AQ42" s="426">
        <v>0</v>
      </c>
      <c r="AR42" s="426">
        <v>0</v>
      </c>
      <c r="AS42" s="426">
        <v>0</v>
      </c>
      <c r="AT42" s="426">
        <v>0</v>
      </c>
      <c r="AU42" s="426">
        <v>0</v>
      </c>
      <c r="AV42" s="426">
        <v>0</v>
      </c>
      <c r="AW42" s="426">
        <v>0</v>
      </c>
      <c r="AX42" s="426">
        <v>0</v>
      </c>
      <c r="AY42" s="426">
        <v>0</v>
      </c>
      <c r="AZ42" s="426">
        <v>0</v>
      </c>
      <c r="BA42" s="426">
        <v>0</v>
      </c>
    </row>
    <row r="43" spans="1:54" ht="42" customHeight="1" x14ac:dyDescent="0.25">
      <c r="B43" s="424" t="s">
        <v>139</v>
      </c>
      <c r="C43" s="425" t="s">
        <v>140</v>
      </c>
      <c r="D43" s="424" t="s">
        <v>93</v>
      </c>
      <c r="E43" s="426">
        <f t="shared" ref="E43:AJ43" si="22">SUBTOTAL(9,E44:E48)</f>
        <v>0</v>
      </c>
      <c r="F43" s="426">
        <f t="shared" si="22"/>
        <v>0</v>
      </c>
      <c r="G43" s="426">
        <f t="shared" si="22"/>
        <v>0</v>
      </c>
      <c r="H43" s="426">
        <f t="shared" si="22"/>
        <v>0</v>
      </c>
      <c r="I43" s="426">
        <f t="shared" si="22"/>
        <v>0</v>
      </c>
      <c r="J43" s="426">
        <f t="shared" si="22"/>
        <v>0</v>
      </c>
      <c r="K43" s="426">
        <f t="shared" si="22"/>
        <v>0</v>
      </c>
      <c r="L43" s="426">
        <f t="shared" si="22"/>
        <v>0</v>
      </c>
      <c r="M43" s="426">
        <f t="shared" si="22"/>
        <v>0</v>
      </c>
      <c r="N43" s="426">
        <f t="shared" si="22"/>
        <v>0</v>
      </c>
      <c r="O43" s="426">
        <f t="shared" si="22"/>
        <v>0</v>
      </c>
      <c r="P43" s="426">
        <f t="shared" si="22"/>
        <v>0</v>
      </c>
      <c r="Q43" s="426">
        <f t="shared" si="22"/>
        <v>0</v>
      </c>
      <c r="R43" s="426">
        <f t="shared" si="22"/>
        <v>0</v>
      </c>
      <c r="S43" s="426">
        <f t="shared" si="22"/>
        <v>0</v>
      </c>
      <c r="T43" s="426">
        <f t="shared" si="22"/>
        <v>0</v>
      </c>
      <c r="U43" s="426">
        <f t="shared" si="22"/>
        <v>0</v>
      </c>
      <c r="V43" s="426">
        <f t="shared" si="22"/>
        <v>0</v>
      </c>
      <c r="W43" s="426">
        <f t="shared" si="22"/>
        <v>0</v>
      </c>
      <c r="X43" s="426">
        <f t="shared" si="22"/>
        <v>0</v>
      </c>
      <c r="Y43" s="426">
        <f t="shared" si="22"/>
        <v>0</v>
      </c>
      <c r="Z43" s="426">
        <f t="shared" si="22"/>
        <v>0</v>
      </c>
      <c r="AA43" s="426">
        <f t="shared" si="22"/>
        <v>0</v>
      </c>
      <c r="AB43" s="426">
        <f t="shared" si="22"/>
        <v>0</v>
      </c>
      <c r="AC43" s="426">
        <f t="shared" si="22"/>
        <v>0</v>
      </c>
      <c r="AD43" s="426">
        <f t="shared" si="22"/>
        <v>0</v>
      </c>
      <c r="AE43" s="426">
        <f t="shared" si="22"/>
        <v>0</v>
      </c>
      <c r="AF43" s="426">
        <f t="shared" si="22"/>
        <v>0</v>
      </c>
      <c r="AG43" s="426">
        <f t="shared" si="22"/>
        <v>0</v>
      </c>
      <c r="AH43" s="426">
        <f t="shared" si="22"/>
        <v>0</v>
      </c>
      <c r="AI43" s="426">
        <f t="shared" si="22"/>
        <v>0</v>
      </c>
      <c r="AJ43" s="426">
        <f t="shared" si="22"/>
        <v>0</v>
      </c>
      <c r="AK43" s="426">
        <f t="shared" ref="AK43:BA43" si="23">SUBTOTAL(9,AK44:AK48)</f>
        <v>0</v>
      </c>
      <c r="AL43" s="426">
        <f t="shared" si="23"/>
        <v>0</v>
      </c>
      <c r="AM43" s="426">
        <f t="shared" si="23"/>
        <v>0</v>
      </c>
      <c r="AN43" s="426">
        <f t="shared" si="23"/>
        <v>0</v>
      </c>
      <c r="AO43" s="426">
        <f t="shared" si="23"/>
        <v>0</v>
      </c>
      <c r="AP43" s="426">
        <f t="shared" si="23"/>
        <v>0</v>
      </c>
      <c r="AQ43" s="426">
        <f t="shared" si="23"/>
        <v>0</v>
      </c>
      <c r="AR43" s="426">
        <f t="shared" si="23"/>
        <v>0</v>
      </c>
      <c r="AS43" s="426">
        <f t="shared" si="23"/>
        <v>0</v>
      </c>
      <c r="AT43" s="426">
        <f t="shared" si="23"/>
        <v>0</v>
      </c>
      <c r="AU43" s="426">
        <f t="shared" si="23"/>
        <v>0</v>
      </c>
      <c r="AV43" s="426">
        <f t="shared" si="23"/>
        <v>0</v>
      </c>
      <c r="AW43" s="426">
        <f t="shared" si="23"/>
        <v>0</v>
      </c>
      <c r="AX43" s="426">
        <f t="shared" si="23"/>
        <v>0</v>
      </c>
      <c r="AY43" s="426">
        <f t="shared" si="23"/>
        <v>0</v>
      </c>
      <c r="AZ43" s="426">
        <f t="shared" si="23"/>
        <v>0</v>
      </c>
      <c r="BA43" s="426">
        <f t="shared" si="23"/>
        <v>0</v>
      </c>
      <c r="BB43" s="105"/>
    </row>
    <row r="44" spans="1:54" s="497" customFormat="1" ht="33" customHeight="1" x14ac:dyDescent="0.25">
      <c r="B44" s="76" t="s">
        <v>139</v>
      </c>
      <c r="C44" s="399" t="s">
        <v>746</v>
      </c>
      <c r="D44" s="76" t="s">
        <v>838</v>
      </c>
      <c r="E44" s="510" t="s">
        <v>190</v>
      </c>
      <c r="F44" s="510" t="s">
        <v>190</v>
      </c>
      <c r="G44" s="510" t="s">
        <v>190</v>
      </c>
      <c r="H44" s="510" t="s">
        <v>190</v>
      </c>
      <c r="I44" s="510" t="s">
        <v>190</v>
      </c>
      <c r="J44" s="510" t="s">
        <v>190</v>
      </c>
      <c r="K44" s="510" t="s">
        <v>190</v>
      </c>
      <c r="L44" s="510" t="s">
        <v>190</v>
      </c>
      <c r="M44" s="510" t="s">
        <v>190</v>
      </c>
      <c r="N44" s="510" t="s">
        <v>190</v>
      </c>
      <c r="O44" s="510" t="s">
        <v>190</v>
      </c>
      <c r="P44" s="510" t="s">
        <v>190</v>
      </c>
      <c r="Q44" s="77" t="s">
        <v>190</v>
      </c>
      <c r="R44" s="510" t="s">
        <v>190</v>
      </c>
      <c r="S44" s="510" t="s">
        <v>190</v>
      </c>
      <c r="T44" s="510" t="s">
        <v>190</v>
      </c>
      <c r="U44" s="510" t="s">
        <v>190</v>
      </c>
      <c r="V44" s="510" t="s">
        <v>190</v>
      </c>
      <c r="W44" s="510" t="s">
        <v>190</v>
      </c>
      <c r="X44" s="510" t="s">
        <v>190</v>
      </c>
      <c r="Y44" s="510" t="s">
        <v>190</v>
      </c>
      <c r="Z44" s="510" t="s">
        <v>190</v>
      </c>
      <c r="AA44" s="510" t="s">
        <v>190</v>
      </c>
      <c r="AB44" s="510" t="s">
        <v>190</v>
      </c>
      <c r="AC44" s="510" t="s">
        <v>518</v>
      </c>
      <c r="AD44" s="77" t="s">
        <v>190</v>
      </c>
      <c r="AE44" s="77" t="s">
        <v>190</v>
      </c>
      <c r="AF44" s="77" t="s">
        <v>190</v>
      </c>
      <c r="AG44" s="77" t="s">
        <v>190</v>
      </c>
      <c r="AH44" s="77" t="s">
        <v>190</v>
      </c>
      <c r="AI44" s="77" t="s">
        <v>190</v>
      </c>
      <c r="AJ44" s="77" t="s">
        <v>190</v>
      </c>
      <c r="AK44" s="77" t="s">
        <v>190</v>
      </c>
      <c r="AL44" s="77" t="s">
        <v>190</v>
      </c>
      <c r="AM44" s="77" t="s">
        <v>190</v>
      </c>
      <c r="AN44" s="77" t="s">
        <v>190</v>
      </c>
      <c r="AO44" s="77" t="s">
        <v>190</v>
      </c>
      <c r="AP44" s="77" t="s">
        <v>190</v>
      </c>
      <c r="AQ44" s="77" t="s">
        <v>190</v>
      </c>
      <c r="AR44" s="77" t="s">
        <v>190</v>
      </c>
      <c r="AS44" s="77" t="s">
        <v>190</v>
      </c>
      <c r="AT44" s="77" t="s">
        <v>190</v>
      </c>
      <c r="AU44" s="77" t="s">
        <v>190</v>
      </c>
      <c r="AV44" s="77" t="s">
        <v>190</v>
      </c>
      <c r="AW44" s="77" t="s">
        <v>190</v>
      </c>
      <c r="AX44" s="77" t="s">
        <v>190</v>
      </c>
      <c r="AY44" s="77" t="s">
        <v>190</v>
      </c>
      <c r="AZ44" s="77" t="s">
        <v>190</v>
      </c>
      <c r="BA44" s="77" t="s">
        <v>190</v>
      </c>
    </row>
    <row r="45" spans="1:54" s="497" customFormat="1" ht="33" customHeight="1" x14ac:dyDescent="0.25">
      <c r="B45" s="76" t="s">
        <v>139</v>
      </c>
      <c r="C45" s="399" t="s">
        <v>754</v>
      </c>
      <c r="D45" s="76" t="s">
        <v>756</v>
      </c>
      <c r="E45" s="510" t="s">
        <v>190</v>
      </c>
      <c r="F45" s="510" t="s">
        <v>190</v>
      </c>
      <c r="G45" s="510" t="s">
        <v>190</v>
      </c>
      <c r="H45" s="510" t="s">
        <v>190</v>
      </c>
      <c r="I45" s="510" t="s">
        <v>190</v>
      </c>
      <c r="J45" s="510" t="s">
        <v>190</v>
      </c>
      <c r="K45" s="510" t="s">
        <v>190</v>
      </c>
      <c r="L45" s="510" t="s">
        <v>190</v>
      </c>
      <c r="M45" s="510" t="s">
        <v>190</v>
      </c>
      <c r="N45" s="510" t="s">
        <v>190</v>
      </c>
      <c r="O45" s="510" t="s">
        <v>190</v>
      </c>
      <c r="P45" s="510" t="s">
        <v>190</v>
      </c>
      <c r="Q45" s="77" t="s">
        <v>190</v>
      </c>
      <c r="R45" s="510" t="s">
        <v>190</v>
      </c>
      <c r="S45" s="510" t="s">
        <v>190</v>
      </c>
      <c r="T45" s="510" t="s">
        <v>190</v>
      </c>
      <c r="U45" s="510" t="s">
        <v>190</v>
      </c>
      <c r="V45" s="510" t="s">
        <v>190</v>
      </c>
      <c r="W45" s="510" t="s">
        <v>190</v>
      </c>
      <c r="X45" s="510" t="s">
        <v>190</v>
      </c>
      <c r="Y45" s="510" t="s">
        <v>190</v>
      </c>
      <c r="Z45" s="510" t="s">
        <v>190</v>
      </c>
      <c r="AA45" s="510" t="s">
        <v>190</v>
      </c>
      <c r="AB45" s="510" t="s">
        <v>190</v>
      </c>
      <c r="AC45" s="510" t="s">
        <v>190</v>
      </c>
      <c r="AD45" s="77" t="s">
        <v>190</v>
      </c>
      <c r="AE45" s="77" t="s">
        <v>190</v>
      </c>
      <c r="AF45" s="77" t="s">
        <v>190</v>
      </c>
      <c r="AG45" s="77" t="s">
        <v>190</v>
      </c>
      <c r="AH45" s="77" t="s">
        <v>190</v>
      </c>
      <c r="AI45" s="77" t="s">
        <v>190</v>
      </c>
      <c r="AJ45" s="77" t="s">
        <v>190</v>
      </c>
      <c r="AK45" s="77" t="s">
        <v>190</v>
      </c>
      <c r="AL45" s="77" t="s">
        <v>190</v>
      </c>
      <c r="AM45" s="77" t="s">
        <v>190</v>
      </c>
      <c r="AN45" s="77" t="s">
        <v>190</v>
      </c>
      <c r="AO45" s="77" t="s">
        <v>518</v>
      </c>
      <c r="AP45" s="77" t="s">
        <v>190</v>
      </c>
      <c r="AQ45" s="77" t="s">
        <v>190</v>
      </c>
      <c r="AR45" s="77" t="s">
        <v>190</v>
      </c>
      <c r="AS45" s="77" t="s">
        <v>190</v>
      </c>
      <c r="AT45" s="77" t="s">
        <v>190</v>
      </c>
      <c r="AU45" s="77" t="s">
        <v>190</v>
      </c>
      <c r="AV45" s="77" t="s">
        <v>190</v>
      </c>
      <c r="AW45" s="77" t="s">
        <v>190</v>
      </c>
      <c r="AX45" s="77" t="s">
        <v>190</v>
      </c>
      <c r="AY45" s="77" t="s">
        <v>190</v>
      </c>
      <c r="AZ45" s="77" t="s">
        <v>190</v>
      </c>
      <c r="BA45" s="77" t="s">
        <v>190</v>
      </c>
    </row>
    <row r="46" spans="1:54" s="497" customFormat="1" ht="33" customHeight="1" x14ac:dyDescent="0.25">
      <c r="B46" s="76" t="s">
        <v>139</v>
      </c>
      <c r="C46" s="399" t="s">
        <v>757</v>
      </c>
      <c r="D46" s="76" t="s">
        <v>839</v>
      </c>
      <c r="E46" s="510" t="s">
        <v>190</v>
      </c>
      <c r="F46" s="510" t="s">
        <v>190</v>
      </c>
      <c r="G46" s="510" t="s">
        <v>190</v>
      </c>
      <c r="H46" s="510" t="s">
        <v>190</v>
      </c>
      <c r="I46" s="510" t="s">
        <v>190</v>
      </c>
      <c r="J46" s="510" t="s">
        <v>190</v>
      </c>
      <c r="K46" s="510" t="s">
        <v>190</v>
      </c>
      <c r="L46" s="510" t="s">
        <v>190</v>
      </c>
      <c r="M46" s="510" t="s">
        <v>190</v>
      </c>
      <c r="N46" s="510" t="s">
        <v>190</v>
      </c>
      <c r="O46" s="510" t="s">
        <v>190</v>
      </c>
      <c r="P46" s="510" t="s">
        <v>190</v>
      </c>
      <c r="Q46" s="77" t="s">
        <v>190</v>
      </c>
      <c r="R46" s="510" t="s">
        <v>190</v>
      </c>
      <c r="S46" s="510" t="s">
        <v>190</v>
      </c>
      <c r="T46" s="510" t="s">
        <v>190</v>
      </c>
      <c r="U46" s="510" t="s">
        <v>190</v>
      </c>
      <c r="V46" s="510" t="s">
        <v>190</v>
      </c>
      <c r="W46" s="510" t="s">
        <v>190</v>
      </c>
      <c r="X46" s="510" t="s">
        <v>190</v>
      </c>
      <c r="Y46" s="510" t="s">
        <v>190</v>
      </c>
      <c r="Z46" s="510" t="s">
        <v>190</v>
      </c>
      <c r="AA46" s="510" t="s">
        <v>190</v>
      </c>
      <c r="AB46" s="510" t="s">
        <v>190</v>
      </c>
      <c r="AC46" s="510" t="s">
        <v>190</v>
      </c>
      <c r="AD46" s="77" t="s">
        <v>190</v>
      </c>
      <c r="AE46" s="77" t="s">
        <v>190</v>
      </c>
      <c r="AF46" s="77" t="s">
        <v>190</v>
      </c>
      <c r="AG46" s="77" t="s">
        <v>190</v>
      </c>
      <c r="AH46" s="77" t="s">
        <v>190</v>
      </c>
      <c r="AI46" s="77" t="s">
        <v>190</v>
      </c>
      <c r="AJ46" s="77" t="s">
        <v>190</v>
      </c>
      <c r="AK46" s="77" t="s">
        <v>190</v>
      </c>
      <c r="AL46" s="77" t="s">
        <v>190</v>
      </c>
      <c r="AM46" s="77" t="s">
        <v>190</v>
      </c>
      <c r="AN46" s="77" t="s">
        <v>190</v>
      </c>
      <c r="AO46" s="77" t="s">
        <v>518</v>
      </c>
      <c r="AP46" s="77" t="s">
        <v>190</v>
      </c>
      <c r="AQ46" s="77" t="s">
        <v>190</v>
      </c>
      <c r="AR46" s="77" t="s">
        <v>190</v>
      </c>
      <c r="AS46" s="77" t="s">
        <v>190</v>
      </c>
      <c r="AT46" s="77" t="s">
        <v>190</v>
      </c>
      <c r="AU46" s="77" t="s">
        <v>190</v>
      </c>
      <c r="AV46" s="77" t="s">
        <v>190</v>
      </c>
      <c r="AW46" s="77" t="s">
        <v>190</v>
      </c>
      <c r="AX46" s="77" t="s">
        <v>190</v>
      </c>
      <c r="AY46" s="77" t="s">
        <v>190</v>
      </c>
      <c r="AZ46" s="77" t="s">
        <v>190</v>
      </c>
      <c r="BA46" s="77" t="s">
        <v>190</v>
      </c>
    </row>
    <row r="47" spans="1:54" s="497" customFormat="1" ht="33" customHeight="1" x14ac:dyDescent="0.25">
      <c r="B47" s="76" t="s">
        <v>139</v>
      </c>
      <c r="C47" s="399" t="s">
        <v>717</v>
      </c>
      <c r="D47" s="76" t="s">
        <v>733</v>
      </c>
      <c r="E47" s="510" t="s">
        <v>190</v>
      </c>
      <c r="F47" s="510" t="s">
        <v>190</v>
      </c>
      <c r="G47" s="510" t="s">
        <v>190</v>
      </c>
      <c r="H47" s="510" t="s">
        <v>190</v>
      </c>
      <c r="I47" s="510" t="s">
        <v>190</v>
      </c>
      <c r="J47" s="510" t="s">
        <v>190</v>
      </c>
      <c r="K47" s="510" t="s">
        <v>190</v>
      </c>
      <c r="L47" s="510" t="s">
        <v>190</v>
      </c>
      <c r="M47" s="510" t="s">
        <v>190</v>
      </c>
      <c r="N47" s="510" t="s">
        <v>190</v>
      </c>
      <c r="O47" s="510" t="s">
        <v>190</v>
      </c>
      <c r="P47" s="510" t="s">
        <v>190</v>
      </c>
      <c r="Q47" s="77" t="s">
        <v>190</v>
      </c>
      <c r="R47" s="510" t="s">
        <v>190</v>
      </c>
      <c r="S47" s="510" t="s">
        <v>190</v>
      </c>
      <c r="T47" s="510" t="s">
        <v>190</v>
      </c>
      <c r="U47" s="510" t="s">
        <v>190</v>
      </c>
      <c r="V47" s="510" t="s">
        <v>190</v>
      </c>
      <c r="W47" s="510" t="s">
        <v>190</v>
      </c>
      <c r="X47" s="510" t="s">
        <v>190</v>
      </c>
      <c r="Y47" s="510" t="s">
        <v>190</v>
      </c>
      <c r="Z47" s="510" t="s">
        <v>190</v>
      </c>
      <c r="AA47" s="510" t="s">
        <v>190</v>
      </c>
      <c r="AB47" s="510" t="s">
        <v>190</v>
      </c>
      <c r="AC47" s="510" t="s">
        <v>190</v>
      </c>
      <c r="AD47" s="77" t="s">
        <v>190</v>
      </c>
      <c r="AE47" s="77" t="s">
        <v>190</v>
      </c>
      <c r="AF47" s="77" t="s">
        <v>190</v>
      </c>
      <c r="AG47" s="77" t="s">
        <v>190</v>
      </c>
      <c r="AH47" s="77" t="s">
        <v>190</v>
      </c>
      <c r="AI47" s="77" t="s">
        <v>190</v>
      </c>
      <c r="AJ47" s="77" t="s">
        <v>190</v>
      </c>
      <c r="AK47" s="77" t="s">
        <v>190</v>
      </c>
      <c r="AL47" s="77" t="s">
        <v>190</v>
      </c>
      <c r="AM47" s="77" t="s">
        <v>190</v>
      </c>
      <c r="AN47" s="77" t="s">
        <v>190</v>
      </c>
      <c r="AO47" s="77" t="s">
        <v>518</v>
      </c>
      <c r="AP47" s="77" t="s">
        <v>190</v>
      </c>
      <c r="AQ47" s="77" t="s">
        <v>190</v>
      </c>
      <c r="AR47" s="77" t="s">
        <v>190</v>
      </c>
      <c r="AS47" s="77" t="s">
        <v>190</v>
      </c>
      <c r="AT47" s="77" t="s">
        <v>190</v>
      </c>
      <c r="AU47" s="77" t="s">
        <v>190</v>
      </c>
      <c r="AV47" s="77" t="s">
        <v>190</v>
      </c>
      <c r="AW47" s="77" t="s">
        <v>190</v>
      </c>
      <c r="AX47" s="77" t="s">
        <v>190</v>
      </c>
      <c r="AY47" s="77" t="s">
        <v>190</v>
      </c>
      <c r="AZ47" s="77" t="s">
        <v>190</v>
      </c>
      <c r="BA47" s="77" t="s">
        <v>190</v>
      </c>
    </row>
    <row r="48" spans="1:54" s="497" customFormat="1" ht="33" customHeight="1" x14ac:dyDescent="0.25">
      <c r="B48" s="76" t="s">
        <v>139</v>
      </c>
      <c r="C48" s="399" t="s">
        <v>718</v>
      </c>
      <c r="D48" s="76" t="s">
        <v>840</v>
      </c>
      <c r="E48" s="510" t="s">
        <v>190</v>
      </c>
      <c r="F48" s="510" t="s">
        <v>190</v>
      </c>
      <c r="G48" s="510" t="s">
        <v>190</v>
      </c>
      <c r="H48" s="510" t="s">
        <v>190</v>
      </c>
      <c r="I48" s="510" t="s">
        <v>190</v>
      </c>
      <c r="J48" s="510" t="s">
        <v>190</v>
      </c>
      <c r="K48" s="510" t="s">
        <v>190</v>
      </c>
      <c r="L48" s="510" t="s">
        <v>190</v>
      </c>
      <c r="M48" s="510" t="s">
        <v>190</v>
      </c>
      <c r="N48" s="510" t="s">
        <v>190</v>
      </c>
      <c r="O48" s="510" t="s">
        <v>190</v>
      </c>
      <c r="P48" s="510" t="s">
        <v>190</v>
      </c>
      <c r="Q48" s="77" t="s">
        <v>190</v>
      </c>
      <c r="R48" s="510" t="s">
        <v>190</v>
      </c>
      <c r="S48" s="510" t="s">
        <v>190</v>
      </c>
      <c r="T48" s="510" t="s">
        <v>190</v>
      </c>
      <c r="U48" s="510" t="s">
        <v>190</v>
      </c>
      <c r="V48" s="510" t="s">
        <v>190</v>
      </c>
      <c r="W48" s="510" t="s">
        <v>190</v>
      </c>
      <c r="X48" s="510" t="s">
        <v>190</v>
      </c>
      <c r="Y48" s="510" t="s">
        <v>190</v>
      </c>
      <c r="Z48" s="510" t="s">
        <v>190</v>
      </c>
      <c r="AA48" s="510" t="s">
        <v>190</v>
      </c>
      <c r="AB48" s="510" t="s">
        <v>190</v>
      </c>
      <c r="AC48" s="510" t="s">
        <v>518</v>
      </c>
      <c r="AD48" s="77" t="s">
        <v>190</v>
      </c>
      <c r="AE48" s="77" t="s">
        <v>190</v>
      </c>
      <c r="AF48" s="77" t="s">
        <v>190</v>
      </c>
      <c r="AG48" s="77" t="s">
        <v>190</v>
      </c>
      <c r="AH48" s="77" t="s">
        <v>190</v>
      </c>
      <c r="AI48" s="77" t="s">
        <v>190</v>
      </c>
      <c r="AJ48" s="77" t="s">
        <v>190</v>
      </c>
      <c r="AK48" s="77" t="s">
        <v>190</v>
      </c>
      <c r="AL48" s="77" t="s">
        <v>190</v>
      </c>
      <c r="AM48" s="77" t="s">
        <v>190</v>
      </c>
      <c r="AN48" s="77" t="s">
        <v>190</v>
      </c>
      <c r="AO48" s="77" t="s">
        <v>190</v>
      </c>
      <c r="AP48" s="77" t="s">
        <v>190</v>
      </c>
      <c r="AQ48" s="77" t="s">
        <v>190</v>
      </c>
      <c r="AR48" s="77" t="s">
        <v>190</v>
      </c>
      <c r="AS48" s="77" t="s">
        <v>190</v>
      </c>
      <c r="AT48" s="77" t="s">
        <v>190</v>
      </c>
      <c r="AU48" s="77" t="s">
        <v>190</v>
      </c>
      <c r="AV48" s="77" t="s">
        <v>190</v>
      </c>
      <c r="AW48" s="77" t="s">
        <v>190</v>
      </c>
      <c r="AX48" s="77" t="s">
        <v>190</v>
      </c>
      <c r="AY48" s="77" t="s">
        <v>190</v>
      </c>
      <c r="AZ48" s="77" t="s">
        <v>190</v>
      </c>
      <c r="BA48" s="77" t="s">
        <v>190</v>
      </c>
    </row>
    <row r="49" spans="1:77" s="951" customFormat="1" ht="33" customHeight="1" x14ac:dyDescent="0.25">
      <c r="B49" s="76" t="s">
        <v>139</v>
      </c>
      <c r="C49" s="399" t="s">
        <v>1715</v>
      </c>
      <c r="D49" s="76" t="s">
        <v>1719</v>
      </c>
      <c r="E49" s="510"/>
      <c r="F49" s="510"/>
      <c r="G49" s="510"/>
      <c r="H49" s="510"/>
      <c r="I49" s="510"/>
      <c r="J49" s="510"/>
      <c r="K49" s="510"/>
      <c r="L49" s="510"/>
      <c r="M49" s="510"/>
      <c r="N49" s="510"/>
      <c r="O49" s="510"/>
      <c r="P49" s="510"/>
      <c r="Q49" s="77" t="s">
        <v>190</v>
      </c>
      <c r="R49" s="510" t="s">
        <v>190</v>
      </c>
      <c r="S49" s="510" t="s">
        <v>190</v>
      </c>
      <c r="T49" s="510" t="s">
        <v>190</v>
      </c>
      <c r="U49" s="510" t="s">
        <v>190</v>
      </c>
      <c r="V49" s="510" t="s">
        <v>190</v>
      </c>
      <c r="W49" s="510" t="s">
        <v>190</v>
      </c>
      <c r="X49" s="510" t="s">
        <v>190</v>
      </c>
      <c r="Y49" s="510" t="s">
        <v>190</v>
      </c>
      <c r="Z49" s="510" t="s">
        <v>190</v>
      </c>
      <c r="AA49" s="510" t="s">
        <v>190</v>
      </c>
      <c r="AB49" s="510" t="s">
        <v>190</v>
      </c>
      <c r="AC49" s="510" t="s">
        <v>190</v>
      </c>
      <c r="AD49" s="510" t="s">
        <v>190</v>
      </c>
      <c r="AE49" s="510" t="s">
        <v>190</v>
      </c>
      <c r="AF49" s="510" t="s">
        <v>190</v>
      </c>
      <c r="AG49" s="510" t="s">
        <v>190</v>
      </c>
      <c r="AH49" s="510" t="s">
        <v>190</v>
      </c>
      <c r="AI49" s="510" t="s">
        <v>190</v>
      </c>
      <c r="AJ49" s="510" t="s">
        <v>190</v>
      </c>
      <c r="AK49" s="510" t="s">
        <v>190</v>
      </c>
      <c r="AL49" s="510" t="s">
        <v>190</v>
      </c>
      <c r="AM49" s="510" t="s">
        <v>190</v>
      </c>
      <c r="AN49" s="510" t="s">
        <v>190</v>
      </c>
      <c r="AO49" s="510" t="s">
        <v>190</v>
      </c>
      <c r="AP49" s="510" t="s">
        <v>190</v>
      </c>
      <c r="AQ49" s="510" t="s">
        <v>190</v>
      </c>
      <c r="AR49" s="510" t="s">
        <v>190</v>
      </c>
      <c r="AS49" s="510" t="s">
        <v>190</v>
      </c>
      <c r="AT49" s="510" t="s">
        <v>190</v>
      </c>
      <c r="AU49" s="510" t="s">
        <v>190</v>
      </c>
      <c r="AV49" s="510" t="s">
        <v>190</v>
      </c>
      <c r="AW49" s="510" t="s">
        <v>190</v>
      </c>
      <c r="AX49" s="510" t="s">
        <v>190</v>
      </c>
      <c r="AY49" s="510" t="s">
        <v>190</v>
      </c>
      <c r="AZ49" s="510" t="s">
        <v>190</v>
      </c>
      <c r="BA49" s="510" t="s">
        <v>190</v>
      </c>
    </row>
    <row r="50" spans="1:77" s="951" customFormat="1" ht="33" customHeight="1" x14ac:dyDescent="0.25">
      <c r="B50" s="76" t="s">
        <v>139</v>
      </c>
      <c r="C50" s="399" t="s">
        <v>1717</v>
      </c>
      <c r="D50" s="76" t="s">
        <v>1720</v>
      </c>
      <c r="E50" s="510"/>
      <c r="F50" s="510"/>
      <c r="G50" s="510"/>
      <c r="H50" s="510"/>
      <c r="I50" s="510"/>
      <c r="J50" s="510"/>
      <c r="K50" s="510"/>
      <c r="L50" s="510"/>
      <c r="M50" s="510"/>
      <c r="N50" s="510"/>
      <c r="O50" s="510"/>
      <c r="P50" s="510"/>
      <c r="Q50" s="77" t="s">
        <v>190</v>
      </c>
      <c r="R50" s="510" t="s">
        <v>190</v>
      </c>
      <c r="S50" s="510" t="s">
        <v>190</v>
      </c>
      <c r="T50" s="510" t="s">
        <v>190</v>
      </c>
      <c r="U50" s="510" t="s">
        <v>190</v>
      </c>
      <c r="V50" s="510" t="s">
        <v>190</v>
      </c>
      <c r="W50" s="510" t="s">
        <v>190</v>
      </c>
      <c r="X50" s="510" t="s">
        <v>190</v>
      </c>
      <c r="Y50" s="510" t="s">
        <v>190</v>
      </c>
      <c r="Z50" s="510" t="s">
        <v>190</v>
      </c>
      <c r="AA50" s="510" t="s">
        <v>190</v>
      </c>
      <c r="AB50" s="510" t="s">
        <v>190</v>
      </c>
      <c r="AC50" s="510" t="s">
        <v>190</v>
      </c>
      <c r="AD50" s="510" t="s">
        <v>190</v>
      </c>
      <c r="AE50" s="510" t="s">
        <v>190</v>
      </c>
      <c r="AF50" s="510" t="s">
        <v>190</v>
      </c>
      <c r="AG50" s="510" t="s">
        <v>190</v>
      </c>
      <c r="AH50" s="510" t="s">
        <v>190</v>
      </c>
      <c r="AI50" s="510" t="s">
        <v>190</v>
      </c>
      <c r="AJ50" s="510" t="s">
        <v>190</v>
      </c>
      <c r="AK50" s="510" t="s">
        <v>190</v>
      </c>
      <c r="AL50" s="510" t="s">
        <v>190</v>
      </c>
      <c r="AM50" s="510" t="s">
        <v>190</v>
      </c>
      <c r="AN50" s="510" t="s">
        <v>190</v>
      </c>
      <c r="AO50" s="510" t="s">
        <v>190</v>
      </c>
      <c r="AP50" s="510" t="s">
        <v>190</v>
      </c>
      <c r="AQ50" s="510" t="s">
        <v>190</v>
      </c>
      <c r="AR50" s="510" t="s">
        <v>190</v>
      </c>
      <c r="AS50" s="510" t="s">
        <v>190</v>
      </c>
      <c r="AT50" s="510" t="s">
        <v>190</v>
      </c>
      <c r="AU50" s="510" t="s">
        <v>190</v>
      </c>
      <c r="AV50" s="510" t="s">
        <v>190</v>
      </c>
      <c r="AW50" s="510" t="s">
        <v>190</v>
      </c>
      <c r="AX50" s="510" t="s">
        <v>190</v>
      </c>
      <c r="AY50" s="510" t="s">
        <v>190</v>
      </c>
      <c r="AZ50" s="510" t="s">
        <v>190</v>
      </c>
      <c r="BA50" s="510" t="s">
        <v>190</v>
      </c>
    </row>
    <row r="51" spans="1:77" ht="48" customHeight="1" x14ac:dyDescent="0.25">
      <c r="B51" s="394" t="s">
        <v>141</v>
      </c>
      <c r="C51" s="395" t="s">
        <v>142</v>
      </c>
      <c r="D51" s="394" t="s">
        <v>93</v>
      </c>
      <c r="E51" s="396">
        <f t="shared" ref="E51:AJ51" si="24">SUBTOTAL(9,E52:E53)</f>
        <v>0</v>
      </c>
      <c r="F51" s="396">
        <f t="shared" si="24"/>
        <v>0</v>
      </c>
      <c r="G51" s="396">
        <f t="shared" si="24"/>
        <v>0</v>
      </c>
      <c r="H51" s="396">
        <f t="shared" si="24"/>
        <v>0</v>
      </c>
      <c r="I51" s="396">
        <f t="shared" si="24"/>
        <v>0</v>
      </c>
      <c r="J51" s="396">
        <f t="shared" si="24"/>
        <v>0</v>
      </c>
      <c r="K51" s="396">
        <f t="shared" si="24"/>
        <v>0</v>
      </c>
      <c r="L51" s="396">
        <f t="shared" si="24"/>
        <v>0</v>
      </c>
      <c r="M51" s="396">
        <f t="shared" si="24"/>
        <v>0</v>
      </c>
      <c r="N51" s="396">
        <f t="shared" si="24"/>
        <v>0</v>
      </c>
      <c r="O51" s="396">
        <f t="shared" si="24"/>
        <v>0</v>
      </c>
      <c r="P51" s="396">
        <f t="shared" si="24"/>
        <v>0</v>
      </c>
      <c r="Q51" s="396">
        <f t="shared" si="24"/>
        <v>0</v>
      </c>
      <c r="R51" s="396">
        <f t="shared" si="24"/>
        <v>0</v>
      </c>
      <c r="S51" s="396">
        <f t="shared" si="24"/>
        <v>0</v>
      </c>
      <c r="T51" s="396">
        <f t="shared" si="24"/>
        <v>0</v>
      </c>
      <c r="U51" s="396">
        <f t="shared" si="24"/>
        <v>0</v>
      </c>
      <c r="V51" s="396">
        <f t="shared" si="24"/>
        <v>0</v>
      </c>
      <c r="W51" s="396">
        <f t="shared" si="24"/>
        <v>0</v>
      </c>
      <c r="X51" s="396">
        <f t="shared" si="24"/>
        <v>0</v>
      </c>
      <c r="Y51" s="396">
        <f t="shared" si="24"/>
        <v>0</v>
      </c>
      <c r="Z51" s="396">
        <f t="shared" si="24"/>
        <v>0</v>
      </c>
      <c r="AA51" s="396">
        <f t="shared" si="24"/>
        <v>0</v>
      </c>
      <c r="AB51" s="396">
        <f t="shared" si="24"/>
        <v>0</v>
      </c>
      <c r="AC51" s="396">
        <f t="shared" si="24"/>
        <v>0</v>
      </c>
      <c r="AD51" s="396">
        <f t="shared" si="24"/>
        <v>0</v>
      </c>
      <c r="AE51" s="396">
        <f t="shared" si="24"/>
        <v>0</v>
      </c>
      <c r="AF51" s="396">
        <f t="shared" si="24"/>
        <v>0</v>
      </c>
      <c r="AG51" s="396">
        <f t="shared" si="24"/>
        <v>0</v>
      </c>
      <c r="AH51" s="396">
        <f t="shared" si="24"/>
        <v>0</v>
      </c>
      <c r="AI51" s="396">
        <f t="shared" si="24"/>
        <v>0</v>
      </c>
      <c r="AJ51" s="396">
        <f t="shared" si="24"/>
        <v>0</v>
      </c>
      <c r="AK51" s="396">
        <f t="shared" ref="AK51:BA51" si="25">SUBTOTAL(9,AK52:AK53)</f>
        <v>0</v>
      </c>
      <c r="AL51" s="396">
        <f t="shared" si="25"/>
        <v>0</v>
      </c>
      <c r="AM51" s="396">
        <f t="shared" si="25"/>
        <v>0</v>
      </c>
      <c r="AN51" s="396">
        <f t="shared" si="25"/>
        <v>0</v>
      </c>
      <c r="AO51" s="396">
        <f t="shared" si="25"/>
        <v>0</v>
      </c>
      <c r="AP51" s="396">
        <f t="shared" si="25"/>
        <v>0</v>
      </c>
      <c r="AQ51" s="396">
        <f t="shared" si="25"/>
        <v>0</v>
      </c>
      <c r="AR51" s="396">
        <f t="shared" si="25"/>
        <v>0</v>
      </c>
      <c r="AS51" s="396">
        <f t="shared" si="25"/>
        <v>0</v>
      </c>
      <c r="AT51" s="396">
        <f t="shared" si="25"/>
        <v>0</v>
      </c>
      <c r="AU51" s="396">
        <f t="shared" si="25"/>
        <v>0</v>
      </c>
      <c r="AV51" s="396">
        <f t="shared" si="25"/>
        <v>0</v>
      </c>
      <c r="AW51" s="396">
        <f t="shared" si="25"/>
        <v>0</v>
      </c>
      <c r="AX51" s="396">
        <f t="shared" si="25"/>
        <v>0</v>
      </c>
      <c r="AY51" s="396">
        <f t="shared" si="25"/>
        <v>0</v>
      </c>
      <c r="AZ51" s="396">
        <f t="shared" si="25"/>
        <v>0</v>
      </c>
      <c r="BA51" s="396">
        <f t="shared" si="25"/>
        <v>0</v>
      </c>
    </row>
    <row r="52" spans="1:77" ht="42" customHeight="1" x14ac:dyDescent="0.25">
      <c r="B52" s="424" t="s">
        <v>143</v>
      </c>
      <c r="C52" s="425" t="s">
        <v>144</v>
      </c>
      <c r="D52" s="424" t="s">
        <v>93</v>
      </c>
      <c r="E52" s="426">
        <v>0</v>
      </c>
      <c r="F52" s="426">
        <v>0</v>
      </c>
      <c r="G52" s="426">
        <v>0</v>
      </c>
      <c r="H52" s="426">
        <v>0</v>
      </c>
      <c r="I52" s="426">
        <v>0</v>
      </c>
      <c r="J52" s="426">
        <v>0</v>
      </c>
      <c r="K52" s="426">
        <v>0</v>
      </c>
      <c r="L52" s="426">
        <v>0</v>
      </c>
      <c r="M52" s="426">
        <v>0</v>
      </c>
      <c r="N52" s="426">
        <v>0</v>
      </c>
      <c r="O52" s="426">
        <v>0</v>
      </c>
      <c r="P52" s="426">
        <v>0</v>
      </c>
      <c r="Q52" s="426">
        <v>0</v>
      </c>
      <c r="R52" s="426">
        <v>0</v>
      </c>
      <c r="S52" s="426">
        <v>0</v>
      </c>
      <c r="T52" s="426">
        <v>0</v>
      </c>
      <c r="U52" s="426">
        <v>0</v>
      </c>
      <c r="V52" s="426">
        <v>0</v>
      </c>
      <c r="W52" s="426">
        <v>0</v>
      </c>
      <c r="X52" s="426">
        <v>0</v>
      </c>
      <c r="Y52" s="426">
        <v>0</v>
      </c>
      <c r="Z52" s="426">
        <v>0</v>
      </c>
      <c r="AA52" s="426">
        <v>0</v>
      </c>
      <c r="AB52" s="426">
        <v>0</v>
      </c>
      <c r="AC52" s="426">
        <v>0</v>
      </c>
      <c r="AD52" s="426">
        <v>0</v>
      </c>
      <c r="AE52" s="426">
        <v>0</v>
      </c>
      <c r="AF52" s="426">
        <v>0</v>
      </c>
      <c r="AG52" s="426">
        <v>0</v>
      </c>
      <c r="AH52" s="426">
        <v>0</v>
      </c>
      <c r="AI52" s="426">
        <v>0</v>
      </c>
      <c r="AJ52" s="426">
        <v>0</v>
      </c>
      <c r="AK52" s="426">
        <v>0</v>
      </c>
      <c r="AL52" s="426">
        <v>0</v>
      </c>
      <c r="AM52" s="426">
        <v>0</v>
      </c>
      <c r="AN52" s="426">
        <v>0</v>
      </c>
      <c r="AO52" s="426">
        <v>0</v>
      </c>
      <c r="AP52" s="426">
        <v>0</v>
      </c>
      <c r="AQ52" s="426">
        <v>0</v>
      </c>
      <c r="AR52" s="426">
        <v>0</v>
      </c>
      <c r="AS52" s="426">
        <v>0</v>
      </c>
      <c r="AT52" s="426">
        <v>0</v>
      </c>
      <c r="AU52" s="426">
        <v>0</v>
      </c>
      <c r="AV52" s="426">
        <v>0</v>
      </c>
      <c r="AW52" s="426">
        <v>0</v>
      </c>
      <c r="AX52" s="426">
        <v>0</v>
      </c>
      <c r="AY52" s="426">
        <v>0</v>
      </c>
      <c r="AZ52" s="426">
        <v>0</v>
      </c>
      <c r="BA52" s="426">
        <v>0</v>
      </c>
    </row>
    <row r="53" spans="1:77" s="117" customFormat="1" ht="42" customHeight="1" x14ac:dyDescent="0.25">
      <c r="A53" s="105"/>
      <c r="B53" s="424" t="s">
        <v>148</v>
      </c>
      <c r="C53" s="425" t="s">
        <v>149</v>
      </c>
      <c r="D53" s="424" t="s">
        <v>93</v>
      </c>
      <c r="E53" s="426">
        <f>SUBTOTAL(9,E54)</f>
        <v>0</v>
      </c>
      <c r="F53" s="426">
        <f t="shared" ref="F53:BA53" si="26">SUBTOTAL(9,F54)</f>
        <v>0</v>
      </c>
      <c r="G53" s="426">
        <f t="shared" si="26"/>
        <v>0</v>
      </c>
      <c r="H53" s="426">
        <f t="shared" si="26"/>
        <v>0</v>
      </c>
      <c r="I53" s="426">
        <f t="shared" si="26"/>
        <v>0</v>
      </c>
      <c r="J53" s="426">
        <f t="shared" si="26"/>
        <v>0</v>
      </c>
      <c r="K53" s="426">
        <f t="shared" si="26"/>
        <v>0</v>
      </c>
      <c r="L53" s="426">
        <f t="shared" si="26"/>
        <v>0</v>
      </c>
      <c r="M53" s="426">
        <f t="shared" si="26"/>
        <v>0</v>
      </c>
      <c r="N53" s="426">
        <f t="shared" si="26"/>
        <v>0</v>
      </c>
      <c r="O53" s="426">
        <f t="shared" si="26"/>
        <v>0</v>
      </c>
      <c r="P53" s="426">
        <f t="shared" si="26"/>
        <v>0</v>
      </c>
      <c r="Q53" s="426">
        <f t="shared" si="26"/>
        <v>0</v>
      </c>
      <c r="R53" s="426">
        <f t="shared" si="26"/>
        <v>0</v>
      </c>
      <c r="S53" s="426">
        <f t="shared" si="26"/>
        <v>0</v>
      </c>
      <c r="T53" s="426">
        <f t="shared" si="26"/>
        <v>0</v>
      </c>
      <c r="U53" s="426">
        <f t="shared" si="26"/>
        <v>0</v>
      </c>
      <c r="V53" s="426">
        <f t="shared" si="26"/>
        <v>0</v>
      </c>
      <c r="W53" s="426">
        <f t="shared" si="26"/>
        <v>0</v>
      </c>
      <c r="X53" s="426">
        <f t="shared" si="26"/>
        <v>0</v>
      </c>
      <c r="Y53" s="426">
        <f t="shared" si="26"/>
        <v>0</v>
      </c>
      <c r="Z53" s="426">
        <f t="shared" si="26"/>
        <v>0</v>
      </c>
      <c r="AA53" s="426">
        <f t="shared" si="26"/>
        <v>0</v>
      </c>
      <c r="AB53" s="426">
        <f t="shared" si="26"/>
        <v>0</v>
      </c>
      <c r="AC53" s="426">
        <f t="shared" si="26"/>
        <v>0</v>
      </c>
      <c r="AD53" s="426">
        <f t="shared" si="26"/>
        <v>0</v>
      </c>
      <c r="AE53" s="426">
        <f t="shared" si="26"/>
        <v>0</v>
      </c>
      <c r="AF53" s="426">
        <f t="shared" si="26"/>
        <v>0</v>
      </c>
      <c r="AG53" s="426">
        <f t="shared" si="26"/>
        <v>0</v>
      </c>
      <c r="AH53" s="426">
        <f t="shared" si="26"/>
        <v>0</v>
      </c>
      <c r="AI53" s="426">
        <f t="shared" si="26"/>
        <v>0</v>
      </c>
      <c r="AJ53" s="426">
        <f t="shared" si="26"/>
        <v>0</v>
      </c>
      <c r="AK53" s="426">
        <f t="shared" si="26"/>
        <v>0</v>
      </c>
      <c r="AL53" s="426">
        <f t="shared" si="26"/>
        <v>0</v>
      </c>
      <c r="AM53" s="426">
        <f t="shared" si="26"/>
        <v>0</v>
      </c>
      <c r="AN53" s="426">
        <f t="shared" si="26"/>
        <v>0</v>
      </c>
      <c r="AO53" s="426">
        <f t="shared" si="26"/>
        <v>0</v>
      </c>
      <c r="AP53" s="426">
        <f t="shared" si="26"/>
        <v>0</v>
      </c>
      <c r="AQ53" s="426">
        <f t="shared" si="26"/>
        <v>0</v>
      </c>
      <c r="AR53" s="426">
        <f t="shared" si="26"/>
        <v>0</v>
      </c>
      <c r="AS53" s="426">
        <f t="shared" si="26"/>
        <v>0</v>
      </c>
      <c r="AT53" s="426">
        <f t="shared" si="26"/>
        <v>0</v>
      </c>
      <c r="AU53" s="426">
        <f t="shared" si="26"/>
        <v>0</v>
      </c>
      <c r="AV53" s="426">
        <f t="shared" si="26"/>
        <v>0</v>
      </c>
      <c r="AW53" s="426">
        <f t="shared" si="26"/>
        <v>0</v>
      </c>
      <c r="AX53" s="426">
        <f t="shared" si="26"/>
        <v>0</v>
      </c>
      <c r="AY53" s="426">
        <f t="shared" si="26"/>
        <v>0</v>
      </c>
      <c r="AZ53" s="426">
        <f t="shared" si="26"/>
        <v>0</v>
      </c>
      <c r="BA53" s="426">
        <f t="shared" si="26"/>
        <v>0</v>
      </c>
      <c r="BB53" s="105"/>
    </row>
    <row r="54" spans="1:77" ht="48" customHeight="1" x14ac:dyDescent="0.25">
      <c r="B54" s="394" t="s">
        <v>150</v>
      </c>
      <c r="C54" s="395" t="s">
        <v>151</v>
      </c>
      <c r="D54" s="394" t="s">
        <v>93</v>
      </c>
      <c r="E54" s="396">
        <f t="shared" ref="E54:AJ54" si="27">SUBTOTAL(9,E55:E63)</f>
        <v>0</v>
      </c>
      <c r="F54" s="396">
        <f t="shared" si="27"/>
        <v>0</v>
      </c>
      <c r="G54" s="396">
        <f t="shared" si="27"/>
        <v>0</v>
      </c>
      <c r="H54" s="396">
        <f t="shared" si="27"/>
        <v>0</v>
      </c>
      <c r="I54" s="396">
        <f t="shared" si="27"/>
        <v>0</v>
      </c>
      <c r="J54" s="396">
        <f t="shared" si="27"/>
        <v>0</v>
      </c>
      <c r="K54" s="396">
        <f t="shared" si="27"/>
        <v>0</v>
      </c>
      <c r="L54" s="396">
        <f t="shared" si="27"/>
        <v>0</v>
      </c>
      <c r="M54" s="396">
        <f t="shared" si="27"/>
        <v>0</v>
      </c>
      <c r="N54" s="396">
        <f t="shared" si="27"/>
        <v>0</v>
      </c>
      <c r="O54" s="396">
        <f t="shared" si="27"/>
        <v>0</v>
      </c>
      <c r="P54" s="396">
        <f t="shared" si="27"/>
        <v>0</v>
      </c>
      <c r="Q54" s="396">
        <f t="shared" si="27"/>
        <v>0</v>
      </c>
      <c r="R54" s="396">
        <f t="shared" si="27"/>
        <v>0</v>
      </c>
      <c r="S54" s="396">
        <f t="shared" si="27"/>
        <v>0</v>
      </c>
      <c r="T54" s="396">
        <f t="shared" si="27"/>
        <v>0</v>
      </c>
      <c r="U54" s="396">
        <f t="shared" si="27"/>
        <v>0</v>
      </c>
      <c r="V54" s="396">
        <f t="shared" si="27"/>
        <v>0</v>
      </c>
      <c r="W54" s="396">
        <f t="shared" si="27"/>
        <v>0</v>
      </c>
      <c r="X54" s="396">
        <f t="shared" si="27"/>
        <v>0</v>
      </c>
      <c r="Y54" s="396">
        <f t="shared" si="27"/>
        <v>0</v>
      </c>
      <c r="Z54" s="396">
        <f t="shared" si="27"/>
        <v>0</v>
      </c>
      <c r="AA54" s="396">
        <f t="shared" si="27"/>
        <v>0</v>
      </c>
      <c r="AB54" s="396">
        <f t="shared" si="27"/>
        <v>0</v>
      </c>
      <c r="AC54" s="396">
        <f t="shared" si="27"/>
        <v>0</v>
      </c>
      <c r="AD54" s="396">
        <f t="shared" si="27"/>
        <v>0</v>
      </c>
      <c r="AE54" s="396">
        <f t="shared" si="27"/>
        <v>0</v>
      </c>
      <c r="AF54" s="396">
        <f t="shared" si="27"/>
        <v>0</v>
      </c>
      <c r="AG54" s="396">
        <f t="shared" si="27"/>
        <v>0</v>
      </c>
      <c r="AH54" s="396">
        <f t="shared" si="27"/>
        <v>0</v>
      </c>
      <c r="AI54" s="396">
        <f t="shared" si="27"/>
        <v>0</v>
      </c>
      <c r="AJ54" s="396">
        <f t="shared" si="27"/>
        <v>0</v>
      </c>
      <c r="AK54" s="396">
        <f t="shared" ref="AK54:BA54" si="28">SUBTOTAL(9,AK55:AK63)</f>
        <v>0</v>
      </c>
      <c r="AL54" s="396">
        <f t="shared" si="28"/>
        <v>0</v>
      </c>
      <c r="AM54" s="396">
        <f t="shared" si="28"/>
        <v>0</v>
      </c>
      <c r="AN54" s="396">
        <f t="shared" si="28"/>
        <v>0</v>
      </c>
      <c r="AO54" s="396">
        <f t="shared" si="28"/>
        <v>0</v>
      </c>
      <c r="AP54" s="396">
        <f t="shared" si="28"/>
        <v>0</v>
      </c>
      <c r="AQ54" s="396">
        <f t="shared" si="28"/>
        <v>0</v>
      </c>
      <c r="AR54" s="396">
        <f t="shared" si="28"/>
        <v>0</v>
      </c>
      <c r="AS54" s="396">
        <f t="shared" si="28"/>
        <v>0</v>
      </c>
      <c r="AT54" s="396">
        <f t="shared" si="28"/>
        <v>0</v>
      </c>
      <c r="AU54" s="396">
        <f t="shared" si="28"/>
        <v>0</v>
      </c>
      <c r="AV54" s="396">
        <f t="shared" si="28"/>
        <v>0</v>
      </c>
      <c r="AW54" s="396">
        <f t="shared" si="28"/>
        <v>0</v>
      </c>
      <c r="AX54" s="396">
        <f t="shared" si="28"/>
        <v>0</v>
      </c>
      <c r="AY54" s="396">
        <f t="shared" si="28"/>
        <v>0</v>
      </c>
      <c r="AZ54" s="396">
        <f t="shared" si="28"/>
        <v>0</v>
      </c>
      <c r="BA54" s="396">
        <f t="shared" si="28"/>
        <v>0</v>
      </c>
      <c r="BB54" s="105"/>
    </row>
    <row r="55" spans="1:77" ht="42" customHeight="1" x14ac:dyDescent="0.25">
      <c r="B55" s="450" t="s">
        <v>152</v>
      </c>
      <c r="C55" s="457" t="s">
        <v>153</v>
      </c>
      <c r="D55" s="421" t="s">
        <v>93</v>
      </c>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105"/>
    </row>
    <row r="56" spans="1:77" ht="42" customHeight="1" x14ac:dyDescent="0.25">
      <c r="B56" s="450" t="s">
        <v>154</v>
      </c>
      <c r="C56" s="457" t="s">
        <v>155</v>
      </c>
      <c r="D56" s="421" t="s">
        <v>93</v>
      </c>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row>
    <row r="57" spans="1:77" s="497" customFormat="1" ht="33" customHeight="1" x14ac:dyDescent="0.25">
      <c r="B57" s="407" t="s">
        <v>154</v>
      </c>
      <c r="C57" s="458" t="s">
        <v>734</v>
      </c>
      <c r="D57" s="76" t="s">
        <v>841</v>
      </c>
      <c r="E57" s="510" t="s">
        <v>190</v>
      </c>
      <c r="F57" s="510" t="s">
        <v>190</v>
      </c>
      <c r="G57" s="510" t="s">
        <v>190</v>
      </c>
      <c r="H57" s="510" t="s">
        <v>190</v>
      </c>
      <c r="I57" s="510" t="s">
        <v>190</v>
      </c>
      <c r="J57" s="510" t="s">
        <v>190</v>
      </c>
      <c r="K57" s="510" t="s">
        <v>190</v>
      </c>
      <c r="L57" s="510" t="s">
        <v>190</v>
      </c>
      <c r="M57" s="510" t="s">
        <v>190</v>
      </c>
      <c r="N57" s="510" t="s">
        <v>190</v>
      </c>
      <c r="O57" s="510" t="s">
        <v>190</v>
      </c>
      <c r="P57" s="510" t="s">
        <v>190</v>
      </c>
      <c r="Q57" s="510" t="s">
        <v>190</v>
      </c>
      <c r="R57" s="510" t="s">
        <v>190</v>
      </c>
      <c r="S57" s="510" t="s">
        <v>190</v>
      </c>
      <c r="T57" s="510" t="s">
        <v>190</v>
      </c>
      <c r="U57" s="510" t="s">
        <v>190</v>
      </c>
      <c r="V57" s="510" t="s">
        <v>190</v>
      </c>
      <c r="W57" s="510" t="s">
        <v>190</v>
      </c>
      <c r="X57" s="510" t="s">
        <v>190</v>
      </c>
      <c r="Y57" s="510" t="s">
        <v>190</v>
      </c>
      <c r="Z57" s="510" t="s">
        <v>190</v>
      </c>
      <c r="AA57" s="510" t="s">
        <v>190</v>
      </c>
      <c r="AB57" s="510" t="s">
        <v>190</v>
      </c>
      <c r="AC57" s="510" t="s">
        <v>190</v>
      </c>
      <c r="AD57" s="510" t="s">
        <v>190</v>
      </c>
      <c r="AE57" s="510" t="s">
        <v>190</v>
      </c>
      <c r="AF57" s="510" t="s">
        <v>190</v>
      </c>
      <c r="AG57" s="510" t="s">
        <v>190</v>
      </c>
      <c r="AH57" s="510" t="s">
        <v>190</v>
      </c>
      <c r="AI57" s="510" t="s">
        <v>190</v>
      </c>
      <c r="AJ57" s="510" t="s">
        <v>190</v>
      </c>
      <c r="AK57" s="510" t="s">
        <v>190</v>
      </c>
      <c r="AL57" s="510" t="s">
        <v>190</v>
      </c>
      <c r="AM57" s="510" t="s">
        <v>190</v>
      </c>
      <c r="AN57" s="510" t="s">
        <v>190</v>
      </c>
      <c r="AO57" s="510" t="s">
        <v>190</v>
      </c>
      <c r="AP57" s="510" t="s">
        <v>190</v>
      </c>
      <c r="AQ57" s="510" t="s">
        <v>190</v>
      </c>
      <c r="AR57" s="510" t="s">
        <v>190</v>
      </c>
      <c r="AS57" s="510" t="s">
        <v>190</v>
      </c>
      <c r="AT57" s="510" t="s">
        <v>190</v>
      </c>
      <c r="AU57" s="510" t="s">
        <v>190</v>
      </c>
      <c r="AV57" s="510" t="s">
        <v>190</v>
      </c>
      <c r="AW57" s="510" t="s">
        <v>190</v>
      </c>
      <c r="AX57" s="510" t="s">
        <v>190</v>
      </c>
      <c r="AY57" s="510" t="s">
        <v>190</v>
      </c>
      <c r="AZ57" s="510" t="s">
        <v>190</v>
      </c>
      <c r="BA57" s="510" t="s">
        <v>190</v>
      </c>
    </row>
    <row r="58" spans="1:77" ht="42" customHeight="1" x14ac:dyDescent="0.25">
      <c r="B58" s="421" t="s">
        <v>156</v>
      </c>
      <c r="C58" s="422" t="s">
        <v>157</v>
      </c>
      <c r="D58" s="421" t="s">
        <v>93</v>
      </c>
      <c r="E58" s="423"/>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423"/>
    </row>
    <row r="59" spans="1:77" ht="42" customHeight="1" x14ac:dyDescent="0.25">
      <c r="B59" s="421" t="s">
        <v>158</v>
      </c>
      <c r="C59" s="422" t="s">
        <v>159</v>
      </c>
      <c r="D59" s="421" t="s">
        <v>93</v>
      </c>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row>
    <row r="60" spans="1:77" ht="42" customHeight="1" x14ac:dyDescent="0.25">
      <c r="B60" s="421" t="s">
        <v>160</v>
      </c>
      <c r="C60" s="422" t="s">
        <v>161</v>
      </c>
      <c r="D60" s="421" t="s">
        <v>93</v>
      </c>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104" t="e">
        <f>#REF!</f>
        <v>#REF!</v>
      </c>
      <c r="BC60" s="104" t="e">
        <f>#REF!</f>
        <v>#REF!</v>
      </c>
      <c r="BD60" s="104" t="e">
        <f>#REF!</f>
        <v>#REF!</v>
      </c>
      <c r="BE60" s="104" t="e">
        <f>#REF!</f>
        <v>#REF!</v>
      </c>
      <c r="BF60" s="104" t="e">
        <f>#REF!</f>
        <v>#REF!</v>
      </c>
      <c r="BG60" s="104" t="s">
        <v>190</v>
      </c>
      <c r="BH60" s="104" t="e">
        <f>#REF!</f>
        <v>#REF!</v>
      </c>
      <c r="BI60" s="104" t="e">
        <f>#REF!</f>
        <v>#REF!</v>
      </c>
      <c r="BJ60" s="104" t="e">
        <f>#REF!</f>
        <v>#REF!</v>
      </c>
      <c r="BK60" s="104" t="e">
        <f>#REF!</f>
        <v>#REF!</v>
      </c>
      <c r="BL60" s="104" t="e">
        <f>#REF!</f>
        <v>#REF!</v>
      </c>
      <c r="BM60" s="104" t="s">
        <v>190</v>
      </c>
      <c r="BN60" s="104" t="e">
        <f>#REF!</f>
        <v>#REF!</v>
      </c>
      <c r="BO60" s="104" t="e">
        <f>#REF!</f>
        <v>#REF!</v>
      </c>
      <c r="BP60" s="104" t="e">
        <f>#REF!</f>
        <v>#REF!</v>
      </c>
      <c r="BQ60" s="104" t="e">
        <f>#REF!</f>
        <v>#REF!</v>
      </c>
      <c r="BR60" s="104" t="e">
        <f>#REF!</f>
        <v>#REF!</v>
      </c>
      <c r="BS60" s="104" t="s">
        <v>190</v>
      </c>
      <c r="BT60" s="104" t="e">
        <f>#REF!</f>
        <v>#REF!</v>
      </c>
      <c r="BU60" s="104" t="e">
        <f>#REF!</f>
        <v>#REF!</v>
      </c>
      <c r="BV60" s="104" t="e">
        <f>#REF!</f>
        <v>#REF!</v>
      </c>
      <c r="BW60" s="104" t="e">
        <f>#REF!</f>
        <v>#REF!</v>
      </c>
      <c r="BX60" s="104" t="e">
        <f>#REF!</f>
        <v>#REF!</v>
      </c>
      <c r="BY60" s="104" t="s">
        <v>190</v>
      </c>
    </row>
    <row r="61" spans="1:77" ht="42" customHeight="1" x14ac:dyDescent="0.25">
      <c r="B61" s="421" t="s">
        <v>165</v>
      </c>
      <c r="C61" s="422" t="s">
        <v>166</v>
      </c>
      <c r="D61" s="421" t="s">
        <v>93</v>
      </c>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row>
    <row r="62" spans="1:77" ht="42" customHeight="1" x14ac:dyDescent="0.25">
      <c r="B62" s="450" t="s">
        <v>167</v>
      </c>
      <c r="C62" s="457" t="s">
        <v>168</v>
      </c>
      <c r="D62" s="421" t="s">
        <v>93</v>
      </c>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row>
    <row r="63" spans="1:77" ht="42" customHeight="1" x14ac:dyDescent="0.25">
      <c r="B63" s="450" t="s">
        <v>169</v>
      </c>
      <c r="C63" s="457" t="s">
        <v>170</v>
      </c>
      <c r="D63" s="424" t="s">
        <v>93</v>
      </c>
      <c r="E63" s="4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426"/>
    </row>
    <row r="64" spans="1:77" ht="48" customHeight="1" x14ac:dyDescent="0.25">
      <c r="B64" s="394" t="s">
        <v>171</v>
      </c>
      <c r="C64" s="395" t="s">
        <v>172</v>
      </c>
      <c r="D64" s="394" t="s">
        <v>93</v>
      </c>
      <c r="E64" s="396">
        <f>SUBTOTAL(9,E65:E66)</f>
        <v>0</v>
      </c>
      <c r="F64" s="396">
        <f t="shared" ref="F64:BA64" si="29">SUBTOTAL(9,F65:F66)</f>
        <v>0</v>
      </c>
      <c r="G64" s="396">
        <f t="shared" si="29"/>
        <v>0</v>
      </c>
      <c r="H64" s="396">
        <f t="shared" si="29"/>
        <v>0</v>
      </c>
      <c r="I64" s="396">
        <f t="shared" si="29"/>
        <v>0</v>
      </c>
      <c r="J64" s="396">
        <f t="shared" si="29"/>
        <v>0</v>
      </c>
      <c r="K64" s="396">
        <f t="shared" si="29"/>
        <v>0</v>
      </c>
      <c r="L64" s="396">
        <f t="shared" si="29"/>
        <v>0</v>
      </c>
      <c r="M64" s="396">
        <f t="shared" si="29"/>
        <v>0</v>
      </c>
      <c r="N64" s="396">
        <f t="shared" si="29"/>
        <v>0</v>
      </c>
      <c r="O64" s="396">
        <f t="shared" si="29"/>
        <v>0</v>
      </c>
      <c r="P64" s="396">
        <f t="shared" si="29"/>
        <v>0</v>
      </c>
      <c r="Q64" s="396">
        <f t="shared" si="29"/>
        <v>0</v>
      </c>
      <c r="R64" s="396">
        <f t="shared" si="29"/>
        <v>0</v>
      </c>
      <c r="S64" s="396">
        <f t="shared" si="29"/>
        <v>0</v>
      </c>
      <c r="T64" s="396">
        <f t="shared" si="29"/>
        <v>0</v>
      </c>
      <c r="U64" s="396">
        <f t="shared" si="29"/>
        <v>0</v>
      </c>
      <c r="V64" s="396">
        <f t="shared" si="29"/>
        <v>0</v>
      </c>
      <c r="W64" s="396">
        <f t="shared" si="29"/>
        <v>0</v>
      </c>
      <c r="X64" s="396">
        <f t="shared" si="29"/>
        <v>0</v>
      </c>
      <c r="Y64" s="396">
        <f t="shared" si="29"/>
        <v>0</v>
      </c>
      <c r="Z64" s="396">
        <f t="shared" si="29"/>
        <v>0</v>
      </c>
      <c r="AA64" s="396">
        <f t="shared" si="29"/>
        <v>0</v>
      </c>
      <c r="AB64" s="396">
        <f t="shared" si="29"/>
        <v>0</v>
      </c>
      <c r="AC64" s="396">
        <f t="shared" si="29"/>
        <v>0</v>
      </c>
      <c r="AD64" s="396">
        <f t="shared" si="29"/>
        <v>0</v>
      </c>
      <c r="AE64" s="396">
        <f t="shared" si="29"/>
        <v>0</v>
      </c>
      <c r="AF64" s="396">
        <f t="shared" si="29"/>
        <v>0</v>
      </c>
      <c r="AG64" s="396">
        <f t="shared" si="29"/>
        <v>0</v>
      </c>
      <c r="AH64" s="396">
        <f t="shared" si="29"/>
        <v>0</v>
      </c>
      <c r="AI64" s="396">
        <f t="shared" si="29"/>
        <v>0</v>
      </c>
      <c r="AJ64" s="396">
        <f t="shared" si="29"/>
        <v>0</v>
      </c>
      <c r="AK64" s="396">
        <f t="shared" si="29"/>
        <v>0</v>
      </c>
      <c r="AL64" s="396">
        <f t="shared" si="29"/>
        <v>0</v>
      </c>
      <c r="AM64" s="396">
        <f t="shared" si="29"/>
        <v>0</v>
      </c>
      <c r="AN64" s="396">
        <f t="shared" si="29"/>
        <v>0</v>
      </c>
      <c r="AO64" s="396">
        <f t="shared" si="29"/>
        <v>0</v>
      </c>
      <c r="AP64" s="396">
        <f t="shared" si="29"/>
        <v>0</v>
      </c>
      <c r="AQ64" s="396">
        <f t="shared" si="29"/>
        <v>0</v>
      </c>
      <c r="AR64" s="396">
        <f t="shared" si="29"/>
        <v>0</v>
      </c>
      <c r="AS64" s="396">
        <f t="shared" si="29"/>
        <v>0</v>
      </c>
      <c r="AT64" s="396">
        <f t="shared" si="29"/>
        <v>0</v>
      </c>
      <c r="AU64" s="396">
        <f t="shared" si="29"/>
        <v>0</v>
      </c>
      <c r="AV64" s="396">
        <f t="shared" si="29"/>
        <v>0</v>
      </c>
      <c r="AW64" s="396">
        <f t="shared" si="29"/>
        <v>0</v>
      </c>
      <c r="AX64" s="396">
        <f t="shared" si="29"/>
        <v>0</v>
      </c>
      <c r="AY64" s="396">
        <f t="shared" si="29"/>
        <v>0</v>
      </c>
      <c r="AZ64" s="396">
        <f t="shared" si="29"/>
        <v>0</v>
      </c>
      <c r="BA64" s="396">
        <f t="shared" si="29"/>
        <v>0</v>
      </c>
    </row>
    <row r="65" spans="2:53" ht="42" customHeight="1" x14ac:dyDescent="0.25">
      <c r="B65" s="421" t="s">
        <v>173</v>
      </c>
      <c r="C65" s="422" t="s">
        <v>174</v>
      </c>
      <c r="D65" s="421" t="s">
        <v>93</v>
      </c>
      <c r="E65" s="326"/>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326"/>
    </row>
    <row r="66" spans="2:53" ht="42" customHeight="1" x14ac:dyDescent="0.25">
      <c r="B66" s="421" t="s">
        <v>175</v>
      </c>
      <c r="C66" s="422" t="s">
        <v>176</v>
      </c>
      <c r="D66" s="421" t="s">
        <v>93</v>
      </c>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row>
    <row r="67" spans="2:53" ht="48" customHeight="1" x14ac:dyDescent="0.25">
      <c r="B67" s="394" t="s">
        <v>177</v>
      </c>
      <c r="C67" s="395" t="s">
        <v>178</v>
      </c>
      <c r="D67" s="440" t="s">
        <v>93</v>
      </c>
      <c r="E67" s="405">
        <f>SUBTOTAL(9,E68:E69)</f>
        <v>0</v>
      </c>
      <c r="F67" s="405">
        <f t="shared" ref="F67:BA67" si="30">SUBTOTAL(9,F68:F69)</f>
        <v>0</v>
      </c>
      <c r="G67" s="405">
        <f t="shared" si="30"/>
        <v>0</v>
      </c>
      <c r="H67" s="405">
        <f t="shared" si="30"/>
        <v>0</v>
      </c>
      <c r="I67" s="405">
        <f t="shared" si="30"/>
        <v>0</v>
      </c>
      <c r="J67" s="405">
        <f t="shared" si="30"/>
        <v>0</v>
      </c>
      <c r="K67" s="405">
        <f t="shared" si="30"/>
        <v>0</v>
      </c>
      <c r="L67" s="405">
        <f t="shared" si="30"/>
        <v>0</v>
      </c>
      <c r="M67" s="405">
        <f t="shared" si="30"/>
        <v>0</v>
      </c>
      <c r="N67" s="405">
        <f t="shared" si="30"/>
        <v>0</v>
      </c>
      <c r="O67" s="405">
        <f t="shared" si="30"/>
        <v>0</v>
      </c>
      <c r="P67" s="405">
        <f t="shared" si="30"/>
        <v>0</v>
      </c>
      <c r="Q67" s="405">
        <f t="shared" si="30"/>
        <v>0</v>
      </c>
      <c r="R67" s="405">
        <f t="shared" si="30"/>
        <v>0</v>
      </c>
      <c r="S67" s="405">
        <f t="shared" si="30"/>
        <v>0</v>
      </c>
      <c r="T67" s="405">
        <f t="shared" si="30"/>
        <v>0</v>
      </c>
      <c r="U67" s="405">
        <f t="shared" si="30"/>
        <v>0</v>
      </c>
      <c r="V67" s="405">
        <f t="shared" si="30"/>
        <v>0</v>
      </c>
      <c r="W67" s="405">
        <f t="shared" si="30"/>
        <v>0</v>
      </c>
      <c r="X67" s="405">
        <f t="shared" si="30"/>
        <v>0</v>
      </c>
      <c r="Y67" s="405">
        <f t="shared" si="30"/>
        <v>0</v>
      </c>
      <c r="Z67" s="405">
        <f t="shared" si="30"/>
        <v>0</v>
      </c>
      <c r="AA67" s="405">
        <f t="shared" si="30"/>
        <v>0</v>
      </c>
      <c r="AB67" s="405">
        <f t="shared" si="30"/>
        <v>0</v>
      </c>
      <c r="AC67" s="405">
        <f t="shared" si="30"/>
        <v>0</v>
      </c>
      <c r="AD67" s="405">
        <f t="shared" si="30"/>
        <v>0</v>
      </c>
      <c r="AE67" s="405">
        <f t="shared" si="30"/>
        <v>0</v>
      </c>
      <c r="AF67" s="405">
        <f t="shared" si="30"/>
        <v>0</v>
      </c>
      <c r="AG67" s="405">
        <f t="shared" si="30"/>
        <v>0</v>
      </c>
      <c r="AH67" s="405">
        <f t="shared" si="30"/>
        <v>0</v>
      </c>
      <c r="AI67" s="405">
        <f t="shared" si="30"/>
        <v>0</v>
      </c>
      <c r="AJ67" s="405">
        <f t="shared" si="30"/>
        <v>0</v>
      </c>
      <c r="AK67" s="405">
        <f t="shared" si="30"/>
        <v>0</v>
      </c>
      <c r="AL67" s="405">
        <f t="shared" si="30"/>
        <v>0</v>
      </c>
      <c r="AM67" s="405">
        <f t="shared" si="30"/>
        <v>0</v>
      </c>
      <c r="AN67" s="405">
        <f t="shared" si="30"/>
        <v>0</v>
      </c>
      <c r="AO67" s="405">
        <f t="shared" si="30"/>
        <v>0</v>
      </c>
      <c r="AP67" s="405">
        <f t="shared" si="30"/>
        <v>0</v>
      </c>
      <c r="AQ67" s="405">
        <f t="shared" si="30"/>
        <v>0</v>
      </c>
      <c r="AR67" s="405">
        <f t="shared" si="30"/>
        <v>0</v>
      </c>
      <c r="AS67" s="405">
        <f t="shared" si="30"/>
        <v>0</v>
      </c>
      <c r="AT67" s="405">
        <f t="shared" si="30"/>
        <v>0</v>
      </c>
      <c r="AU67" s="405">
        <f t="shared" si="30"/>
        <v>0</v>
      </c>
      <c r="AV67" s="405">
        <f t="shared" si="30"/>
        <v>0</v>
      </c>
      <c r="AW67" s="405">
        <f t="shared" si="30"/>
        <v>0</v>
      </c>
      <c r="AX67" s="405">
        <f t="shared" si="30"/>
        <v>0</v>
      </c>
      <c r="AY67" s="405">
        <f t="shared" si="30"/>
        <v>0</v>
      </c>
      <c r="AZ67" s="405">
        <f t="shared" si="30"/>
        <v>0</v>
      </c>
      <c r="BA67" s="405">
        <f t="shared" si="30"/>
        <v>0</v>
      </c>
    </row>
    <row r="68" spans="2:53" ht="42" customHeight="1" x14ac:dyDescent="0.25">
      <c r="B68" s="421" t="s">
        <v>179</v>
      </c>
      <c r="C68" s="422" t="s">
        <v>180</v>
      </c>
      <c r="D68" s="421" t="s">
        <v>93</v>
      </c>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3"/>
      <c r="AY68" s="423"/>
      <c r="AZ68" s="423"/>
      <c r="BA68" s="423"/>
    </row>
    <row r="69" spans="2:53" ht="42" customHeight="1" x14ac:dyDescent="0.25">
      <c r="B69" s="421" t="s">
        <v>181</v>
      </c>
      <c r="C69" s="422" t="s">
        <v>182</v>
      </c>
      <c r="D69" s="421" t="s">
        <v>93</v>
      </c>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3"/>
      <c r="AY69" s="423"/>
      <c r="AZ69" s="423"/>
      <c r="BA69" s="423"/>
    </row>
    <row r="70" spans="2:53" ht="48" customHeight="1" x14ac:dyDescent="0.25">
      <c r="B70" s="394" t="s">
        <v>183</v>
      </c>
      <c r="C70" s="395" t="s">
        <v>184</v>
      </c>
      <c r="D70" s="394" t="s">
        <v>93</v>
      </c>
      <c r="E70" s="405">
        <f>SUBTOTAL(9,E71:E82)</f>
        <v>0</v>
      </c>
      <c r="F70" s="405">
        <f t="shared" ref="F70:BA70" si="31">SUBTOTAL(9,F71:F82)</f>
        <v>0</v>
      </c>
      <c r="G70" s="405">
        <f t="shared" si="31"/>
        <v>0</v>
      </c>
      <c r="H70" s="405">
        <f t="shared" si="31"/>
        <v>0</v>
      </c>
      <c r="I70" s="405">
        <f t="shared" si="31"/>
        <v>0</v>
      </c>
      <c r="J70" s="405">
        <f t="shared" si="31"/>
        <v>0</v>
      </c>
      <c r="K70" s="405">
        <f t="shared" si="31"/>
        <v>0</v>
      </c>
      <c r="L70" s="405">
        <f t="shared" si="31"/>
        <v>0</v>
      </c>
      <c r="M70" s="405">
        <f t="shared" si="31"/>
        <v>0</v>
      </c>
      <c r="N70" s="405">
        <f t="shared" si="31"/>
        <v>0</v>
      </c>
      <c r="O70" s="405">
        <f t="shared" si="31"/>
        <v>0</v>
      </c>
      <c r="P70" s="405">
        <f t="shared" si="31"/>
        <v>0</v>
      </c>
      <c r="Q70" s="405">
        <f t="shared" si="31"/>
        <v>1E-4</v>
      </c>
      <c r="R70" s="405">
        <f t="shared" si="31"/>
        <v>0.55000000000000004</v>
      </c>
      <c r="S70" s="405">
        <f t="shared" si="31"/>
        <v>0</v>
      </c>
      <c r="T70" s="405">
        <f t="shared" si="31"/>
        <v>7.4540000000000006</v>
      </c>
      <c r="U70" s="405">
        <f t="shared" si="31"/>
        <v>0</v>
      </c>
      <c r="V70" s="405">
        <f t="shared" si="31"/>
        <v>0</v>
      </c>
      <c r="W70" s="405">
        <f t="shared" si="31"/>
        <v>0</v>
      </c>
      <c r="X70" s="405">
        <f t="shared" si="31"/>
        <v>0.55000000000000004</v>
      </c>
      <c r="Y70" s="405">
        <f t="shared" si="31"/>
        <v>0</v>
      </c>
      <c r="Z70" s="405">
        <f t="shared" si="31"/>
        <v>10.304</v>
      </c>
      <c r="AA70" s="405">
        <f t="shared" si="31"/>
        <v>0</v>
      </c>
      <c r="AB70" s="405">
        <f t="shared" si="31"/>
        <v>0</v>
      </c>
      <c r="AC70" s="405">
        <f t="shared" si="31"/>
        <v>1E-4</v>
      </c>
      <c r="AD70" s="405">
        <f t="shared" si="31"/>
        <v>0.25009999999999999</v>
      </c>
      <c r="AE70" s="405">
        <f t="shared" si="31"/>
        <v>1E-4</v>
      </c>
      <c r="AF70" s="405">
        <f t="shared" si="31"/>
        <v>3.2301000000000002</v>
      </c>
      <c r="AG70" s="405">
        <f t="shared" si="31"/>
        <v>1E-4</v>
      </c>
      <c r="AH70" s="405">
        <f t="shared" si="31"/>
        <v>1E-4</v>
      </c>
      <c r="AI70" s="405">
        <f t="shared" si="31"/>
        <v>1E-4</v>
      </c>
      <c r="AJ70" s="405">
        <f t="shared" si="31"/>
        <v>0.50009999999999999</v>
      </c>
      <c r="AK70" s="405">
        <f t="shared" si="31"/>
        <v>1E-4</v>
      </c>
      <c r="AL70" s="405">
        <f t="shared" si="31"/>
        <v>0.38009999999999999</v>
      </c>
      <c r="AM70" s="405">
        <f t="shared" si="31"/>
        <v>1E-4</v>
      </c>
      <c r="AN70" s="405">
        <f t="shared" si="31"/>
        <v>1E-4</v>
      </c>
      <c r="AO70" s="405">
        <f t="shared" si="31"/>
        <v>0</v>
      </c>
      <c r="AP70" s="405">
        <f t="shared" si="31"/>
        <v>0.75</v>
      </c>
      <c r="AQ70" s="405">
        <f t="shared" si="31"/>
        <v>0</v>
      </c>
      <c r="AR70" s="405">
        <f t="shared" si="31"/>
        <v>2.7990000000000004</v>
      </c>
      <c r="AS70" s="405">
        <f t="shared" si="31"/>
        <v>0</v>
      </c>
      <c r="AT70" s="405">
        <f t="shared" si="31"/>
        <v>0</v>
      </c>
      <c r="AU70" s="405">
        <f t="shared" si="31"/>
        <v>0</v>
      </c>
      <c r="AV70" s="405">
        <f t="shared" si="31"/>
        <v>0.75</v>
      </c>
      <c r="AW70" s="405">
        <f t="shared" si="31"/>
        <v>0</v>
      </c>
      <c r="AX70" s="405">
        <f t="shared" si="31"/>
        <v>2.7990000000000004</v>
      </c>
      <c r="AY70" s="405">
        <f t="shared" si="31"/>
        <v>0</v>
      </c>
      <c r="AZ70" s="405">
        <f t="shared" si="31"/>
        <v>0</v>
      </c>
      <c r="BA70" s="405">
        <f t="shared" si="31"/>
        <v>0</v>
      </c>
    </row>
    <row r="71" spans="2:53" s="497" customFormat="1" ht="33" customHeight="1" x14ac:dyDescent="0.25">
      <c r="B71" s="76" t="s">
        <v>183</v>
      </c>
      <c r="C71" s="399" t="s">
        <v>737</v>
      </c>
      <c r="D71" s="76" t="s">
        <v>736</v>
      </c>
      <c r="E71" s="402" t="s">
        <v>190</v>
      </c>
      <c r="F71" s="402" t="s">
        <v>190</v>
      </c>
      <c r="G71" s="402" t="s">
        <v>190</v>
      </c>
      <c r="H71" s="402" t="s">
        <v>190</v>
      </c>
      <c r="I71" s="402" t="s">
        <v>190</v>
      </c>
      <c r="J71" s="402" t="s">
        <v>190</v>
      </c>
      <c r="K71" s="402" t="s">
        <v>190</v>
      </c>
      <c r="L71" s="402" t="s">
        <v>190</v>
      </c>
      <c r="M71" s="402" t="s">
        <v>190</v>
      </c>
      <c r="N71" s="402" t="s">
        <v>190</v>
      </c>
      <c r="O71" s="402" t="s">
        <v>190</v>
      </c>
      <c r="P71" s="402" t="s">
        <v>190</v>
      </c>
      <c r="Q71" s="402" t="s">
        <v>518</v>
      </c>
      <c r="R71" s="402" t="s">
        <v>190</v>
      </c>
      <c r="S71" s="402" t="s">
        <v>190</v>
      </c>
      <c r="T71" s="402">
        <f>'С № 4'!Y72</f>
        <v>0.84499999999999997</v>
      </c>
      <c r="U71" s="402" t="s">
        <v>190</v>
      </c>
      <c r="V71" s="402" t="s">
        <v>190</v>
      </c>
      <c r="W71" s="402" t="s">
        <v>518</v>
      </c>
      <c r="X71" s="402" t="s">
        <v>190</v>
      </c>
      <c r="Y71" s="402" t="s">
        <v>190</v>
      </c>
      <c r="Z71" s="402">
        <v>0.84499999999999997</v>
      </c>
      <c r="AA71" s="402" t="s">
        <v>190</v>
      </c>
      <c r="AB71" s="402" t="s">
        <v>190</v>
      </c>
      <c r="AC71" s="402" t="s">
        <v>190</v>
      </c>
      <c r="AD71" s="402" t="s">
        <v>190</v>
      </c>
      <c r="AE71" s="402" t="s">
        <v>190</v>
      </c>
      <c r="AF71" s="402" t="s">
        <v>190</v>
      </c>
      <c r="AG71" s="402" t="s">
        <v>190</v>
      </c>
      <c r="AH71" s="402" t="s">
        <v>190</v>
      </c>
      <c r="AI71" s="402" t="s">
        <v>190</v>
      </c>
      <c r="AJ71" s="402" t="s">
        <v>190</v>
      </c>
      <c r="AK71" s="402" t="s">
        <v>190</v>
      </c>
      <c r="AL71" s="402" t="s">
        <v>190</v>
      </c>
      <c r="AM71" s="402" t="s">
        <v>190</v>
      </c>
      <c r="AN71" s="402" t="s">
        <v>190</v>
      </c>
      <c r="AO71" s="402" t="s">
        <v>190</v>
      </c>
      <c r="AP71" s="402" t="s">
        <v>190</v>
      </c>
      <c r="AQ71" s="402" t="s">
        <v>190</v>
      </c>
      <c r="AR71" s="402" t="s">
        <v>190</v>
      </c>
      <c r="AS71" s="402" t="s">
        <v>190</v>
      </c>
      <c r="AT71" s="402" t="s">
        <v>190</v>
      </c>
      <c r="AU71" s="402" t="s">
        <v>190</v>
      </c>
      <c r="AV71" s="402" t="s">
        <v>190</v>
      </c>
      <c r="AW71" s="402" t="s">
        <v>190</v>
      </c>
      <c r="AX71" s="402" t="s">
        <v>190</v>
      </c>
      <c r="AY71" s="402" t="s">
        <v>190</v>
      </c>
      <c r="AZ71" s="402" t="s">
        <v>190</v>
      </c>
      <c r="BA71" s="402" t="s">
        <v>190</v>
      </c>
    </row>
    <row r="72" spans="2:53" s="497" customFormat="1" ht="33" customHeight="1" x14ac:dyDescent="0.25">
      <c r="B72" s="76" t="s">
        <v>183</v>
      </c>
      <c r="C72" s="399" t="s">
        <v>738</v>
      </c>
      <c r="D72" s="76" t="s">
        <v>739</v>
      </c>
      <c r="E72" s="402" t="s">
        <v>190</v>
      </c>
      <c r="F72" s="402" t="s">
        <v>190</v>
      </c>
      <c r="G72" s="402" t="s">
        <v>190</v>
      </c>
      <c r="H72" s="402" t="s">
        <v>190</v>
      </c>
      <c r="I72" s="402" t="s">
        <v>190</v>
      </c>
      <c r="J72" s="402" t="s">
        <v>190</v>
      </c>
      <c r="K72" s="402" t="s">
        <v>190</v>
      </c>
      <c r="L72" s="402" t="s">
        <v>190</v>
      </c>
      <c r="M72" s="402" t="s">
        <v>190</v>
      </c>
      <c r="N72" s="402" t="s">
        <v>190</v>
      </c>
      <c r="O72" s="402" t="s">
        <v>190</v>
      </c>
      <c r="P72" s="402" t="s">
        <v>190</v>
      </c>
      <c r="Q72" s="402" t="s">
        <v>518</v>
      </c>
      <c r="R72" s="402" t="s">
        <v>190</v>
      </c>
      <c r="S72" s="402" t="s">
        <v>190</v>
      </c>
      <c r="T72" s="402">
        <f>'С № 4'!Y73</f>
        <v>3.0329999999999999</v>
      </c>
      <c r="U72" s="402" t="s">
        <v>190</v>
      </c>
      <c r="V72" s="402" t="s">
        <v>190</v>
      </c>
      <c r="W72" s="402" t="s">
        <v>518</v>
      </c>
      <c r="X72" s="402" t="s">
        <v>190</v>
      </c>
      <c r="Y72" s="402" t="s">
        <v>190</v>
      </c>
      <c r="Z72" s="402">
        <v>3.0329999999999999</v>
      </c>
      <c r="AA72" s="402" t="s">
        <v>190</v>
      </c>
      <c r="AB72" s="402" t="s">
        <v>190</v>
      </c>
      <c r="AC72" s="402" t="s">
        <v>190</v>
      </c>
      <c r="AD72" s="402" t="s">
        <v>190</v>
      </c>
      <c r="AE72" s="402" t="s">
        <v>190</v>
      </c>
      <c r="AF72" s="402" t="s">
        <v>190</v>
      </c>
      <c r="AG72" s="402" t="s">
        <v>190</v>
      </c>
      <c r="AH72" s="402" t="s">
        <v>190</v>
      </c>
      <c r="AI72" s="402" t="s">
        <v>190</v>
      </c>
      <c r="AJ72" s="402" t="s">
        <v>190</v>
      </c>
      <c r="AK72" s="402" t="s">
        <v>190</v>
      </c>
      <c r="AL72" s="402" t="s">
        <v>190</v>
      </c>
      <c r="AM72" s="402" t="s">
        <v>190</v>
      </c>
      <c r="AN72" s="402" t="s">
        <v>190</v>
      </c>
      <c r="AO72" s="402" t="s">
        <v>190</v>
      </c>
      <c r="AP72" s="402" t="s">
        <v>190</v>
      </c>
      <c r="AQ72" s="402" t="s">
        <v>190</v>
      </c>
      <c r="AR72" s="402" t="s">
        <v>190</v>
      </c>
      <c r="AS72" s="402" t="s">
        <v>190</v>
      </c>
      <c r="AT72" s="402" t="s">
        <v>190</v>
      </c>
      <c r="AU72" s="402" t="s">
        <v>190</v>
      </c>
      <c r="AV72" s="402" t="s">
        <v>190</v>
      </c>
      <c r="AW72" s="402" t="s">
        <v>190</v>
      </c>
      <c r="AX72" s="402" t="s">
        <v>190</v>
      </c>
      <c r="AY72" s="402" t="s">
        <v>190</v>
      </c>
      <c r="AZ72" s="402" t="s">
        <v>190</v>
      </c>
      <c r="BA72" s="402" t="s">
        <v>190</v>
      </c>
    </row>
    <row r="73" spans="2:53" s="497" customFormat="1" ht="33" customHeight="1" x14ac:dyDescent="0.25">
      <c r="B73" s="76" t="s">
        <v>183</v>
      </c>
      <c r="C73" s="399" t="s">
        <v>721</v>
      </c>
      <c r="D73" s="76" t="s">
        <v>742</v>
      </c>
      <c r="E73" s="402" t="s">
        <v>190</v>
      </c>
      <c r="F73" s="402" t="s">
        <v>190</v>
      </c>
      <c r="G73" s="402" t="s">
        <v>190</v>
      </c>
      <c r="H73" s="402" t="s">
        <v>190</v>
      </c>
      <c r="I73" s="402" t="s">
        <v>190</v>
      </c>
      <c r="J73" s="402" t="s">
        <v>190</v>
      </c>
      <c r="K73" s="402" t="s">
        <v>190</v>
      </c>
      <c r="L73" s="402" t="s">
        <v>190</v>
      </c>
      <c r="M73" s="402" t="s">
        <v>190</v>
      </c>
      <c r="N73" s="402" t="s">
        <v>190</v>
      </c>
      <c r="O73" s="402" t="s">
        <v>190</v>
      </c>
      <c r="P73" s="402" t="s">
        <v>190</v>
      </c>
      <c r="Q73" s="402" t="s">
        <v>518</v>
      </c>
      <c r="R73" s="402" t="s">
        <v>190</v>
      </c>
      <c r="S73" s="402" t="s">
        <v>190</v>
      </c>
      <c r="T73" s="402">
        <f>'С № 4'!Y74</f>
        <v>0.60599999999999998</v>
      </c>
      <c r="U73" s="402" t="s">
        <v>190</v>
      </c>
      <c r="V73" s="402" t="s">
        <v>190</v>
      </c>
      <c r="W73" s="402" t="s">
        <v>518</v>
      </c>
      <c r="X73" s="402" t="s">
        <v>190</v>
      </c>
      <c r="Y73" s="402" t="s">
        <v>190</v>
      </c>
      <c r="Z73" s="402">
        <v>0.60599999999999998</v>
      </c>
      <c r="AA73" s="402" t="s">
        <v>190</v>
      </c>
      <c r="AB73" s="402" t="s">
        <v>190</v>
      </c>
      <c r="AC73" s="402" t="s">
        <v>190</v>
      </c>
      <c r="AD73" s="402" t="s">
        <v>190</v>
      </c>
      <c r="AE73" s="402" t="s">
        <v>190</v>
      </c>
      <c r="AF73" s="402" t="s">
        <v>190</v>
      </c>
      <c r="AG73" s="402" t="s">
        <v>190</v>
      </c>
      <c r="AH73" s="402" t="s">
        <v>190</v>
      </c>
      <c r="AI73" s="402" t="s">
        <v>190</v>
      </c>
      <c r="AJ73" s="402" t="s">
        <v>190</v>
      </c>
      <c r="AK73" s="402" t="s">
        <v>190</v>
      </c>
      <c r="AL73" s="402" t="s">
        <v>190</v>
      </c>
      <c r="AM73" s="402" t="s">
        <v>190</v>
      </c>
      <c r="AN73" s="402" t="s">
        <v>190</v>
      </c>
      <c r="AO73" s="402" t="s">
        <v>190</v>
      </c>
      <c r="AP73" s="402" t="s">
        <v>190</v>
      </c>
      <c r="AQ73" s="402" t="s">
        <v>190</v>
      </c>
      <c r="AR73" s="402" t="s">
        <v>190</v>
      </c>
      <c r="AS73" s="402" t="s">
        <v>190</v>
      </c>
      <c r="AT73" s="402" t="s">
        <v>190</v>
      </c>
      <c r="AU73" s="402" t="s">
        <v>190</v>
      </c>
      <c r="AV73" s="402" t="s">
        <v>190</v>
      </c>
      <c r="AW73" s="402" t="s">
        <v>190</v>
      </c>
      <c r="AX73" s="402" t="s">
        <v>190</v>
      </c>
      <c r="AY73" s="402" t="s">
        <v>190</v>
      </c>
      <c r="AZ73" s="402" t="s">
        <v>190</v>
      </c>
      <c r="BA73" s="402" t="s">
        <v>190</v>
      </c>
    </row>
    <row r="74" spans="2:53" s="713" customFormat="1" ht="33" customHeight="1" x14ac:dyDescent="0.25">
      <c r="B74" s="407" t="s">
        <v>286</v>
      </c>
      <c r="C74" s="453" t="s">
        <v>720</v>
      </c>
      <c r="D74" s="647" t="s">
        <v>842</v>
      </c>
      <c r="E74" s="415" t="s">
        <v>190</v>
      </c>
      <c r="F74" s="415" t="s">
        <v>190</v>
      </c>
      <c r="G74" s="415" t="s">
        <v>190</v>
      </c>
      <c r="H74" s="415" t="s">
        <v>190</v>
      </c>
      <c r="I74" s="415" t="s">
        <v>190</v>
      </c>
      <c r="J74" s="415" t="s">
        <v>190</v>
      </c>
      <c r="K74" s="415" t="s">
        <v>190</v>
      </c>
      <c r="L74" s="415" t="s">
        <v>190</v>
      </c>
      <c r="M74" s="415" t="s">
        <v>190</v>
      </c>
      <c r="N74" s="415" t="s">
        <v>190</v>
      </c>
      <c r="O74" s="415" t="s">
        <v>190</v>
      </c>
      <c r="P74" s="415" t="s">
        <v>190</v>
      </c>
      <c r="Q74" s="77" t="s">
        <v>518</v>
      </c>
      <c r="R74" s="77">
        <f>'С № 4'!W75</f>
        <v>0.55000000000000004</v>
      </c>
      <c r="S74" s="77" t="s">
        <v>190</v>
      </c>
      <c r="T74" s="77">
        <f>'С № 4'!Y75</f>
        <v>2.97</v>
      </c>
      <c r="U74" s="77" t="s">
        <v>190</v>
      </c>
      <c r="V74" s="77" t="s">
        <v>190</v>
      </c>
      <c r="W74" s="77" t="s">
        <v>518</v>
      </c>
      <c r="X74" s="77">
        <v>0.55000000000000004</v>
      </c>
      <c r="Y74" s="77" t="s">
        <v>190</v>
      </c>
      <c r="Z74" s="77">
        <v>2.97</v>
      </c>
      <c r="AA74" s="77" t="s">
        <v>190</v>
      </c>
      <c r="AB74" s="77" t="s">
        <v>190</v>
      </c>
      <c r="AC74" s="77" t="s">
        <v>190</v>
      </c>
      <c r="AD74" s="77" t="s">
        <v>190</v>
      </c>
      <c r="AE74" s="77" t="s">
        <v>190</v>
      </c>
      <c r="AF74" s="77" t="s">
        <v>190</v>
      </c>
      <c r="AG74" s="77" t="s">
        <v>190</v>
      </c>
      <c r="AH74" s="77" t="s">
        <v>190</v>
      </c>
      <c r="AI74" s="77" t="s">
        <v>190</v>
      </c>
      <c r="AJ74" s="77" t="s">
        <v>190</v>
      </c>
      <c r="AK74" s="77" t="s">
        <v>190</v>
      </c>
      <c r="AL74" s="77" t="s">
        <v>190</v>
      </c>
      <c r="AM74" s="77" t="s">
        <v>190</v>
      </c>
      <c r="AN74" s="77" t="s">
        <v>190</v>
      </c>
      <c r="AO74" s="77" t="s">
        <v>190</v>
      </c>
      <c r="AP74" s="77" t="s">
        <v>190</v>
      </c>
      <c r="AQ74" s="77" t="s">
        <v>190</v>
      </c>
      <c r="AR74" s="77" t="s">
        <v>190</v>
      </c>
      <c r="AS74" s="77" t="s">
        <v>190</v>
      </c>
      <c r="AT74" s="77" t="s">
        <v>190</v>
      </c>
      <c r="AU74" s="77" t="s">
        <v>190</v>
      </c>
      <c r="AV74" s="77" t="s">
        <v>190</v>
      </c>
      <c r="AW74" s="77" t="s">
        <v>190</v>
      </c>
      <c r="AX74" s="77" t="s">
        <v>190</v>
      </c>
      <c r="AY74" s="77" t="s">
        <v>190</v>
      </c>
      <c r="AZ74" s="77" t="s">
        <v>190</v>
      </c>
      <c r="BA74" s="77" t="s">
        <v>190</v>
      </c>
    </row>
    <row r="75" spans="2:53" s="713" customFormat="1" ht="33" customHeight="1" x14ac:dyDescent="0.25">
      <c r="B75" s="407" t="s">
        <v>286</v>
      </c>
      <c r="C75" s="453" t="s">
        <v>716</v>
      </c>
      <c r="D75" s="647" t="s">
        <v>843</v>
      </c>
      <c r="E75" s="415" t="s">
        <v>190</v>
      </c>
      <c r="F75" s="415" t="s">
        <v>190</v>
      </c>
      <c r="G75" s="415" t="s">
        <v>190</v>
      </c>
      <c r="H75" s="415" t="s">
        <v>190</v>
      </c>
      <c r="I75" s="415" t="s">
        <v>190</v>
      </c>
      <c r="J75" s="415" t="s">
        <v>190</v>
      </c>
      <c r="K75" s="415" t="s">
        <v>190</v>
      </c>
      <c r="L75" s="415" t="s">
        <v>190</v>
      </c>
      <c r="M75" s="415" t="s">
        <v>190</v>
      </c>
      <c r="N75" s="415" t="s">
        <v>190</v>
      </c>
      <c r="O75" s="415" t="s">
        <v>190</v>
      </c>
      <c r="P75" s="415" t="s">
        <v>190</v>
      </c>
      <c r="Q75" s="77" t="s">
        <v>190</v>
      </c>
      <c r="R75" s="77" t="s">
        <v>190</v>
      </c>
      <c r="S75" s="77" t="s">
        <v>190</v>
      </c>
      <c r="T75" s="77" t="s">
        <v>190</v>
      </c>
      <c r="U75" s="77" t="s">
        <v>190</v>
      </c>
      <c r="V75" s="77" t="s">
        <v>190</v>
      </c>
      <c r="W75" s="77" t="s">
        <v>190</v>
      </c>
      <c r="X75" s="77" t="s">
        <v>190</v>
      </c>
      <c r="Y75" s="77" t="s">
        <v>190</v>
      </c>
      <c r="Z75" s="77" t="s">
        <v>190</v>
      </c>
      <c r="AA75" s="77" t="s">
        <v>190</v>
      </c>
      <c r="AB75" s="77" t="s">
        <v>190</v>
      </c>
      <c r="AC75" s="77" t="s">
        <v>518</v>
      </c>
      <c r="AD75" s="77">
        <f>'С № 4'!AK76</f>
        <v>0.25</v>
      </c>
      <c r="AE75" s="77" t="s">
        <v>190</v>
      </c>
      <c r="AF75" s="77">
        <f>'С № 4'!AM76</f>
        <v>0.38</v>
      </c>
      <c r="AG75" s="77" t="s">
        <v>190</v>
      </c>
      <c r="AH75" s="77" t="s">
        <v>190</v>
      </c>
      <c r="AI75" s="77" t="s">
        <v>518</v>
      </c>
      <c r="AJ75" s="77">
        <f>AD75</f>
        <v>0.25</v>
      </c>
      <c r="AK75" s="77" t="s">
        <v>190</v>
      </c>
      <c r="AL75" s="77">
        <f>AF75</f>
        <v>0.38</v>
      </c>
      <c r="AM75" s="77" t="s">
        <v>190</v>
      </c>
      <c r="AN75" s="77" t="s">
        <v>190</v>
      </c>
      <c r="AO75" s="77" t="s">
        <v>190</v>
      </c>
      <c r="AP75" s="77" t="s">
        <v>190</v>
      </c>
      <c r="AQ75" s="77" t="s">
        <v>190</v>
      </c>
      <c r="AR75" s="77" t="s">
        <v>190</v>
      </c>
      <c r="AS75" s="77" t="s">
        <v>190</v>
      </c>
      <c r="AT75" s="77" t="s">
        <v>190</v>
      </c>
      <c r="AU75" s="77" t="s">
        <v>190</v>
      </c>
      <c r="AV75" s="77" t="s">
        <v>190</v>
      </c>
      <c r="AW75" s="77" t="s">
        <v>190</v>
      </c>
      <c r="AX75" s="77" t="s">
        <v>190</v>
      </c>
      <c r="AY75" s="77" t="s">
        <v>190</v>
      </c>
      <c r="AZ75" s="77" t="s">
        <v>190</v>
      </c>
      <c r="BA75" s="77" t="s">
        <v>190</v>
      </c>
    </row>
    <row r="76" spans="2:53" s="497" customFormat="1" ht="33" customHeight="1" x14ac:dyDescent="0.25">
      <c r="B76" s="76" t="s">
        <v>183</v>
      </c>
      <c r="C76" s="399" t="s">
        <v>1752</v>
      </c>
      <c r="D76" s="76" t="s">
        <v>802</v>
      </c>
      <c r="E76" s="402" t="s">
        <v>190</v>
      </c>
      <c r="F76" s="402" t="s">
        <v>190</v>
      </c>
      <c r="G76" s="402" t="s">
        <v>190</v>
      </c>
      <c r="H76" s="402" t="s">
        <v>190</v>
      </c>
      <c r="I76" s="402" t="s">
        <v>190</v>
      </c>
      <c r="J76" s="402" t="s">
        <v>190</v>
      </c>
      <c r="K76" s="402" t="s">
        <v>190</v>
      </c>
      <c r="L76" s="402" t="s">
        <v>190</v>
      </c>
      <c r="M76" s="402" t="s">
        <v>190</v>
      </c>
      <c r="N76" s="402" t="s">
        <v>190</v>
      </c>
      <c r="O76" s="402" t="s">
        <v>190</v>
      </c>
      <c r="P76" s="402" t="s">
        <v>190</v>
      </c>
      <c r="Q76" s="402">
        <v>1E-4</v>
      </c>
      <c r="R76" s="402" t="s">
        <v>190</v>
      </c>
      <c r="S76" s="402" t="s">
        <v>190</v>
      </c>
      <c r="T76" s="402" t="s">
        <v>190</v>
      </c>
      <c r="U76" s="402" t="s">
        <v>190</v>
      </c>
      <c r="V76" s="402" t="s">
        <v>190</v>
      </c>
      <c r="W76" s="402" t="s">
        <v>518</v>
      </c>
      <c r="X76" s="402" t="s">
        <v>190</v>
      </c>
      <c r="Y76" s="402" t="s">
        <v>190</v>
      </c>
      <c r="Z76" s="402">
        <v>2.85</v>
      </c>
      <c r="AA76" s="402" t="s">
        <v>190</v>
      </c>
      <c r="AB76" s="402" t="s">
        <v>190</v>
      </c>
      <c r="AC76" s="402" t="s">
        <v>518</v>
      </c>
      <c r="AD76" s="402" t="s">
        <v>190</v>
      </c>
      <c r="AE76" s="402" t="s">
        <v>190</v>
      </c>
      <c r="AF76" s="402">
        <f>'С № 4'!AM77</f>
        <v>2.85</v>
      </c>
      <c r="AG76" s="402" t="s">
        <v>190</v>
      </c>
      <c r="AH76" s="402" t="s">
        <v>190</v>
      </c>
      <c r="AI76" s="77">
        <v>1E-4</v>
      </c>
      <c r="AJ76" s="77">
        <v>1E-4</v>
      </c>
      <c r="AK76" s="77">
        <v>1E-4</v>
      </c>
      <c r="AL76" s="77">
        <v>1E-4</v>
      </c>
      <c r="AM76" s="77">
        <v>1E-4</v>
      </c>
      <c r="AN76" s="77">
        <v>1E-4</v>
      </c>
      <c r="AO76" s="402" t="s">
        <v>190</v>
      </c>
      <c r="AP76" s="402" t="s">
        <v>190</v>
      </c>
      <c r="AQ76" s="402" t="s">
        <v>190</v>
      </c>
      <c r="AR76" s="402" t="s">
        <v>190</v>
      </c>
      <c r="AS76" s="402" t="s">
        <v>190</v>
      </c>
      <c r="AT76" s="402" t="s">
        <v>190</v>
      </c>
      <c r="AU76" s="402" t="s">
        <v>190</v>
      </c>
      <c r="AV76" s="402" t="s">
        <v>190</v>
      </c>
      <c r="AW76" s="402" t="s">
        <v>190</v>
      </c>
      <c r="AX76" s="402" t="s">
        <v>190</v>
      </c>
      <c r="AY76" s="402" t="s">
        <v>190</v>
      </c>
      <c r="AZ76" s="402" t="s">
        <v>190</v>
      </c>
      <c r="BA76" s="402" t="s">
        <v>190</v>
      </c>
    </row>
    <row r="77" spans="2:53" s="497" customFormat="1" ht="33" customHeight="1" x14ac:dyDescent="0.25">
      <c r="B77" s="76" t="s">
        <v>183</v>
      </c>
      <c r="C77" s="399" t="s">
        <v>752</v>
      </c>
      <c r="D77" s="76" t="s">
        <v>803</v>
      </c>
      <c r="E77" s="402" t="s">
        <v>190</v>
      </c>
      <c r="F77" s="402" t="s">
        <v>190</v>
      </c>
      <c r="G77" s="402" t="s">
        <v>190</v>
      </c>
      <c r="H77" s="402" t="s">
        <v>190</v>
      </c>
      <c r="I77" s="402" t="s">
        <v>190</v>
      </c>
      <c r="J77" s="402" t="s">
        <v>190</v>
      </c>
      <c r="K77" s="402" t="s">
        <v>190</v>
      </c>
      <c r="L77" s="402" t="s">
        <v>190</v>
      </c>
      <c r="M77" s="402" t="s">
        <v>190</v>
      </c>
      <c r="N77" s="402" t="s">
        <v>190</v>
      </c>
      <c r="O77" s="402" t="s">
        <v>190</v>
      </c>
      <c r="P77" s="402" t="s">
        <v>190</v>
      </c>
      <c r="Q77" s="402" t="s">
        <v>190</v>
      </c>
      <c r="R77" s="402" t="s">
        <v>190</v>
      </c>
      <c r="S77" s="402" t="s">
        <v>190</v>
      </c>
      <c r="T77" s="402" t="s">
        <v>190</v>
      </c>
      <c r="U77" s="402" t="s">
        <v>190</v>
      </c>
      <c r="V77" s="402" t="s">
        <v>190</v>
      </c>
      <c r="W77" s="402" t="s">
        <v>190</v>
      </c>
      <c r="X77" s="402" t="s">
        <v>190</v>
      </c>
      <c r="Y77" s="402" t="s">
        <v>190</v>
      </c>
      <c r="Z77" s="402" t="s">
        <v>190</v>
      </c>
      <c r="AA77" s="402" t="s">
        <v>190</v>
      </c>
      <c r="AB77" s="402" t="s">
        <v>190</v>
      </c>
      <c r="AC77" s="402" t="s">
        <v>190</v>
      </c>
      <c r="AD77" s="402" t="s">
        <v>190</v>
      </c>
      <c r="AE77" s="402" t="s">
        <v>190</v>
      </c>
      <c r="AF77" s="402" t="s">
        <v>190</v>
      </c>
      <c r="AG77" s="402" t="s">
        <v>190</v>
      </c>
      <c r="AH77" s="402" t="s">
        <v>190</v>
      </c>
      <c r="AI77" s="402" t="s">
        <v>190</v>
      </c>
      <c r="AJ77" s="402" t="s">
        <v>190</v>
      </c>
      <c r="AK77" s="402" t="s">
        <v>190</v>
      </c>
      <c r="AL77" s="402" t="s">
        <v>190</v>
      </c>
      <c r="AM77" s="402" t="s">
        <v>190</v>
      </c>
      <c r="AN77" s="402" t="s">
        <v>190</v>
      </c>
      <c r="AO77" s="402" t="s">
        <v>190</v>
      </c>
      <c r="AP77" s="402" t="s">
        <v>190</v>
      </c>
      <c r="AQ77" s="402" t="s">
        <v>190</v>
      </c>
      <c r="AR77" s="402" t="s">
        <v>190</v>
      </c>
      <c r="AS77" s="402" t="s">
        <v>190</v>
      </c>
      <c r="AT77" s="402" t="s">
        <v>190</v>
      </c>
      <c r="AU77" s="402" t="s">
        <v>190</v>
      </c>
      <c r="AV77" s="402" t="s">
        <v>190</v>
      </c>
      <c r="AW77" s="402" t="s">
        <v>190</v>
      </c>
      <c r="AX77" s="402" t="s">
        <v>190</v>
      </c>
      <c r="AY77" s="402" t="s">
        <v>190</v>
      </c>
      <c r="AZ77" s="402" t="s">
        <v>190</v>
      </c>
      <c r="BA77" s="402" t="s">
        <v>190</v>
      </c>
    </row>
    <row r="78" spans="2:53" s="497" customFormat="1" ht="33" customHeight="1" x14ac:dyDescent="0.25">
      <c r="B78" s="76" t="s">
        <v>183</v>
      </c>
      <c r="C78" s="399" t="s">
        <v>765</v>
      </c>
      <c r="D78" s="76" t="s">
        <v>804</v>
      </c>
      <c r="E78" s="402" t="s">
        <v>190</v>
      </c>
      <c r="F78" s="402" t="s">
        <v>190</v>
      </c>
      <c r="G78" s="402" t="s">
        <v>190</v>
      </c>
      <c r="H78" s="402" t="s">
        <v>190</v>
      </c>
      <c r="I78" s="402" t="s">
        <v>190</v>
      </c>
      <c r="J78" s="402" t="s">
        <v>190</v>
      </c>
      <c r="K78" s="402" t="s">
        <v>190</v>
      </c>
      <c r="L78" s="402" t="s">
        <v>190</v>
      </c>
      <c r="M78" s="402" t="s">
        <v>190</v>
      </c>
      <c r="N78" s="402" t="s">
        <v>190</v>
      </c>
      <c r="O78" s="402" t="s">
        <v>190</v>
      </c>
      <c r="P78" s="402" t="s">
        <v>190</v>
      </c>
      <c r="Q78" s="402" t="s">
        <v>190</v>
      </c>
      <c r="R78" s="402" t="s">
        <v>190</v>
      </c>
      <c r="S78" s="402" t="s">
        <v>190</v>
      </c>
      <c r="T78" s="402" t="s">
        <v>190</v>
      </c>
      <c r="U78" s="402" t="s">
        <v>190</v>
      </c>
      <c r="V78" s="402" t="s">
        <v>190</v>
      </c>
      <c r="W78" s="402" t="s">
        <v>190</v>
      </c>
      <c r="X78" s="402" t="s">
        <v>190</v>
      </c>
      <c r="Y78" s="402" t="s">
        <v>190</v>
      </c>
      <c r="Z78" s="402" t="s">
        <v>190</v>
      </c>
      <c r="AA78" s="402" t="s">
        <v>190</v>
      </c>
      <c r="AB78" s="402" t="s">
        <v>190</v>
      </c>
      <c r="AC78" s="402" t="s">
        <v>190</v>
      </c>
      <c r="AD78" s="402" t="s">
        <v>190</v>
      </c>
      <c r="AE78" s="402" t="s">
        <v>190</v>
      </c>
      <c r="AF78" s="402" t="s">
        <v>190</v>
      </c>
      <c r="AG78" s="402" t="s">
        <v>190</v>
      </c>
      <c r="AH78" s="402" t="s">
        <v>190</v>
      </c>
      <c r="AI78" s="402" t="s">
        <v>190</v>
      </c>
      <c r="AJ78" s="402" t="s">
        <v>190</v>
      </c>
      <c r="AK78" s="402" t="s">
        <v>190</v>
      </c>
      <c r="AL78" s="402" t="s">
        <v>190</v>
      </c>
      <c r="AM78" s="402" t="s">
        <v>190</v>
      </c>
      <c r="AN78" s="402" t="s">
        <v>190</v>
      </c>
      <c r="AO78" s="402" t="s">
        <v>190</v>
      </c>
      <c r="AP78" s="402" t="s">
        <v>190</v>
      </c>
      <c r="AQ78" s="402" t="s">
        <v>190</v>
      </c>
      <c r="AR78" s="402" t="s">
        <v>190</v>
      </c>
      <c r="AS78" s="402" t="s">
        <v>190</v>
      </c>
      <c r="AT78" s="402" t="s">
        <v>190</v>
      </c>
      <c r="AU78" s="402" t="s">
        <v>190</v>
      </c>
      <c r="AV78" s="402" t="s">
        <v>190</v>
      </c>
      <c r="AW78" s="402" t="s">
        <v>190</v>
      </c>
      <c r="AX78" s="402" t="s">
        <v>190</v>
      </c>
      <c r="AY78" s="402" t="s">
        <v>190</v>
      </c>
      <c r="AZ78" s="402" t="s">
        <v>190</v>
      </c>
      <c r="BA78" s="402" t="s">
        <v>190</v>
      </c>
    </row>
    <row r="79" spans="2:53" s="497" customFormat="1" ht="33" customHeight="1" x14ac:dyDescent="0.25">
      <c r="B79" s="76" t="s">
        <v>183</v>
      </c>
      <c r="C79" s="399" t="s">
        <v>758</v>
      </c>
      <c r="D79" s="76" t="s">
        <v>809</v>
      </c>
      <c r="E79" s="402" t="s">
        <v>190</v>
      </c>
      <c r="F79" s="402" t="s">
        <v>190</v>
      </c>
      <c r="G79" s="402" t="s">
        <v>190</v>
      </c>
      <c r="H79" s="402" t="s">
        <v>190</v>
      </c>
      <c r="I79" s="402" t="s">
        <v>190</v>
      </c>
      <c r="J79" s="402" t="s">
        <v>190</v>
      </c>
      <c r="K79" s="402" t="s">
        <v>190</v>
      </c>
      <c r="L79" s="402" t="s">
        <v>190</v>
      </c>
      <c r="M79" s="402" t="s">
        <v>190</v>
      </c>
      <c r="N79" s="402" t="s">
        <v>190</v>
      </c>
      <c r="O79" s="402" t="s">
        <v>190</v>
      </c>
      <c r="P79" s="402" t="s">
        <v>190</v>
      </c>
      <c r="Q79" s="402" t="s">
        <v>190</v>
      </c>
      <c r="R79" s="402" t="s">
        <v>190</v>
      </c>
      <c r="S79" s="402" t="s">
        <v>190</v>
      </c>
      <c r="T79" s="402" t="s">
        <v>190</v>
      </c>
      <c r="U79" s="402" t="s">
        <v>190</v>
      </c>
      <c r="V79" s="402" t="s">
        <v>190</v>
      </c>
      <c r="W79" s="402" t="s">
        <v>190</v>
      </c>
      <c r="X79" s="402" t="s">
        <v>190</v>
      </c>
      <c r="Y79" s="402" t="s">
        <v>190</v>
      </c>
      <c r="Z79" s="402" t="s">
        <v>190</v>
      </c>
      <c r="AA79" s="402" t="s">
        <v>190</v>
      </c>
      <c r="AB79" s="402" t="s">
        <v>190</v>
      </c>
      <c r="AC79" s="402" t="s">
        <v>190</v>
      </c>
      <c r="AD79" s="402" t="s">
        <v>190</v>
      </c>
      <c r="AE79" s="402" t="s">
        <v>190</v>
      </c>
      <c r="AF79" s="402" t="s">
        <v>190</v>
      </c>
      <c r="AG79" s="402" t="s">
        <v>190</v>
      </c>
      <c r="AH79" s="402" t="s">
        <v>190</v>
      </c>
      <c r="AI79" s="402" t="s">
        <v>190</v>
      </c>
      <c r="AJ79" s="402" t="s">
        <v>190</v>
      </c>
      <c r="AK79" s="402" t="s">
        <v>190</v>
      </c>
      <c r="AL79" s="402" t="s">
        <v>190</v>
      </c>
      <c r="AM79" s="402" t="s">
        <v>190</v>
      </c>
      <c r="AN79" s="402" t="s">
        <v>190</v>
      </c>
      <c r="AO79" s="511" t="s">
        <v>518</v>
      </c>
      <c r="AP79" s="402" t="s">
        <v>190</v>
      </c>
      <c r="AQ79" s="402" t="s">
        <v>190</v>
      </c>
      <c r="AR79" s="402">
        <f>'С № 4'!BA81</f>
        <v>0.60499999999999998</v>
      </c>
      <c r="AS79" s="402" t="s">
        <v>190</v>
      </c>
      <c r="AT79" s="402" t="s">
        <v>190</v>
      </c>
      <c r="AU79" s="402" t="s">
        <v>518</v>
      </c>
      <c r="AV79" s="402" t="s">
        <v>190</v>
      </c>
      <c r="AW79" s="402" t="s">
        <v>190</v>
      </c>
      <c r="AX79" s="402">
        <v>0.60499999999999998</v>
      </c>
      <c r="AY79" s="402" t="s">
        <v>190</v>
      </c>
      <c r="AZ79" s="402" t="s">
        <v>190</v>
      </c>
      <c r="BA79" s="402" t="s">
        <v>190</v>
      </c>
    </row>
    <row r="80" spans="2:53" s="713" customFormat="1" ht="33" customHeight="1" x14ac:dyDescent="0.25">
      <c r="B80" s="76" t="s">
        <v>183</v>
      </c>
      <c r="C80" s="399" t="s">
        <v>818</v>
      </c>
      <c r="D80" s="76" t="s">
        <v>855</v>
      </c>
      <c r="E80" s="402" t="s">
        <v>190</v>
      </c>
      <c r="F80" s="402" t="s">
        <v>190</v>
      </c>
      <c r="G80" s="402" t="s">
        <v>190</v>
      </c>
      <c r="H80" s="402" t="s">
        <v>190</v>
      </c>
      <c r="I80" s="402" t="s">
        <v>190</v>
      </c>
      <c r="J80" s="402" t="s">
        <v>190</v>
      </c>
      <c r="K80" s="402" t="s">
        <v>190</v>
      </c>
      <c r="L80" s="402" t="s">
        <v>190</v>
      </c>
      <c r="M80" s="402" t="s">
        <v>190</v>
      </c>
      <c r="N80" s="402" t="s">
        <v>190</v>
      </c>
      <c r="O80" s="402" t="s">
        <v>190</v>
      </c>
      <c r="P80" s="402" t="s">
        <v>190</v>
      </c>
      <c r="Q80" s="402" t="s">
        <v>190</v>
      </c>
      <c r="R80" s="402" t="s">
        <v>190</v>
      </c>
      <c r="S80" s="402" t="s">
        <v>190</v>
      </c>
      <c r="T80" s="402" t="s">
        <v>190</v>
      </c>
      <c r="U80" s="402" t="s">
        <v>190</v>
      </c>
      <c r="V80" s="402" t="s">
        <v>190</v>
      </c>
      <c r="W80" s="402" t="s">
        <v>190</v>
      </c>
      <c r="X80" s="402" t="s">
        <v>190</v>
      </c>
      <c r="Y80" s="402" t="s">
        <v>190</v>
      </c>
      <c r="Z80" s="402" t="s">
        <v>190</v>
      </c>
      <c r="AA80" s="402" t="s">
        <v>190</v>
      </c>
      <c r="AB80" s="402" t="s">
        <v>190</v>
      </c>
      <c r="AC80" s="402" t="s">
        <v>190</v>
      </c>
      <c r="AD80" s="402" t="s">
        <v>190</v>
      </c>
      <c r="AE80" s="402" t="s">
        <v>190</v>
      </c>
      <c r="AF80" s="402" t="s">
        <v>190</v>
      </c>
      <c r="AG80" s="402" t="s">
        <v>190</v>
      </c>
      <c r="AH80" s="402" t="s">
        <v>190</v>
      </c>
      <c r="AI80" s="402" t="s">
        <v>190</v>
      </c>
      <c r="AJ80" s="402" t="s">
        <v>190</v>
      </c>
      <c r="AK80" s="402" t="s">
        <v>190</v>
      </c>
      <c r="AL80" s="402" t="s">
        <v>190</v>
      </c>
      <c r="AM80" s="402" t="s">
        <v>190</v>
      </c>
      <c r="AN80" s="402" t="s">
        <v>190</v>
      </c>
      <c r="AO80" s="511" t="s">
        <v>518</v>
      </c>
      <c r="AP80" s="402">
        <f>'С № 4'!AY82</f>
        <v>0.5</v>
      </c>
      <c r="AQ80" s="402" t="s">
        <v>190</v>
      </c>
      <c r="AR80" s="402">
        <f>'С № 4'!BA82</f>
        <v>1.0940000000000001</v>
      </c>
      <c r="AS80" s="402" t="s">
        <v>190</v>
      </c>
      <c r="AT80" s="402" t="s">
        <v>190</v>
      </c>
      <c r="AU80" s="402" t="s">
        <v>518</v>
      </c>
      <c r="AV80" s="402">
        <v>0.5</v>
      </c>
      <c r="AW80" s="402" t="s">
        <v>190</v>
      </c>
      <c r="AX80" s="402">
        <v>1.0940000000000001</v>
      </c>
      <c r="AY80" s="402" t="s">
        <v>190</v>
      </c>
      <c r="AZ80" s="402" t="s">
        <v>190</v>
      </c>
      <c r="BA80" s="402" t="s">
        <v>190</v>
      </c>
    </row>
    <row r="81" spans="2:53" s="951" customFormat="1" ht="33" customHeight="1" x14ac:dyDescent="0.25">
      <c r="B81" s="76" t="s">
        <v>183</v>
      </c>
      <c r="C81" s="399" t="s">
        <v>1713</v>
      </c>
      <c r="D81" s="76" t="s">
        <v>1754</v>
      </c>
      <c r="E81" s="402"/>
      <c r="F81" s="402"/>
      <c r="G81" s="402"/>
      <c r="H81" s="402"/>
      <c r="I81" s="402"/>
      <c r="J81" s="402"/>
      <c r="K81" s="402"/>
      <c r="L81" s="402"/>
      <c r="M81" s="402"/>
      <c r="N81" s="402"/>
      <c r="O81" s="402"/>
      <c r="P81" s="402"/>
      <c r="Q81" s="402" t="s">
        <v>190</v>
      </c>
      <c r="R81" s="402" t="s">
        <v>190</v>
      </c>
      <c r="S81" s="402" t="s">
        <v>190</v>
      </c>
      <c r="T81" s="402" t="s">
        <v>190</v>
      </c>
      <c r="U81" s="402" t="s">
        <v>190</v>
      </c>
      <c r="V81" s="402" t="s">
        <v>190</v>
      </c>
      <c r="W81" s="402" t="s">
        <v>190</v>
      </c>
      <c r="X81" s="402" t="s">
        <v>190</v>
      </c>
      <c r="Y81" s="402" t="s">
        <v>190</v>
      </c>
      <c r="Z81" s="402" t="s">
        <v>190</v>
      </c>
      <c r="AA81" s="402" t="s">
        <v>190</v>
      </c>
      <c r="AB81" s="402" t="s">
        <v>190</v>
      </c>
      <c r="AC81" s="402">
        <v>1E-4</v>
      </c>
      <c r="AD81" s="402">
        <v>1E-4</v>
      </c>
      <c r="AE81" s="402">
        <v>1E-4</v>
      </c>
      <c r="AF81" s="402">
        <v>1E-4</v>
      </c>
      <c r="AG81" s="402">
        <v>1E-4</v>
      </c>
      <c r="AH81" s="402">
        <v>1E-4</v>
      </c>
      <c r="AI81" s="402" t="s">
        <v>518</v>
      </c>
      <c r="AJ81" s="402">
        <f>'С № 4'!AR80</f>
        <v>0.25</v>
      </c>
      <c r="AK81" s="402" t="s">
        <v>190</v>
      </c>
      <c r="AL81" s="402" t="s">
        <v>190</v>
      </c>
      <c r="AM81" s="402" t="s">
        <v>190</v>
      </c>
      <c r="AN81" s="402" t="s">
        <v>190</v>
      </c>
      <c r="AO81" s="954" t="s">
        <v>190</v>
      </c>
      <c r="AP81" s="954" t="s">
        <v>190</v>
      </c>
      <c r="AQ81" s="954" t="s">
        <v>190</v>
      </c>
      <c r="AR81" s="954" t="s">
        <v>190</v>
      </c>
      <c r="AS81" s="954" t="s">
        <v>190</v>
      </c>
      <c r="AT81" s="954" t="s">
        <v>190</v>
      </c>
      <c r="AU81" s="954" t="s">
        <v>190</v>
      </c>
      <c r="AV81" s="954" t="s">
        <v>190</v>
      </c>
      <c r="AW81" s="954" t="s">
        <v>190</v>
      </c>
      <c r="AX81" s="954" t="s">
        <v>190</v>
      </c>
      <c r="AY81" s="954" t="s">
        <v>190</v>
      </c>
      <c r="AZ81" s="954" t="s">
        <v>190</v>
      </c>
      <c r="BA81" s="402"/>
    </row>
    <row r="82" spans="2:53" s="497" customFormat="1" ht="33" customHeight="1" x14ac:dyDescent="0.25">
      <c r="B82" s="76" t="s">
        <v>183</v>
      </c>
      <c r="C82" s="399" t="s">
        <v>741</v>
      </c>
      <c r="D82" s="76" t="s">
        <v>1755</v>
      </c>
      <c r="E82" s="402" t="s">
        <v>190</v>
      </c>
      <c r="F82" s="402" t="s">
        <v>190</v>
      </c>
      <c r="G82" s="402" t="s">
        <v>190</v>
      </c>
      <c r="H82" s="402" t="s">
        <v>190</v>
      </c>
      <c r="I82" s="402" t="s">
        <v>190</v>
      </c>
      <c r="J82" s="402" t="s">
        <v>190</v>
      </c>
      <c r="K82" s="402" t="s">
        <v>190</v>
      </c>
      <c r="L82" s="402" t="s">
        <v>190</v>
      </c>
      <c r="M82" s="402" t="s">
        <v>190</v>
      </c>
      <c r="N82" s="402" t="s">
        <v>190</v>
      </c>
      <c r="O82" s="402" t="s">
        <v>190</v>
      </c>
      <c r="P82" s="402" t="s">
        <v>190</v>
      </c>
      <c r="Q82" s="402" t="s">
        <v>190</v>
      </c>
      <c r="R82" s="402" t="s">
        <v>190</v>
      </c>
      <c r="S82" s="402" t="s">
        <v>190</v>
      </c>
      <c r="T82" s="402" t="s">
        <v>190</v>
      </c>
      <c r="U82" s="402" t="s">
        <v>190</v>
      </c>
      <c r="V82" s="402" t="s">
        <v>190</v>
      </c>
      <c r="W82" s="402" t="s">
        <v>190</v>
      </c>
      <c r="X82" s="402" t="s">
        <v>190</v>
      </c>
      <c r="Y82" s="402" t="s">
        <v>190</v>
      </c>
      <c r="Z82" s="402" t="s">
        <v>190</v>
      </c>
      <c r="AA82" s="402" t="s">
        <v>190</v>
      </c>
      <c r="AB82" s="402" t="s">
        <v>190</v>
      </c>
      <c r="AC82" s="402" t="s">
        <v>190</v>
      </c>
      <c r="AD82" s="402" t="s">
        <v>190</v>
      </c>
      <c r="AE82" s="402" t="s">
        <v>190</v>
      </c>
      <c r="AF82" s="402" t="s">
        <v>190</v>
      </c>
      <c r="AG82" s="402" t="s">
        <v>190</v>
      </c>
      <c r="AH82" s="402" t="s">
        <v>190</v>
      </c>
      <c r="AI82" s="402" t="s">
        <v>190</v>
      </c>
      <c r="AJ82" s="402" t="s">
        <v>190</v>
      </c>
      <c r="AK82" s="402" t="s">
        <v>190</v>
      </c>
      <c r="AL82" s="402" t="s">
        <v>190</v>
      </c>
      <c r="AM82" s="402" t="s">
        <v>190</v>
      </c>
      <c r="AN82" s="402" t="s">
        <v>190</v>
      </c>
      <c r="AO82" s="511" t="s">
        <v>518</v>
      </c>
      <c r="AP82" s="402">
        <f>'С № 4'!AY83</f>
        <v>0.25</v>
      </c>
      <c r="AQ82" s="402" t="s">
        <v>190</v>
      </c>
      <c r="AR82" s="402">
        <f>'С № 4'!BA83</f>
        <v>1.1000000000000001</v>
      </c>
      <c r="AS82" s="402" t="s">
        <v>190</v>
      </c>
      <c r="AT82" s="402" t="s">
        <v>190</v>
      </c>
      <c r="AU82" s="402" t="s">
        <v>518</v>
      </c>
      <c r="AV82" s="402">
        <v>0.25</v>
      </c>
      <c r="AW82" s="402" t="s">
        <v>190</v>
      </c>
      <c r="AX82" s="402">
        <v>1.1000000000000001</v>
      </c>
      <c r="AY82" s="402" t="s">
        <v>190</v>
      </c>
      <c r="AZ82" s="402" t="s">
        <v>190</v>
      </c>
      <c r="BA82" s="402" t="s">
        <v>190</v>
      </c>
    </row>
    <row r="83" spans="2:53" ht="48" customHeight="1" x14ac:dyDescent="0.25">
      <c r="B83" s="394" t="s">
        <v>185</v>
      </c>
      <c r="C83" s="395" t="s">
        <v>186</v>
      </c>
      <c r="D83" s="394" t="s">
        <v>93</v>
      </c>
      <c r="E83" s="405">
        <f>SUBTOTAL(9,E84)</f>
        <v>0</v>
      </c>
      <c r="F83" s="405">
        <f t="shared" ref="F83:BA83" si="32">SUBTOTAL(9,F84)</f>
        <v>0</v>
      </c>
      <c r="G83" s="405">
        <f t="shared" si="32"/>
        <v>0</v>
      </c>
      <c r="H83" s="405">
        <f t="shared" si="32"/>
        <v>0</v>
      </c>
      <c r="I83" s="405">
        <f t="shared" si="32"/>
        <v>0</v>
      </c>
      <c r="J83" s="405">
        <f t="shared" si="32"/>
        <v>0</v>
      </c>
      <c r="K83" s="405">
        <f t="shared" si="32"/>
        <v>0</v>
      </c>
      <c r="L83" s="405">
        <f t="shared" si="32"/>
        <v>0</v>
      </c>
      <c r="M83" s="405">
        <f t="shared" si="32"/>
        <v>0</v>
      </c>
      <c r="N83" s="405">
        <f t="shared" si="32"/>
        <v>0</v>
      </c>
      <c r="O83" s="405">
        <f t="shared" si="32"/>
        <v>0</v>
      </c>
      <c r="P83" s="405">
        <f t="shared" si="32"/>
        <v>0</v>
      </c>
      <c r="Q83" s="405">
        <f t="shared" si="32"/>
        <v>0</v>
      </c>
      <c r="R83" s="405">
        <f t="shared" si="32"/>
        <v>0</v>
      </c>
      <c r="S83" s="405">
        <f t="shared" si="32"/>
        <v>0</v>
      </c>
      <c r="T83" s="405">
        <f t="shared" si="32"/>
        <v>0</v>
      </c>
      <c r="U83" s="405">
        <f t="shared" si="32"/>
        <v>0</v>
      </c>
      <c r="V83" s="405">
        <f t="shared" si="32"/>
        <v>0</v>
      </c>
      <c r="W83" s="405">
        <f t="shared" si="32"/>
        <v>0</v>
      </c>
      <c r="X83" s="405">
        <f t="shared" si="32"/>
        <v>0</v>
      </c>
      <c r="Y83" s="405">
        <f t="shared" si="32"/>
        <v>0</v>
      </c>
      <c r="Z83" s="405">
        <f t="shared" si="32"/>
        <v>0</v>
      </c>
      <c r="AA83" s="405">
        <f t="shared" si="32"/>
        <v>0</v>
      </c>
      <c r="AB83" s="405">
        <f t="shared" si="32"/>
        <v>0</v>
      </c>
      <c r="AC83" s="405">
        <f t="shared" si="32"/>
        <v>0</v>
      </c>
      <c r="AD83" s="405">
        <f t="shared" si="32"/>
        <v>0</v>
      </c>
      <c r="AE83" s="405">
        <f t="shared" si="32"/>
        <v>0</v>
      </c>
      <c r="AF83" s="405">
        <f t="shared" si="32"/>
        <v>0</v>
      </c>
      <c r="AG83" s="405">
        <f t="shared" si="32"/>
        <v>0</v>
      </c>
      <c r="AH83" s="405">
        <f t="shared" si="32"/>
        <v>0</v>
      </c>
      <c r="AI83" s="405">
        <f t="shared" si="32"/>
        <v>0</v>
      </c>
      <c r="AJ83" s="405">
        <f t="shared" si="32"/>
        <v>0</v>
      </c>
      <c r="AK83" s="405">
        <f t="shared" si="32"/>
        <v>0</v>
      </c>
      <c r="AL83" s="405">
        <f t="shared" si="32"/>
        <v>0</v>
      </c>
      <c r="AM83" s="405">
        <f t="shared" si="32"/>
        <v>0</v>
      </c>
      <c r="AN83" s="405">
        <f t="shared" si="32"/>
        <v>0</v>
      </c>
      <c r="AO83" s="405">
        <f t="shared" si="32"/>
        <v>0</v>
      </c>
      <c r="AP83" s="405">
        <f t="shared" si="32"/>
        <v>0</v>
      </c>
      <c r="AQ83" s="405">
        <f t="shared" si="32"/>
        <v>0</v>
      </c>
      <c r="AR83" s="405">
        <f t="shared" si="32"/>
        <v>0</v>
      </c>
      <c r="AS83" s="405">
        <f t="shared" si="32"/>
        <v>0</v>
      </c>
      <c r="AT83" s="405">
        <f t="shared" si="32"/>
        <v>0</v>
      </c>
      <c r="AU83" s="405">
        <f t="shared" si="32"/>
        <v>0</v>
      </c>
      <c r="AV83" s="405">
        <f t="shared" si="32"/>
        <v>0</v>
      </c>
      <c r="AW83" s="405">
        <f t="shared" si="32"/>
        <v>0</v>
      </c>
      <c r="AX83" s="405">
        <f t="shared" si="32"/>
        <v>0</v>
      </c>
      <c r="AY83" s="405">
        <f t="shared" si="32"/>
        <v>0</v>
      </c>
      <c r="AZ83" s="405">
        <f t="shared" si="32"/>
        <v>0</v>
      </c>
      <c r="BA83" s="405">
        <f t="shared" si="32"/>
        <v>0</v>
      </c>
    </row>
    <row r="84" spans="2:53" ht="48" customHeight="1" x14ac:dyDescent="0.25">
      <c r="B84" s="394" t="s">
        <v>187</v>
      </c>
      <c r="C84" s="395" t="s">
        <v>188</v>
      </c>
      <c r="D84" s="394" t="s">
        <v>93</v>
      </c>
      <c r="E84" s="396">
        <f>SUBTOTAL(9,E85:E88)</f>
        <v>0</v>
      </c>
      <c r="F84" s="396">
        <f t="shared" ref="F84:BA84" si="33">SUBTOTAL(9,F85:F88)</f>
        <v>0</v>
      </c>
      <c r="G84" s="396">
        <f t="shared" si="33"/>
        <v>0</v>
      </c>
      <c r="H84" s="396">
        <f t="shared" si="33"/>
        <v>0</v>
      </c>
      <c r="I84" s="396">
        <f t="shared" si="33"/>
        <v>0</v>
      </c>
      <c r="J84" s="396">
        <f t="shared" si="33"/>
        <v>0</v>
      </c>
      <c r="K84" s="396">
        <f t="shared" si="33"/>
        <v>0</v>
      </c>
      <c r="L84" s="396">
        <f t="shared" si="33"/>
        <v>0</v>
      </c>
      <c r="M84" s="396">
        <f t="shared" si="33"/>
        <v>0</v>
      </c>
      <c r="N84" s="396">
        <f t="shared" si="33"/>
        <v>0</v>
      </c>
      <c r="O84" s="396">
        <f t="shared" si="33"/>
        <v>0</v>
      </c>
      <c r="P84" s="396">
        <f t="shared" si="33"/>
        <v>0</v>
      </c>
      <c r="Q84" s="396">
        <f t="shared" si="33"/>
        <v>0</v>
      </c>
      <c r="R84" s="396">
        <f t="shared" si="33"/>
        <v>0</v>
      </c>
      <c r="S84" s="396">
        <f t="shared" si="33"/>
        <v>0</v>
      </c>
      <c r="T84" s="396">
        <f t="shared" si="33"/>
        <v>0</v>
      </c>
      <c r="U84" s="396">
        <f t="shared" si="33"/>
        <v>0</v>
      </c>
      <c r="V84" s="396">
        <f t="shared" si="33"/>
        <v>0</v>
      </c>
      <c r="W84" s="396">
        <f t="shared" si="33"/>
        <v>0</v>
      </c>
      <c r="X84" s="396">
        <f t="shared" si="33"/>
        <v>0</v>
      </c>
      <c r="Y84" s="396">
        <f t="shared" si="33"/>
        <v>0</v>
      </c>
      <c r="Z84" s="396">
        <f t="shared" si="33"/>
        <v>0</v>
      </c>
      <c r="AA84" s="396">
        <f t="shared" si="33"/>
        <v>0</v>
      </c>
      <c r="AB84" s="396">
        <f t="shared" si="33"/>
        <v>0</v>
      </c>
      <c r="AC84" s="396">
        <f t="shared" si="33"/>
        <v>0</v>
      </c>
      <c r="AD84" s="396">
        <f t="shared" si="33"/>
        <v>0</v>
      </c>
      <c r="AE84" s="396">
        <f t="shared" si="33"/>
        <v>0</v>
      </c>
      <c r="AF84" s="396">
        <f t="shared" si="33"/>
        <v>0</v>
      </c>
      <c r="AG84" s="396">
        <f t="shared" si="33"/>
        <v>0</v>
      </c>
      <c r="AH84" s="396">
        <f t="shared" si="33"/>
        <v>0</v>
      </c>
      <c r="AI84" s="396">
        <f t="shared" si="33"/>
        <v>0</v>
      </c>
      <c r="AJ84" s="396">
        <f t="shared" si="33"/>
        <v>0</v>
      </c>
      <c r="AK84" s="396">
        <f t="shared" si="33"/>
        <v>0</v>
      </c>
      <c r="AL84" s="396">
        <f t="shared" si="33"/>
        <v>0</v>
      </c>
      <c r="AM84" s="396">
        <f t="shared" si="33"/>
        <v>0</v>
      </c>
      <c r="AN84" s="396">
        <f t="shared" si="33"/>
        <v>0</v>
      </c>
      <c r="AO84" s="396">
        <f t="shared" si="33"/>
        <v>0</v>
      </c>
      <c r="AP84" s="396">
        <f t="shared" si="33"/>
        <v>0</v>
      </c>
      <c r="AQ84" s="396">
        <f t="shared" si="33"/>
        <v>0</v>
      </c>
      <c r="AR84" s="396">
        <f t="shared" si="33"/>
        <v>0</v>
      </c>
      <c r="AS84" s="396">
        <f t="shared" si="33"/>
        <v>0</v>
      </c>
      <c r="AT84" s="396">
        <f t="shared" si="33"/>
        <v>0</v>
      </c>
      <c r="AU84" s="396">
        <f t="shared" si="33"/>
        <v>0</v>
      </c>
      <c r="AV84" s="396">
        <f t="shared" si="33"/>
        <v>0</v>
      </c>
      <c r="AW84" s="396">
        <f t="shared" si="33"/>
        <v>0</v>
      </c>
      <c r="AX84" s="396">
        <f t="shared" si="33"/>
        <v>0</v>
      </c>
      <c r="AY84" s="396">
        <f t="shared" si="33"/>
        <v>0</v>
      </c>
      <c r="AZ84" s="396">
        <f t="shared" si="33"/>
        <v>0</v>
      </c>
      <c r="BA84" s="396">
        <f t="shared" si="33"/>
        <v>0</v>
      </c>
    </row>
    <row r="85" spans="2:53" s="497" customFormat="1" ht="33" customHeight="1" x14ac:dyDescent="0.25">
      <c r="B85" s="76" t="s">
        <v>187</v>
      </c>
      <c r="C85" s="399" t="s">
        <v>722</v>
      </c>
      <c r="D85" s="498" t="s">
        <v>807</v>
      </c>
      <c r="E85" s="77" t="s">
        <v>190</v>
      </c>
      <c r="F85" s="77" t="s">
        <v>190</v>
      </c>
      <c r="G85" s="77" t="s">
        <v>190</v>
      </c>
      <c r="H85" s="77" t="s">
        <v>190</v>
      </c>
      <c r="I85" s="77" t="s">
        <v>190</v>
      </c>
      <c r="J85" s="77" t="s">
        <v>190</v>
      </c>
      <c r="K85" s="77" t="s">
        <v>190</v>
      </c>
      <c r="L85" s="77" t="s">
        <v>190</v>
      </c>
      <c r="M85" s="77" t="s">
        <v>190</v>
      </c>
      <c r="N85" s="77" t="s">
        <v>190</v>
      </c>
      <c r="O85" s="77" t="s">
        <v>190</v>
      </c>
      <c r="P85" s="77" t="s">
        <v>190</v>
      </c>
      <c r="Q85" s="77" t="s">
        <v>190</v>
      </c>
      <c r="R85" s="77" t="s">
        <v>190</v>
      </c>
      <c r="S85" s="77" t="s">
        <v>190</v>
      </c>
      <c r="T85" s="77" t="s">
        <v>190</v>
      </c>
      <c r="U85" s="77" t="s">
        <v>190</v>
      </c>
      <c r="V85" s="77" t="s">
        <v>190</v>
      </c>
      <c r="W85" s="77" t="s">
        <v>190</v>
      </c>
      <c r="X85" s="77" t="s">
        <v>190</v>
      </c>
      <c r="Y85" s="77" t="s">
        <v>190</v>
      </c>
      <c r="Z85" s="77" t="s">
        <v>190</v>
      </c>
      <c r="AA85" s="77" t="s">
        <v>190</v>
      </c>
      <c r="AB85" s="77" t="s">
        <v>190</v>
      </c>
      <c r="AC85" s="77" t="s">
        <v>190</v>
      </c>
      <c r="AD85" s="77" t="s">
        <v>190</v>
      </c>
      <c r="AE85" s="77" t="s">
        <v>190</v>
      </c>
      <c r="AF85" s="77" t="s">
        <v>190</v>
      </c>
      <c r="AG85" s="77" t="s">
        <v>190</v>
      </c>
      <c r="AH85" s="77" t="s">
        <v>190</v>
      </c>
      <c r="AI85" s="77" t="s">
        <v>190</v>
      </c>
      <c r="AJ85" s="77" t="s">
        <v>190</v>
      </c>
      <c r="AK85" s="77" t="s">
        <v>190</v>
      </c>
      <c r="AL85" s="77" t="s">
        <v>190</v>
      </c>
      <c r="AM85" s="77" t="s">
        <v>190</v>
      </c>
      <c r="AN85" s="77" t="s">
        <v>190</v>
      </c>
      <c r="AO85" s="77" t="s">
        <v>190</v>
      </c>
      <c r="AP85" s="77" t="s">
        <v>190</v>
      </c>
      <c r="AQ85" s="77" t="s">
        <v>190</v>
      </c>
      <c r="AR85" s="77" t="s">
        <v>190</v>
      </c>
      <c r="AS85" s="77" t="s">
        <v>190</v>
      </c>
      <c r="AT85" s="77" t="s">
        <v>190</v>
      </c>
      <c r="AU85" s="77" t="s">
        <v>190</v>
      </c>
      <c r="AV85" s="77" t="s">
        <v>190</v>
      </c>
      <c r="AW85" s="77" t="s">
        <v>190</v>
      </c>
      <c r="AX85" s="77" t="s">
        <v>190</v>
      </c>
      <c r="AY85" s="77" t="s">
        <v>190</v>
      </c>
      <c r="AZ85" s="77" t="s">
        <v>190</v>
      </c>
      <c r="BA85" s="77" t="s">
        <v>190</v>
      </c>
    </row>
    <row r="86" spans="2:53" s="497" customFormat="1" ht="33" customHeight="1" x14ac:dyDescent="0.25">
      <c r="B86" s="76" t="s">
        <v>187</v>
      </c>
      <c r="C86" s="399" t="s">
        <v>723</v>
      </c>
      <c r="D86" s="498" t="s">
        <v>857</v>
      </c>
      <c r="E86" s="77" t="s">
        <v>190</v>
      </c>
      <c r="F86" s="77" t="s">
        <v>190</v>
      </c>
      <c r="G86" s="77" t="s">
        <v>190</v>
      </c>
      <c r="H86" s="77" t="s">
        <v>190</v>
      </c>
      <c r="I86" s="77" t="s">
        <v>190</v>
      </c>
      <c r="J86" s="77" t="s">
        <v>190</v>
      </c>
      <c r="K86" s="77" t="s">
        <v>190</v>
      </c>
      <c r="L86" s="77" t="s">
        <v>190</v>
      </c>
      <c r="M86" s="77" t="s">
        <v>190</v>
      </c>
      <c r="N86" s="77" t="s">
        <v>190</v>
      </c>
      <c r="O86" s="77" t="s">
        <v>190</v>
      </c>
      <c r="P86" s="77" t="s">
        <v>190</v>
      </c>
      <c r="Q86" s="77" t="s">
        <v>190</v>
      </c>
      <c r="R86" s="77" t="s">
        <v>190</v>
      </c>
      <c r="S86" s="77" t="s">
        <v>190</v>
      </c>
      <c r="T86" s="77" t="s">
        <v>190</v>
      </c>
      <c r="U86" s="77" t="s">
        <v>190</v>
      </c>
      <c r="V86" s="77" t="s">
        <v>190</v>
      </c>
      <c r="W86" s="77" t="s">
        <v>190</v>
      </c>
      <c r="X86" s="77" t="s">
        <v>190</v>
      </c>
      <c r="Y86" s="77" t="s">
        <v>190</v>
      </c>
      <c r="Z86" s="77" t="s">
        <v>190</v>
      </c>
      <c r="AA86" s="77" t="s">
        <v>190</v>
      </c>
      <c r="AB86" s="77" t="s">
        <v>190</v>
      </c>
      <c r="AC86" s="77" t="s">
        <v>190</v>
      </c>
      <c r="AD86" s="77" t="s">
        <v>190</v>
      </c>
      <c r="AE86" s="77" t="s">
        <v>190</v>
      </c>
      <c r="AF86" s="77" t="s">
        <v>190</v>
      </c>
      <c r="AG86" s="77" t="s">
        <v>190</v>
      </c>
      <c r="AH86" s="77" t="s">
        <v>190</v>
      </c>
      <c r="AI86" s="77" t="s">
        <v>190</v>
      </c>
      <c r="AJ86" s="77" t="s">
        <v>190</v>
      </c>
      <c r="AK86" s="77" t="s">
        <v>190</v>
      </c>
      <c r="AL86" s="77" t="s">
        <v>190</v>
      </c>
      <c r="AM86" s="77" t="s">
        <v>190</v>
      </c>
      <c r="AN86" s="77" t="s">
        <v>190</v>
      </c>
      <c r="AO86" s="77" t="s">
        <v>190</v>
      </c>
      <c r="AP86" s="77" t="s">
        <v>190</v>
      </c>
      <c r="AQ86" s="77" t="s">
        <v>190</v>
      </c>
      <c r="AR86" s="77" t="s">
        <v>190</v>
      </c>
      <c r="AS86" s="77" t="s">
        <v>190</v>
      </c>
      <c r="AT86" s="77" t="s">
        <v>190</v>
      </c>
      <c r="AU86" s="77" t="s">
        <v>190</v>
      </c>
      <c r="AV86" s="77" t="s">
        <v>190</v>
      </c>
      <c r="AW86" s="77" t="s">
        <v>190</v>
      </c>
      <c r="AX86" s="77" t="s">
        <v>190</v>
      </c>
      <c r="AY86" s="77" t="s">
        <v>190</v>
      </c>
      <c r="AZ86" s="77" t="s">
        <v>190</v>
      </c>
      <c r="BA86" s="77" t="s">
        <v>190</v>
      </c>
    </row>
    <row r="87" spans="2:53" s="497" customFormat="1" ht="33" customHeight="1" x14ac:dyDescent="0.25">
      <c r="B87" s="76" t="s">
        <v>187</v>
      </c>
      <c r="C87" s="399" t="s">
        <v>724</v>
      </c>
      <c r="D87" s="498" t="s">
        <v>858</v>
      </c>
      <c r="E87" s="77" t="s">
        <v>190</v>
      </c>
      <c r="F87" s="77" t="s">
        <v>190</v>
      </c>
      <c r="G87" s="77" t="s">
        <v>190</v>
      </c>
      <c r="H87" s="77" t="s">
        <v>190</v>
      </c>
      <c r="I87" s="77" t="s">
        <v>190</v>
      </c>
      <c r="J87" s="77" t="s">
        <v>190</v>
      </c>
      <c r="K87" s="77" t="s">
        <v>190</v>
      </c>
      <c r="L87" s="77" t="s">
        <v>190</v>
      </c>
      <c r="M87" s="77" t="s">
        <v>190</v>
      </c>
      <c r="N87" s="77" t="s">
        <v>190</v>
      </c>
      <c r="O87" s="77" t="s">
        <v>190</v>
      </c>
      <c r="P87" s="77" t="s">
        <v>190</v>
      </c>
      <c r="Q87" s="77" t="s">
        <v>190</v>
      </c>
      <c r="R87" s="77" t="s">
        <v>190</v>
      </c>
      <c r="S87" s="77" t="s">
        <v>190</v>
      </c>
      <c r="T87" s="77" t="s">
        <v>190</v>
      </c>
      <c r="U87" s="77" t="s">
        <v>190</v>
      </c>
      <c r="V87" s="77" t="s">
        <v>190</v>
      </c>
      <c r="W87" s="77" t="s">
        <v>190</v>
      </c>
      <c r="X87" s="77" t="s">
        <v>190</v>
      </c>
      <c r="Y87" s="77" t="s">
        <v>190</v>
      </c>
      <c r="Z87" s="77" t="s">
        <v>190</v>
      </c>
      <c r="AA87" s="77" t="s">
        <v>190</v>
      </c>
      <c r="AB87" s="77" t="s">
        <v>190</v>
      </c>
      <c r="AC87" s="77" t="s">
        <v>190</v>
      </c>
      <c r="AD87" s="77" t="s">
        <v>190</v>
      </c>
      <c r="AE87" s="77" t="s">
        <v>190</v>
      </c>
      <c r="AF87" s="77" t="s">
        <v>190</v>
      </c>
      <c r="AG87" s="77" t="s">
        <v>190</v>
      </c>
      <c r="AH87" s="77" t="s">
        <v>190</v>
      </c>
      <c r="AI87" s="77" t="s">
        <v>190</v>
      </c>
      <c r="AJ87" s="77" t="s">
        <v>190</v>
      </c>
      <c r="AK87" s="77" t="s">
        <v>190</v>
      </c>
      <c r="AL87" s="77" t="s">
        <v>190</v>
      </c>
      <c r="AM87" s="77" t="s">
        <v>190</v>
      </c>
      <c r="AN87" s="77" t="s">
        <v>190</v>
      </c>
      <c r="AO87" s="77" t="s">
        <v>190</v>
      </c>
      <c r="AP87" s="77" t="s">
        <v>190</v>
      </c>
      <c r="AQ87" s="77" t="s">
        <v>190</v>
      </c>
      <c r="AR87" s="77" t="s">
        <v>190</v>
      </c>
      <c r="AS87" s="77" t="s">
        <v>190</v>
      </c>
      <c r="AT87" s="77" t="s">
        <v>190</v>
      </c>
      <c r="AU87" s="77" t="s">
        <v>190</v>
      </c>
      <c r="AV87" s="77" t="s">
        <v>190</v>
      </c>
      <c r="AW87" s="77" t="s">
        <v>190</v>
      </c>
      <c r="AX87" s="77" t="s">
        <v>190</v>
      </c>
      <c r="AY87" s="77" t="s">
        <v>190</v>
      </c>
      <c r="AZ87" s="77" t="s">
        <v>190</v>
      </c>
      <c r="BA87" s="77" t="s">
        <v>190</v>
      </c>
    </row>
    <row r="88" spans="2:53" s="497" customFormat="1" ht="33" customHeight="1" x14ac:dyDescent="0.25">
      <c r="B88" s="76" t="s">
        <v>187</v>
      </c>
      <c r="C88" s="509" t="s">
        <v>774</v>
      </c>
      <c r="D88" s="463" t="s">
        <v>860</v>
      </c>
      <c r="E88" s="77" t="s">
        <v>190</v>
      </c>
      <c r="F88" s="77" t="s">
        <v>190</v>
      </c>
      <c r="G88" s="77" t="s">
        <v>190</v>
      </c>
      <c r="H88" s="77" t="s">
        <v>190</v>
      </c>
      <c r="I88" s="77" t="s">
        <v>190</v>
      </c>
      <c r="J88" s="77" t="s">
        <v>190</v>
      </c>
      <c r="K88" s="77" t="s">
        <v>190</v>
      </c>
      <c r="L88" s="77" t="s">
        <v>190</v>
      </c>
      <c r="M88" s="77" t="s">
        <v>190</v>
      </c>
      <c r="N88" s="77" t="s">
        <v>190</v>
      </c>
      <c r="O88" s="77" t="s">
        <v>190</v>
      </c>
      <c r="P88" s="77" t="s">
        <v>190</v>
      </c>
      <c r="Q88" s="77" t="s">
        <v>190</v>
      </c>
      <c r="R88" s="77" t="s">
        <v>190</v>
      </c>
      <c r="S88" s="77" t="s">
        <v>190</v>
      </c>
      <c r="T88" s="77" t="s">
        <v>190</v>
      </c>
      <c r="U88" s="77" t="s">
        <v>190</v>
      </c>
      <c r="V88" s="77" t="s">
        <v>190</v>
      </c>
      <c r="W88" s="77" t="s">
        <v>190</v>
      </c>
      <c r="X88" s="77" t="s">
        <v>190</v>
      </c>
      <c r="Y88" s="77" t="s">
        <v>190</v>
      </c>
      <c r="Z88" s="77" t="s">
        <v>190</v>
      </c>
      <c r="AA88" s="77" t="s">
        <v>190</v>
      </c>
      <c r="AB88" s="77" t="s">
        <v>190</v>
      </c>
      <c r="AC88" s="77" t="s">
        <v>190</v>
      </c>
      <c r="AD88" s="77" t="s">
        <v>190</v>
      </c>
      <c r="AE88" s="77" t="s">
        <v>190</v>
      </c>
      <c r="AF88" s="77" t="s">
        <v>190</v>
      </c>
      <c r="AG88" s="77" t="s">
        <v>190</v>
      </c>
      <c r="AH88" s="77" t="s">
        <v>190</v>
      </c>
      <c r="AI88" s="77" t="s">
        <v>190</v>
      </c>
      <c r="AJ88" s="77" t="s">
        <v>190</v>
      </c>
      <c r="AK88" s="77" t="s">
        <v>190</v>
      </c>
      <c r="AL88" s="77" t="s">
        <v>190</v>
      </c>
      <c r="AM88" s="77" t="s">
        <v>190</v>
      </c>
      <c r="AN88" s="77" t="s">
        <v>190</v>
      </c>
      <c r="AO88" s="77" t="s">
        <v>190</v>
      </c>
      <c r="AP88" s="77" t="s">
        <v>190</v>
      </c>
      <c r="AQ88" s="77" t="s">
        <v>190</v>
      </c>
      <c r="AR88" s="77" t="s">
        <v>190</v>
      </c>
      <c r="AS88" s="77" t="s">
        <v>190</v>
      </c>
      <c r="AT88" s="77" t="s">
        <v>190</v>
      </c>
      <c r="AU88" s="77" t="s">
        <v>190</v>
      </c>
      <c r="AV88" s="77" t="s">
        <v>190</v>
      </c>
      <c r="AW88" s="77" t="s">
        <v>190</v>
      </c>
      <c r="AX88" s="77" t="s">
        <v>190</v>
      </c>
      <c r="AY88" s="77" t="s">
        <v>190</v>
      </c>
      <c r="AZ88" s="77" t="s">
        <v>190</v>
      </c>
      <c r="BA88" s="77" t="s">
        <v>190</v>
      </c>
    </row>
  </sheetData>
  <sheetProtection formatCells="0" formatColumns="0" formatRows="0" insertColumns="0" insertRows="0" insertHyperlinks="0" deleteColumns="0" deleteRows="0" sort="0" autoFilter="0" pivotTables="0"/>
  <autoFilter ref="B19:CQ88" xr:uid="{00000000-0009-0000-0000-000009000000}"/>
  <mergeCells count="32">
    <mergeCell ref="B12:BA12"/>
    <mergeCell ref="B4:BA4"/>
    <mergeCell ref="B6:BA6"/>
    <mergeCell ref="B7:BA7"/>
    <mergeCell ref="B9:BA9"/>
    <mergeCell ref="B11:BA11"/>
    <mergeCell ref="BP15:BV16"/>
    <mergeCell ref="BW15:CC16"/>
    <mergeCell ref="BP17:BV17"/>
    <mergeCell ref="BW17:CC17"/>
    <mergeCell ref="B13:AZ13"/>
    <mergeCell ref="B14:B18"/>
    <mergeCell ref="C14:C18"/>
    <mergeCell ref="D14:D18"/>
    <mergeCell ref="E14:P16"/>
    <mergeCell ref="Q14:AZ14"/>
    <mergeCell ref="CD17:CJ17"/>
    <mergeCell ref="CK17:CQ17"/>
    <mergeCell ref="CD15:CJ16"/>
    <mergeCell ref="CK15:CQ16"/>
    <mergeCell ref="E17:J17"/>
    <mergeCell ref="K17:P17"/>
    <mergeCell ref="Q17:V17"/>
    <mergeCell ref="W17:AB17"/>
    <mergeCell ref="AC17:AH17"/>
    <mergeCell ref="AI17:AN17"/>
    <mergeCell ref="AO17:AT17"/>
    <mergeCell ref="AU17:AZ17"/>
    <mergeCell ref="BA14:BA18"/>
    <mergeCell ref="Q15:AB16"/>
    <mergeCell ref="AC15:AN16"/>
    <mergeCell ref="AO15:AZ16"/>
  </mergeCells>
  <conditionalFormatting sqref="AC31:AN31 AC33:AN37 E66:P67 E65 AC39:AH42 E59:E63 AP71:BA73 R66:AZ73 AS78:BA82 E85:BA88 E64:BA64 F67:BA67 C43:C50 D43:D52 B39:B50 AC51:AH63 AP76:BA77 BA76:BA88 BA31:BA73 E74:BA75 E38:BA38 E43:AZ50 AD49:BA50 R80:BA81 R76:AZ87">
    <cfRule type="containsText" dxfId="785" priority="439" operator="containsText" text="Наименование инвестиционного проекта">
      <formula>NOT(ISERROR(SEARCH("Наименование инвестиционного проекта",B31)))</formula>
    </cfRule>
  </conditionalFormatting>
  <conditionalFormatting sqref="B67:C67 B68:D73 D20:D29 C39:D42 B53:D54 B51:C52 D62:D63 D55:D57 B64:D66 B58:D61 B76:D79 B82:D87">
    <cfRule type="containsText" dxfId="784" priority="454" operator="containsText" text="Наименование инвестиционного проекта">
      <formula>NOT(ISERROR(SEARCH("Наименование инвестиционного проекта",B20)))</formula>
    </cfRule>
  </conditionalFormatting>
  <conditionalFormatting sqref="B67:C67 B68:D73 D62:D63 B64:D66 D55:D57 D20:D29 AC33:AN37 BA20 B31:Q31 W31 AC31:AZ31 Q33 B32:E32 E66:P67 E65 AC39:AH42 E59:E63 B58:D61 AP71:BA73 R66:AZ73 AS78:BA82 E85:BA88 E64:BA64 F67:BA67 B39:D54 AC51:AH63 AP76:BA77 BA76:BA88 B76:D79 BA27:BA73 B74:BA75 B38:BA38 B82:D87 E43:AZ50 AD49:BA50 R80:BA81 R76:AZ87">
    <cfRule type="cellIs" dxfId="783" priority="453" operator="equal">
      <formula>0</formula>
    </cfRule>
  </conditionalFormatting>
  <conditionalFormatting sqref="B20:C20 B29:C29 B28">
    <cfRule type="cellIs" dxfId="782" priority="452" operator="equal">
      <formula>0</formula>
    </cfRule>
  </conditionalFormatting>
  <conditionalFormatting sqref="B20">
    <cfRule type="cellIs" dxfId="781" priority="450" operator="equal">
      <formula>0</formula>
    </cfRule>
    <cfRule type="cellIs" dxfId="780" priority="451" operator="equal">
      <formula>0</formula>
    </cfRule>
  </conditionalFormatting>
  <conditionalFormatting sqref="B30 D30">
    <cfRule type="cellIs" dxfId="779" priority="449" operator="equal">
      <formula>0</formula>
    </cfRule>
  </conditionalFormatting>
  <conditionalFormatting sqref="B33 D33 B34:D37">
    <cfRule type="cellIs" dxfId="778" priority="448" operator="equal">
      <formula>0</formula>
    </cfRule>
  </conditionalFormatting>
  <conditionalFormatting sqref="B55:C55">
    <cfRule type="cellIs" dxfId="777" priority="446" operator="equal">
      <formula>0</formula>
    </cfRule>
  </conditionalFormatting>
  <conditionalFormatting sqref="B55:C55">
    <cfRule type="cellIs" dxfId="776" priority="445" operator="equal">
      <formula>0</formula>
    </cfRule>
  </conditionalFormatting>
  <conditionalFormatting sqref="B56:C57">
    <cfRule type="cellIs" dxfId="775" priority="444" operator="equal">
      <formula>0</formula>
    </cfRule>
  </conditionalFormatting>
  <conditionalFormatting sqref="B56:C57">
    <cfRule type="cellIs" dxfId="774" priority="443" operator="equal">
      <formula>0</formula>
    </cfRule>
  </conditionalFormatting>
  <conditionalFormatting sqref="C30">
    <cfRule type="cellIs" dxfId="773" priority="442" operator="equal">
      <formula>0</formula>
    </cfRule>
  </conditionalFormatting>
  <conditionalFormatting sqref="C33">
    <cfRule type="cellIs" dxfId="772" priority="441" operator="equal">
      <formula>0</formula>
    </cfRule>
  </conditionalFormatting>
  <conditionalFormatting sqref="C27:C28">
    <cfRule type="cellIs" dxfId="771" priority="440" operator="equal">
      <formula>0</formula>
    </cfRule>
  </conditionalFormatting>
  <conditionalFormatting sqref="B62:C62">
    <cfRule type="cellIs" dxfId="770" priority="438" operator="equal">
      <formula>0</formula>
    </cfRule>
  </conditionalFormatting>
  <conditionalFormatting sqref="B62:C62">
    <cfRule type="cellIs" dxfId="769" priority="437" operator="equal">
      <formula>0</formula>
    </cfRule>
  </conditionalFormatting>
  <conditionalFormatting sqref="B63:C63">
    <cfRule type="cellIs" dxfId="768" priority="436" operator="equal">
      <formula>0</formula>
    </cfRule>
  </conditionalFormatting>
  <conditionalFormatting sqref="B63:C63">
    <cfRule type="cellIs" dxfId="767" priority="435" operator="equal">
      <formula>0</formula>
    </cfRule>
  </conditionalFormatting>
  <conditionalFormatting sqref="D67">
    <cfRule type="cellIs" dxfId="766" priority="434" operator="equal">
      <formula>0</formula>
    </cfRule>
  </conditionalFormatting>
  <conditionalFormatting sqref="E54:J55 E56:E58 F56:J63 F57:BA57 E84:J88 E29:BA29 E33:BA33 E36:BA37 F74:P75 F38:BA38 E40:BA42 F54:BA54 F84:BA84 F42:BA43 E51:BA52">
    <cfRule type="cellIs" dxfId="765" priority="433" operator="equal">
      <formula>0</formula>
    </cfRule>
  </conditionalFormatting>
  <conditionalFormatting sqref="E54:J55 E56:E58 F56:J63 F57:BA57 E84:J88 E33:BA33 E36:BA37 F74:P75 F38:BA38 E40:BA42 F54:BA54 F84:BA84 F42:BA43 E51:BA52">
    <cfRule type="containsText" dxfId="764" priority="432" operator="containsText" text="Наименование инвестиционного проекта">
      <formula>NOT(ISERROR(SEARCH("Наименование инвестиционного проекта",E33)))</formula>
    </cfRule>
  </conditionalFormatting>
  <conditionalFormatting sqref="E27:BA28">
    <cfRule type="cellIs" dxfId="763" priority="431" operator="equal">
      <formula>0</formula>
    </cfRule>
  </conditionalFormatting>
  <conditionalFormatting sqref="BA20 BA27:BA30 Q31 W31 E27:BA29 E74:P75 BA74:BA75 E38:BA38">
    <cfRule type="cellIs" dxfId="762" priority="429" operator="equal">
      <formula>0</formula>
    </cfRule>
    <cfRule type="cellIs" dxfId="761" priority="430" operator="equal">
      <formula>0</formula>
    </cfRule>
  </conditionalFormatting>
  <conditionalFormatting sqref="AC33:AN37 BA20 E31:Q31 W31 AC31:AZ31 E32 AC39:AH42 E88:AZ88 E54:J63 F57:BA57 AP71:BA73 R66:AZ73 AS78:BA82 E84:J88 K85:BA88 E27:BA29 E33:BA33 E40:BA42 F54:BA54 E64:BA64 E65:P67 F67:BA67 F84:BA84 F42:BA43 AC51:AH63 E51:BA52 AP76:BA77 BA76:BA88 BA27:BA73 E74:BA75 E36:BA38 E43:AZ50 AD49:BA50 R80:BA81 R76:AZ87">
    <cfRule type="cellIs" dxfId="760" priority="428" operator="equal">
      <formula>0</formula>
    </cfRule>
  </conditionalFormatting>
  <conditionalFormatting sqref="AC33:AN37 BA20 E31:Q31 W31 AC31:AZ31 E32 AC39:AH42 E88:AZ88 E54:J63 F57:BA57 AP71:BA73 R66:AZ73 AS78:BA82 E84:J88 K85:BA88 E27:BA29 E33:BA33 E40:BA42 F54:BA54 E64:BA64 E65:P67 F67:BA67 F84:BA84 F42:BA43 AC51:AH63 E51:BA52 AP76:BA77 BA76:BA88 BA27:BA73 E74:BA75 E36:BA38 E43:AZ50 AD49:BA50 R80:BA81 R76:AZ87">
    <cfRule type="cellIs" dxfId="759" priority="427" operator="equal">
      <formula>0</formula>
    </cfRule>
  </conditionalFormatting>
  <conditionalFormatting sqref="E21:BA26">
    <cfRule type="cellIs" dxfId="758" priority="426" operator="equal">
      <formula>0</formula>
    </cfRule>
  </conditionalFormatting>
  <conditionalFormatting sqref="E21:BA26">
    <cfRule type="cellIs" dxfId="757" priority="424" operator="equal">
      <formula>0</formula>
    </cfRule>
    <cfRule type="cellIs" dxfId="756" priority="425" operator="equal">
      <formula>0</formula>
    </cfRule>
  </conditionalFormatting>
  <conditionalFormatting sqref="E21:BA26">
    <cfRule type="cellIs" dxfId="755" priority="423" operator="equal">
      <formula>0</formula>
    </cfRule>
  </conditionalFormatting>
  <conditionalFormatting sqref="E21:BA26">
    <cfRule type="cellIs" dxfId="754" priority="422" operator="equal">
      <formula>0</formula>
    </cfRule>
  </conditionalFormatting>
  <conditionalFormatting sqref="E20:BA20">
    <cfRule type="cellIs" dxfId="753" priority="421" operator="equal">
      <formula>0</formula>
    </cfRule>
  </conditionalFormatting>
  <conditionalFormatting sqref="E20:BA20">
    <cfRule type="cellIs" dxfId="752" priority="419" operator="equal">
      <formula>0</formula>
    </cfRule>
    <cfRule type="cellIs" dxfId="751" priority="420" operator="equal">
      <formula>0</formula>
    </cfRule>
  </conditionalFormatting>
  <conditionalFormatting sqref="E20:BA20">
    <cfRule type="cellIs" dxfId="750" priority="418" operator="equal">
      <formula>0</formula>
    </cfRule>
  </conditionalFormatting>
  <conditionalFormatting sqref="E20:BA20">
    <cfRule type="cellIs" dxfId="749" priority="417" operator="equal">
      <formula>0</formula>
    </cfRule>
  </conditionalFormatting>
  <conditionalFormatting sqref="E31:J31 E32">
    <cfRule type="containsText" dxfId="748" priority="416" operator="containsText" text="Наименование инвестиционного проекта">
      <formula>NOT(ISERROR(SEARCH("Наименование инвестиционного проекта",E31)))</formula>
    </cfRule>
  </conditionalFormatting>
  <conditionalFormatting sqref="E30">
    <cfRule type="cellIs" dxfId="747" priority="415" operator="equal">
      <formula>0</formula>
    </cfRule>
  </conditionalFormatting>
  <conditionalFormatting sqref="E30">
    <cfRule type="cellIs" dxfId="746" priority="413" operator="equal">
      <formula>0</formula>
    </cfRule>
    <cfRule type="cellIs" dxfId="745" priority="414" operator="equal">
      <formula>0</formula>
    </cfRule>
  </conditionalFormatting>
  <conditionalFormatting sqref="E30">
    <cfRule type="cellIs" dxfId="744" priority="412" operator="equal">
      <formula>0</formula>
    </cfRule>
  </conditionalFormatting>
  <conditionalFormatting sqref="E30">
    <cfRule type="cellIs" dxfId="743" priority="411" operator="equal">
      <formula>0</formula>
    </cfRule>
  </conditionalFormatting>
  <conditionalFormatting sqref="E34:J35">
    <cfRule type="containsText" dxfId="742" priority="410" operator="containsText" text="Наименование инвестиционного проекта">
      <formula>NOT(ISERROR(SEARCH("Наименование инвестиционного проекта",E34)))</formula>
    </cfRule>
  </conditionalFormatting>
  <conditionalFormatting sqref="E34:J35">
    <cfRule type="cellIs" dxfId="741" priority="409" operator="equal">
      <formula>0</formula>
    </cfRule>
  </conditionalFormatting>
  <conditionalFormatting sqref="E34:J35">
    <cfRule type="cellIs" dxfId="740" priority="408" operator="equal">
      <formula>0</formula>
    </cfRule>
  </conditionalFormatting>
  <conditionalFormatting sqref="E34:J35">
    <cfRule type="cellIs" dxfId="739" priority="407" operator="equal">
      <formula>0</formula>
    </cfRule>
  </conditionalFormatting>
  <conditionalFormatting sqref="E53:BA53">
    <cfRule type="containsText" dxfId="738" priority="402" operator="containsText" text="Наименование инвестиционного проекта">
      <formula>NOT(ISERROR(SEARCH("Наименование инвестиционного проекта",E53)))</formula>
    </cfRule>
  </conditionalFormatting>
  <conditionalFormatting sqref="E53:BA53">
    <cfRule type="cellIs" dxfId="737" priority="401" operator="equal">
      <formula>0</formula>
    </cfRule>
  </conditionalFormatting>
  <conditionalFormatting sqref="E53:BA53">
    <cfRule type="cellIs" dxfId="736" priority="400" operator="equal">
      <formula>0</formula>
    </cfRule>
  </conditionalFormatting>
  <conditionalFormatting sqref="E53:BA53">
    <cfRule type="cellIs" dxfId="735" priority="399" operator="equal">
      <formula>0</formula>
    </cfRule>
  </conditionalFormatting>
  <conditionalFormatting sqref="E70:J73 F72:P73 F71:S71 R72:S73 U71:AB73 F70:BA70 F83:BA83 E76:J83 F76:P82 E80:P81 R76:AB82">
    <cfRule type="containsText" dxfId="734" priority="394" operator="containsText" text="Наименование инвестиционного проекта">
      <formula>NOT(ISERROR(SEARCH("Наименование инвестиционного проекта",E70)))</formula>
    </cfRule>
  </conditionalFormatting>
  <conditionalFormatting sqref="E70:J73 F72:P73 F71:S71 R72:S73 U71:AB73 F70:BA70 F83:BA83 E76:J83 F76:P82 E80:P81 R76:AB82">
    <cfRule type="cellIs" dxfId="733" priority="393" operator="equal">
      <formula>0</formula>
    </cfRule>
  </conditionalFormatting>
  <conditionalFormatting sqref="E70:J73 F72:P73 F71:S71 R72:S73 U71:AB73 F70:BA70 F83:BA83 E76:J83 F76:P82 E80:P81 R76:AB82">
    <cfRule type="cellIs" dxfId="732" priority="392" operator="equal">
      <formula>0</formula>
    </cfRule>
  </conditionalFormatting>
  <conditionalFormatting sqref="E70:J73 F72:P73 F71:S71 R72:S73 U71:AB73 F70:BA70 F83:BA83 E76:J83 F76:P82 E80:P81 R76:AB82">
    <cfRule type="cellIs" dxfId="731" priority="391" operator="equal">
      <formula>0</formula>
    </cfRule>
  </conditionalFormatting>
  <conditionalFormatting sqref="E68:J69">
    <cfRule type="containsText" dxfId="730" priority="398" operator="containsText" text="Наименование инвестиционного проекта">
      <formula>NOT(ISERROR(SEARCH("Наименование инвестиционного проекта",E68)))</formula>
    </cfRule>
  </conditionalFormatting>
  <conditionalFormatting sqref="E68:J69">
    <cfRule type="cellIs" dxfId="729" priority="397" operator="equal">
      <formula>0</formula>
    </cfRule>
  </conditionalFormatting>
  <conditionalFormatting sqref="E68:J69">
    <cfRule type="cellIs" dxfId="728" priority="396" operator="equal">
      <formula>0</formula>
    </cfRule>
  </conditionalFormatting>
  <conditionalFormatting sqref="E68:J69">
    <cfRule type="cellIs" dxfId="727" priority="395" operator="equal">
      <formula>0</formula>
    </cfRule>
  </conditionalFormatting>
  <conditionalFormatting sqref="E39:J39">
    <cfRule type="containsText" dxfId="726" priority="390" operator="containsText" text="Наименование инвестиционного проекта">
      <formula>NOT(ISERROR(SEARCH("Наименование инвестиционного проекта",E39)))</formula>
    </cfRule>
  </conditionalFormatting>
  <conditionalFormatting sqref="E39:J39">
    <cfRule type="cellIs" dxfId="725" priority="389" operator="equal">
      <formula>0</formula>
    </cfRule>
  </conditionalFormatting>
  <conditionalFormatting sqref="E39:J39">
    <cfRule type="cellIs" dxfId="724" priority="388" operator="equal">
      <formula>0</formula>
    </cfRule>
  </conditionalFormatting>
  <conditionalFormatting sqref="E39:J39">
    <cfRule type="cellIs" dxfId="723" priority="387" operator="equal">
      <formula>0</formula>
    </cfRule>
  </conditionalFormatting>
  <conditionalFormatting sqref="K36:P37 K29:P29 K33:P33 K40:P42 K51:P52 K84:P87 K54:P63 L85:BA87 K86:BA88">
    <cfRule type="cellIs" dxfId="722" priority="386" operator="equal">
      <formula>0</formula>
    </cfRule>
  </conditionalFormatting>
  <conditionalFormatting sqref="K36:P37 K33:P33 K40:P42 K51:P52 K84:P87 K54:P63 L85:BA87 K86:BA88">
    <cfRule type="containsText" dxfId="721" priority="385" operator="containsText" text="Наименование инвестиционного проекта">
      <formula>NOT(ISERROR(SEARCH("Наименование инвестиционного проекта",K33)))</formula>
    </cfRule>
  </conditionalFormatting>
  <conditionalFormatting sqref="K27:P28">
    <cfRule type="cellIs" dxfId="720" priority="384" operator="equal">
      <formula>0</formula>
    </cfRule>
  </conditionalFormatting>
  <conditionalFormatting sqref="K27:P29">
    <cfRule type="cellIs" dxfId="719" priority="382" operator="equal">
      <formula>0</formula>
    </cfRule>
    <cfRule type="cellIs" dxfId="718" priority="383" operator="equal">
      <formula>0</formula>
    </cfRule>
  </conditionalFormatting>
  <conditionalFormatting sqref="K36:P37 K27:P29 K33:P33 K40:P42 K51:P52 K84:P87 K54:P63 L85:BA87 K86:BA88">
    <cfRule type="cellIs" dxfId="717" priority="381" operator="equal">
      <formula>0</formula>
    </cfRule>
  </conditionalFormatting>
  <conditionalFormatting sqref="K36:P37 K27:P29 K33:P33 K40:P42 K51:P52 K84:P87 K54:P63 L85:BA87 K86:BA88">
    <cfRule type="cellIs" dxfId="716" priority="380" operator="equal">
      <formula>0</formula>
    </cfRule>
  </conditionalFormatting>
  <conditionalFormatting sqref="K21:P26">
    <cfRule type="cellIs" dxfId="715" priority="379" operator="equal">
      <formula>0</formula>
    </cfRule>
  </conditionalFormatting>
  <conditionalFormatting sqref="K21:P26">
    <cfRule type="cellIs" dxfId="714" priority="377" operator="equal">
      <formula>0</formula>
    </cfRule>
    <cfRule type="cellIs" dxfId="713" priority="378" operator="equal">
      <formula>0</formula>
    </cfRule>
  </conditionalFormatting>
  <conditionalFormatting sqref="K21:P26">
    <cfRule type="cellIs" dxfId="712" priority="376" operator="equal">
      <formula>0</formula>
    </cfRule>
  </conditionalFormatting>
  <conditionalFormatting sqref="K21:P26">
    <cfRule type="cellIs" dxfId="711" priority="375" operator="equal">
      <formula>0</formula>
    </cfRule>
  </conditionalFormatting>
  <conditionalFormatting sqref="K20:P20">
    <cfRule type="cellIs" dxfId="710" priority="374" operator="equal">
      <formula>0</formula>
    </cfRule>
  </conditionalFormatting>
  <conditionalFormatting sqref="K20:P20">
    <cfRule type="cellIs" dxfId="709" priority="372" operator="equal">
      <formula>0</formula>
    </cfRule>
    <cfRule type="cellIs" dxfId="708" priority="373" operator="equal">
      <formula>0</formula>
    </cfRule>
  </conditionalFormatting>
  <conditionalFormatting sqref="K20:P20">
    <cfRule type="cellIs" dxfId="707" priority="371" operator="equal">
      <formula>0</formula>
    </cfRule>
  </conditionalFormatting>
  <conditionalFormatting sqref="K20:P20">
    <cfRule type="cellIs" dxfId="706" priority="370" operator="equal">
      <formula>0</formula>
    </cfRule>
  </conditionalFormatting>
  <conditionalFormatting sqref="K31:P31">
    <cfRule type="containsText" dxfId="705" priority="369" operator="containsText" text="Наименование инвестиционного проекта">
      <formula>NOT(ISERROR(SEARCH("Наименование инвестиционного проекта",K31)))</formula>
    </cfRule>
  </conditionalFormatting>
  <conditionalFormatting sqref="K34:P35">
    <cfRule type="containsText" dxfId="704" priority="368" operator="containsText" text="Наименование инвестиционного проекта">
      <formula>NOT(ISERROR(SEARCH("Наименование инвестиционного проекта",K34)))</formula>
    </cfRule>
  </conditionalFormatting>
  <conditionalFormatting sqref="K34:P35">
    <cfRule type="cellIs" dxfId="703" priority="367" operator="equal">
      <formula>0</formula>
    </cfRule>
  </conditionalFormatting>
  <conditionalFormatting sqref="K34:P35">
    <cfRule type="cellIs" dxfId="702" priority="366" operator="equal">
      <formula>0</formula>
    </cfRule>
  </conditionalFormatting>
  <conditionalFormatting sqref="K34:P35">
    <cfRule type="cellIs" dxfId="701" priority="365" operator="equal">
      <formula>0</formula>
    </cfRule>
  </conditionalFormatting>
  <conditionalFormatting sqref="K53:P53">
    <cfRule type="containsText" dxfId="700" priority="360" operator="containsText" text="Наименование инвестиционного проекта">
      <formula>NOT(ISERROR(SEARCH("Наименование инвестиционного проекта",K53)))</formula>
    </cfRule>
  </conditionalFormatting>
  <conditionalFormatting sqref="K53:P53">
    <cfRule type="cellIs" dxfId="699" priority="359" operator="equal">
      <formula>0</formula>
    </cfRule>
  </conditionalFormatting>
  <conditionalFormatting sqref="K53:P53">
    <cfRule type="cellIs" dxfId="698" priority="358" operator="equal">
      <formula>0</formula>
    </cfRule>
  </conditionalFormatting>
  <conditionalFormatting sqref="K53:P53">
    <cfRule type="cellIs" dxfId="697" priority="357" operator="equal">
      <formula>0</formula>
    </cfRule>
  </conditionalFormatting>
  <conditionalFormatting sqref="K70:P73 K76:P83">
    <cfRule type="containsText" dxfId="696" priority="352" operator="containsText" text="Наименование инвестиционного проекта">
      <formula>NOT(ISERROR(SEARCH("Наименование инвестиционного проекта",K70)))</formula>
    </cfRule>
  </conditionalFormatting>
  <conditionalFormatting sqref="K70:P73 K76:P83">
    <cfRule type="cellIs" dxfId="695" priority="351" operator="equal">
      <formula>0</formula>
    </cfRule>
  </conditionalFormatting>
  <conditionalFormatting sqref="K70:P73 K76:P83">
    <cfRule type="cellIs" dxfId="694" priority="350" operator="equal">
      <formula>0</formula>
    </cfRule>
  </conditionalFormatting>
  <conditionalFormatting sqref="K70:P73 K76:P83">
    <cfRule type="cellIs" dxfId="693" priority="349" operator="equal">
      <formula>0</formula>
    </cfRule>
  </conditionalFormatting>
  <conditionalFormatting sqref="K68:P69">
    <cfRule type="containsText" dxfId="692" priority="356" operator="containsText" text="Наименование инвестиционного проекта">
      <formula>NOT(ISERROR(SEARCH("Наименование инвестиционного проекта",K68)))</formula>
    </cfRule>
  </conditionalFormatting>
  <conditionalFormatting sqref="K68:P69">
    <cfRule type="cellIs" dxfId="691" priority="355" operator="equal">
      <formula>0</formula>
    </cfRule>
  </conditionalFormatting>
  <conditionalFormatting sqref="K68:P69">
    <cfRule type="cellIs" dxfId="690" priority="354" operator="equal">
      <formula>0</formula>
    </cfRule>
  </conditionalFormatting>
  <conditionalFormatting sqref="K68:P69">
    <cfRule type="cellIs" dxfId="689" priority="353" operator="equal">
      <formula>0</formula>
    </cfRule>
  </conditionalFormatting>
  <conditionalFormatting sqref="K39:P39">
    <cfRule type="containsText" dxfId="688" priority="348" operator="containsText" text="Наименование инвестиционного проекта">
      <formula>NOT(ISERROR(SEARCH("Наименование инвестиционного проекта",K39)))</formula>
    </cfRule>
  </conditionalFormatting>
  <conditionalFormatting sqref="K39:P39">
    <cfRule type="cellIs" dxfId="687" priority="347" operator="equal">
      <formula>0</formula>
    </cfRule>
  </conditionalFormatting>
  <conditionalFormatting sqref="K39:P39">
    <cfRule type="cellIs" dxfId="686" priority="346" operator="equal">
      <formula>0</formula>
    </cfRule>
  </conditionalFormatting>
  <conditionalFormatting sqref="K39:P39">
    <cfRule type="cellIs" dxfId="685" priority="345" operator="equal">
      <formula>0</formula>
    </cfRule>
  </conditionalFormatting>
  <conditionalFormatting sqref="Q36:Q37 Q40:Q42 Q51:Q52 Q20:Q26 Q54:Q63 Q66:Q73 Q76:Q87 R20:AZ20">
    <cfRule type="cellIs" dxfId="684" priority="344" operator="equal">
      <formula>0</formula>
    </cfRule>
  </conditionalFormatting>
  <conditionalFormatting sqref="Q36:Q37 Q33 Q40:Q42 Q51:Q52 Q54:Q63 Q66:Q73 Q76:Q87">
    <cfRule type="containsText" dxfId="683" priority="343" operator="containsText" text="Наименование инвестиционного проекта">
      <formula>NOT(ISERROR(SEARCH("Наименование инвестиционного проекта",Q33)))</formula>
    </cfRule>
  </conditionalFormatting>
  <conditionalFormatting sqref="Q20:Q26 R20:AZ20">
    <cfRule type="cellIs" dxfId="682" priority="341" operator="equal">
      <formula>0</formula>
    </cfRule>
    <cfRule type="cellIs" dxfId="681" priority="342" operator="equal">
      <formula>0</formula>
    </cfRule>
  </conditionalFormatting>
  <conditionalFormatting sqref="Q36:Q37 Q40:Q42 Q51:Q52 Q20:Q26 Q54:Q63 Q66:Q73 Q76:Q87 R20:AZ20">
    <cfRule type="cellIs" dxfId="680" priority="340" operator="equal">
      <formula>0</formula>
    </cfRule>
  </conditionalFormatting>
  <conditionalFormatting sqref="Q36:Q37 Q40:Q42 Q51:Q52 Q20:Q26 Q54:Q63 Q66:Q73 Q76:Q87 R20:AZ20">
    <cfRule type="cellIs" dxfId="679" priority="339" operator="equal">
      <formula>0</formula>
    </cfRule>
  </conditionalFormatting>
  <conditionalFormatting sqref="Q34:Q35">
    <cfRule type="containsText" dxfId="678" priority="338" operator="containsText" text="Наименование инвестиционного проекта">
      <formula>NOT(ISERROR(SEARCH("Наименование инвестиционного проекта",Q34)))</formula>
    </cfRule>
  </conditionalFormatting>
  <conditionalFormatting sqref="Q34:Q35">
    <cfRule type="cellIs" dxfId="677" priority="337" operator="equal">
      <formula>0</formula>
    </cfRule>
  </conditionalFormatting>
  <conditionalFormatting sqref="Q34:Q35">
    <cfRule type="cellIs" dxfId="676" priority="336" operator="equal">
      <formula>0</formula>
    </cfRule>
  </conditionalFormatting>
  <conditionalFormatting sqref="Q34:Q35">
    <cfRule type="cellIs" dxfId="675" priority="335" operator="equal">
      <formula>0</formula>
    </cfRule>
  </conditionalFormatting>
  <conditionalFormatting sqref="Q53">
    <cfRule type="containsText" dxfId="674" priority="334" operator="containsText" text="Наименование инвестиционного проекта">
      <formula>NOT(ISERROR(SEARCH("Наименование инвестиционного проекта",Q53)))</formula>
    </cfRule>
  </conditionalFormatting>
  <conditionalFormatting sqref="Q53">
    <cfRule type="cellIs" dxfId="673" priority="333" operator="equal">
      <formula>0</formula>
    </cfRule>
  </conditionalFormatting>
  <conditionalFormatting sqref="Q53">
    <cfRule type="cellIs" dxfId="672" priority="332" operator="equal">
      <formula>0</formula>
    </cfRule>
  </conditionalFormatting>
  <conditionalFormatting sqref="Q53">
    <cfRule type="cellIs" dxfId="671" priority="331" operator="equal">
      <formula>0</formula>
    </cfRule>
  </conditionalFormatting>
  <conditionalFormatting sqref="Q39">
    <cfRule type="containsText" dxfId="670" priority="330" operator="containsText" text="Наименование инвестиционного проекта">
      <formula>NOT(ISERROR(SEARCH("Наименование инвестиционного проекта",Q39)))</formula>
    </cfRule>
  </conditionalFormatting>
  <conditionalFormatting sqref="Q39">
    <cfRule type="cellIs" dxfId="669" priority="329" operator="equal">
      <formula>0</formula>
    </cfRule>
  </conditionalFormatting>
  <conditionalFormatting sqref="Q39">
    <cfRule type="cellIs" dxfId="668" priority="328" operator="equal">
      <formula>0</formula>
    </cfRule>
  </conditionalFormatting>
  <conditionalFormatting sqref="Q39">
    <cfRule type="cellIs" dxfId="667" priority="327" operator="equal">
      <formula>0</formula>
    </cfRule>
  </conditionalFormatting>
  <conditionalFormatting sqref="R36:V37 R20:V26 R29:V29 R33:V33 R51:V52 R40:V42 R54:V63 S20:AZ20">
    <cfRule type="cellIs" dxfId="666" priority="326" operator="equal">
      <formula>0</formula>
    </cfRule>
  </conditionalFormatting>
  <conditionalFormatting sqref="R36:V37 R33:V33 R51:V52 R40:V42 R54:V63">
    <cfRule type="containsText" dxfId="665" priority="325" operator="containsText" text="Наименование инвестиционного проекта">
      <formula>NOT(ISERROR(SEARCH("Наименование инвестиционного проекта",R33)))</formula>
    </cfRule>
  </conditionalFormatting>
  <conditionalFormatting sqref="R27:V28">
    <cfRule type="cellIs" dxfId="664" priority="324" operator="equal">
      <formula>0</formula>
    </cfRule>
  </conditionalFormatting>
  <conditionalFormatting sqref="R20:V29 S20:AZ20">
    <cfRule type="cellIs" dxfId="663" priority="322" operator="equal">
      <formula>0</formula>
    </cfRule>
    <cfRule type="cellIs" dxfId="662" priority="323" operator="equal">
      <formula>0</formula>
    </cfRule>
  </conditionalFormatting>
  <conditionalFormatting sqref="R36:V37 R20:V29 R33:V33 R51:V52 R40:V42 R54:V63 S20:AZ20">
    <cfRule type="cellIs" dxfId="661" priority="321" operator="equal">
      <formula>0</formula>
    </cfRule>
  </conditionalFormatting>
  <conditionalFormatting sqref="R36:V37 R20:V29 R33:V33 R51:V52 R40:V42 R54:V63 S20:AZ20">
    <cfRule type="cellIs" dxfId="660" priority="320" operator="equal">
      <formula>0</formula>
    </cfRule>
  </conditionalFormatting>
  <conditionalFormatting sqref="R31:V31">
    <cfRule type="containsText" dxfId="659" priority="319" operator="containsText" text="Наименование инвестиционного проекта">
      <formula>NOT(ISERROR(SEARCH("Наименование инвестиционного проекта",R31)))</formula>
    </cfRule>
  </conditionalFormatting>
  <conditionalFormatting sqref="R31:V31">
    <cfRule type="cellIs" dxfId="658" priority="318" operator="equal">
      <formula>0</formula>
    </cfRule>
  </conditionalFormatting>
  <conditionalFormatting sqref="R31:V31">
    <cfRule type="cellIs" dxfId="657" priority="317" operator="equal">
      <formula>0</formula>
    </cfRule>
  </conditionalFormatting>
  <conditionalFormatting sqref="R31:V31">
    <cfRule type="cellIs" dxfId="656" priority="316" operator="equal">
      <formula>0</formula>
    </cfRule>
  </conditionalFormatting>
  <conditionalFormatting sqref="R34:V35">
    <cfRule type="containsText" dxfId="655" priority="315" operator="containsText" text="Наименование инвестиционного проекта">
      <formula>NOT(ISERROR(SEARCH("Наименование инвестиционного проекта",R34)))</formula>
    </cfRule>
  </conditionalFormatting>
  <conditionalFormatting sqref="R34:V35">
    <cfRule type="cellIs" dxfId="654" priority="314" operator="equal">
      <formula>0</formula>
    </cfRule>
  </conditionalFormatting>
  <conditionalFormatting sqref="R34:V35">
    <cfRule type="cellIs" dxfId="653" priority="313" operator="equal">
      <formula>0</formula>
    </cfRule>
  </conditionalFormatting>
  <conditionalFormatting sqref="R34:V35">
    <cfRule type="cellIs" dxfId="652" priority="312" operator="equal">
      <formula>0</formula>
    </cfRule>
  </conditionalFormatting>
  <conditionalFormatting sqref="R53:V53">
    <cfRule type="containsText" dxfId="651" priority="311" operator="containsText" text="Наименование инвестиционного проекта">
      <formula>NOT(ISERROR(SEARCH("Наименование инвестиционного проекта",R53)))</formula>
    </cfRule>
  </conditionalFormatting>
  <conditionalFormatting sqref="R53:V53">
    <cfRule type="cellIs" dxfId="650" priority="310" operator="equal">
      <formula>0</formula>
    </cfRule>
  </conditionalFormatting>
  <conditionalFormatting sqref="R53:V53">
    <cfRule type="cellIs" dxfId="649" priority="309" operator="equal">
      <formula>0</formula>
    </cfRule>
  </conditionalFormatting>
  <conditionalFormatting sqref="R53:V53">
    <cfRule type="cellIs" dxfId="648" priority="308" operator="equal">
      <formula>0</formula>
    </cfRule>
  </conditionalFormatting>
  <conditionalFormatting sqref="R39:V39">
    <cfRule type="containsText" dxfId="647" priority="307" operator="containsText" text="Наименование инвестиционного проекта">
      <formula>NOT(ISERROR(SEARCH("Наименование инвестиционного проекта",R39)))</formula>
    </cfRule>
  </conditionalFormatting>
  <conditionalFormatting sqref="R39:V39">
    <cfRule type="cellIs" dxfId="646" priority="306" operator="equal">
      <formula>0</formula>
    </cfRule>
  </conditionalFormatting>
  <conditionalFormatting sqref="R39:V39">
    <cfRule type="cellIs" dxfId="645" priority="305" operator="equal">
      <formula>0</formula>
    </cfRule>
  </conditionalFormatting>
  <conditionalFormatting sqref="R39:V39">
    <cfRule type="cellIs" dxfId="644" priority="304" operator="equal">
      <formula>0</formula>
    </cfRule>
  </conditionalFormatting>
  <conditionalFormatting sqref="AC20:AH29">
    <cfRule type="cellIs" dxfId="643" priority="303" operator="equal">
      <formula>0</formula>
    </cfRule>
  </conditionalFormatting>
  <conditionalFormatting sqref="AC20:AH29">
    <cfRule type="cellIs" dxfId="642" priority="301" operator="equal">
      <formula>0</formula>
    </cfRule>
    <cfRule type="cellIs" dxfId="641" priority="302" operator="equal">
      <formula>0</formula>
    </cfRule>
  </conditionalFormatting>
  <conditionalFormatting sqref="AC20:AH29">
    <cfRule type="cellIs" dxfId="640" priority="300" operator="equal">
      <formula>0</formula>
    </cfRule>
  </conditionalFormatting>
  <conditionalFormatting sqref="AC20:AH29">
    <cfRule type="cellIs" dxfId="639" priority="299" operator="equal">
      <formula>0</formula>
    </cfRule>
  </conditionalFormatting>
  <conditionalFormatting sqref="AI20:AN29 AI39:AN42 AI51:AN63">
    <cfRule type="cellIs" dxfId="638" priority="298" operator="equal">
      <formula>0</formula>
    </cfRule>
  </conditionalFormatting>
  <conditionalFormatting sqref="AI39:AN42 AI51:AN63">
    <cfRule type="containsText" dxfId="637" priority="297" operator="containsText" text="Наименование инвестиционного проекта">
      <formula>NOT(ISERROR(SEARCH("Наименование инвестиционного проекта",AI39)))</formula>
    </cfRule>
  </conditionalFormatting>
  <conditionalFormatting sqref="AI20:AN29">
    <cfRule type="cellIs" dxfId="636" priority="295" operator="equal">
      <formula>0</formula>
    </cfRule>
    <cfRule type="cellIs" dxfId="635" priority="296" operator="equal">
      <formula>0</formula>
    </cfRule>
  </conditionalFormatting>
  <conditionalFormatting sqref="AI20:AN29 AI39:AN42 AI51:AN63">
    <cfRule type="cellIs" dxfId="634" priority="294" operator="equal">
      <formula>0</formula>
    </cfRule>
  </conditionalFormatting>
  <conditionalFormatting sqref="AI20:AN29 AI39:AN42 AI51:AN63">
    <cfRule type="cellIs" dxfId="633" priority="293" operator="equal">
      <formula>0</formula>
    </cfRule>
  </conditionalFormatting>
  <conditionalFormatting sqref="W36:AB37 W20:AB22 X33:AB33 W40:AB42 W51:AB52 X23:AB29 W23:W26 W54:AB63">
    <cfRule type="cellIs" dxfId="632" priority="288" operator="equal">
      <formula>0</formula>
    </cfRule>
  </conditionalFormatting>
  <conditionalFormatting sqref="W36:AB37 X33:AB33 W40:AB42 W51:AB52 W54:AB63">
    <cfRule type="containsText" dxfId="631" priority="287" operator="containsText" text="Наименование инвестиционного проекта">
      <formula>NOT(ISERROR(SEARCH("Наименование инвестиционного проекта",W33)))</formula>
    </cfRule>
  </conditionalFormatting>
  <conditionalFormatting sqref="W20:AB22 X23:AB29 W23:W26">
    <cfRule type="cellIs" dxfId="630" priority="285" operator="equal">
      <formula>0</formula>
    </cfRule>
    <cfRule type="cellIs" dxfId="629" priority="286" operator="equal">
      <formula>0</formula>
    </cfRule>
  </conditionalFormatting>
  <conditionalFormatting sqref="W36:AB37 W20:AB22 X33:AB33 W40:AB42 W51:AB52 X23:AB29 W23:W26 W54:AB63">
    <cfRule type="cellIs" dxfId="628" priority="284" operator="equal">
      <formula>0</formula>
    </cfRule>
  </conditionalFormatting>
  <conditionalFormatting sqref="W36:AB37 W20:AB22 X33:AB33 W40:AB42 W51:AB52 X23:AB29 W23:W26 W54:AB63">
    <cfRule type="cellIs" dxfId="627" priority="283" operator="equal">
      <formula>0</formula>
    </cfRule>
  </conditionalFormatting>
  <conditionalFormatting sqref="X31:AB31">
    <cfRule type="containsText" dxfId="626" priority="282" operator="containsText" text="Наименование инвестиционного проекта">
      <formula>NOT(ISERROR(SEARCH("Наименование инвестиционного проекта",X31)))</formula>
    </cfRule>
  </conditionalFormatting>
  <conditionalFormatting sqref="X31:AB31">
    <cfRule type="cellIs" dxfId="625" priority="281" operator="equal">
      <formula>0</formula>
    </cfRule>
  </conditionalFormatting>
  <conditionalFormatting sqref="X31:AB31">
    <cfRule type="cellIs" dxfId="624" priority="280" operator="equal">
      <formula>0</formula>
    </cfRule>
  </conditionalFormatting>
  <conditionalFormatting sqref="X31:AB31">
    <cfRule type="cellIs" dxfId="623" priority="279" operator="equal">
      <formula>0</formula>
    </cfRule>
  </conditionalFormatting>
  <conditionalFormatting sqref="W34:AB35">
    <cfRule type="containsText" dxfId="622" priority="278" operator="containsText" text="Наименование инвестиционного проекта">
      <formula>NOT(ISERROR(SEARCH("Наименование инвестиционного проекта",W34)))</formula>
    </cfRule>
  </conditionalFormatting>
  <conditionalFormatting sqref="W34:AB35">
    <cfRule type="cellIs" dxfId="621" priority="277" operator="equal">
      <formula>0</formula>
    </cfRule>
  </conditionalFormatting>
  <conditionalFormatting sqref="W34:AB35">
    <cfRule type="cellIs" dxfId="620" priority="276" operator="equal">
      <formula>0</formula>
    </cfRule>
  </conditionalFormatting>
  <conditionalFormatting sqref="W34:AB35">
    <cfRule type="cellIs" dxfId="619" priority="275" operator="equal">
      <formula>0</formula>
    </cfRule>
  </conditionalFormatting>
  <conditionalFormatting sqref="W53:AB53">
    <cfRule type="containsText" dxfId="618" priority="274" operator="containsText" text="Наименование инвестиционного проекта">
      <formula>NOT(ISERROR(SEARCH("Наименование инвестиционного проекта",W53)))</formula>
    </cfRule>
  </conditionalFormatting>
  <conditionalFormatting sqref="W53:AB53">
    <cfRule type="cellIs" dxfId="617" priority="273" operator="equal">
      <formula>0</formula>
    </cfRule>
  </conditionalFormatting>
  <conditionalFormatting sqref="W53:AB53">
    <cfRule type="cellIs" dxfId="616" priority="272" operator="equal">
      <formula>0</formula>
    </cfRule>
  </conditionalFormatting>
  <conditionalFormatting sqref="W53:AB53">
    <cfRule type="cellIs" dxfId="615" priority="271" operator="equal">
      <formula>0</formula>
    </cfRule>
  </conditionalFormatting>
  <conditionalFormatting sqref="X39:AB39">
    <cfRule type="containsText" dxfId="614" priority="270" operator="containsText" text="Наименование инвестиционного проекта">
      <formula>NOT(ISERROR(SEARCH("Наименование инвестиционного проекта",X39)))</formula>
    </cfRule>
  </conditionalFormatting>
  <conditionalFormatting sqref="X39:AB39">
    <cfRule type="cellIs" dxfId="613" priority="269" operator="equal">
      <formula>0</formula>
    </cfRule>
  </conditionalFormatting>
  <conditionalFormatting sqref="X39:AB39">
    <cfRule type="cellIs" dxfId="612" priority="268" operator="equal">
      <formula>0</formula>
    </cfRule>
  </conditionalFormatting>
  <conditionalFormatting sqref="X39:AB39">
    <cfRule type="cellIs" dxfId="611" priority="267" operator="equal">
      <formula>0</formula>
    </cfRule>
  </conditionalFormatting>
  <conditionalFormatting sqref="AO36:AT37 AO20:AT29 AO33:AT33 AO40:AT42 AO51:AT52 AO54:AT63">
    <cfRule type="cellIs" dxfId="610" priority="262" operator="equal">
      <formula>0</formula>
    </cfRule>
  </conditionalFormatting>
  <conditionalFormatting sqref="AO36:AT37 AO33:AT33 AO40:AT42 AO51:AT52 AO54:AT63">
    <cfRule type="containsText" dxfId="609" priority="261" operator="containsText" text="Наименование инвестиционного проекта">
      <formula>NOT(ISERROR(SEARCH("Наименование инвестиционного проекта",AO33)))</formula>
    </cfRule>
  </conditionalFormatting>
  <conditionalFormatting sqref="AO20:AT29">
    <cfRule type="cellIs" dxfId="608" priority="259" operator="equal">
      <formula>0</formula>
    </cfRule>
    <cfRule type="cellIs" dxfId="607" priority="260" operator="equal">
      <formula>0</formula>
    </cfRule>
  </conditionalFormatting>
  <conditionalFormatting sqref="AO36:AT37 AO20:AT29 AO33:AT33 AO40:AT42 AO51:AT52 AO54:AT63">
    <cfRule type="cellIs" dxfId="606" priority="258" operator="equal">
      <formula>0</formula>
    </cfRule>
  </conditionalFormatting>
  <conditionalFormatting sqref="AO36:AT37 AO20:AT29 AO33:AT33 AO40:AT42 AO51:AT52 AO54:AT63">
    <cfRule type="cellIs" dxfId="605" priority="257" operator="equal">
      <formula>0</formula>
    </cfRule>
  </conditionalFormatting>
  <conditionalFormatting sqref="AO31:AT31">
    <cfRule type="containsText" dxfId="604" priority="256" operator="containsText" text="Наименование инвестиционного проекта">
      <formula>NOT(ISERROR(SEARCH("Наименование инвестиционного проекта",AO31)))</formula>
    </cfRule>
  </conditionalFormatting>
  <conditionalFormatting sqref="AO34:AT35">
    <cfRule type="containsText" dxfId="603" priority="255" operator="containsText" text="Наименование инвестиционного проекта">
      <formula>NOT(ISERROR(SEARCH("Наименование инвестиционного проекта",AO34)))</formula>
    </cfRule>
  </conditionalFormatting>
  <conditionalFormatting sqref="AO34:AT35">
    <cfRule type="cellIs" dxfId="602" priority="254" operator="equal">
      <formula>0</formula>
    </cfRule>
  </conditionalFormatting>
  <conditionalFormatting sqref="AO34:AT35">
    <cfRule type="cellIs" dxfId="601" priority="253" operator="equal">
      <formula>0</formula>
    </cfRule>
  </conditionalFormatting>
  <conditionalFormatting sqref="AO34:AT35">
    <cfRule type="cellIs" dxfId="600" priority="252" operator="equal">
      <formula>0</formula>
    </cfRule>
  </conditionalFormatting>
  <conditionalFormatting sqref="AO53:AT53">
    <cfRule type="containsText" dxfId="599" priority="247" operator="containsText" text="Наименование инвестиционного проекта">
      <formula>NOT(ISERROR(SEARCH("Наименование инвестиционного проекта",AO53)))</formula>
    </cfRule>
  </conditionalFormatting>
  <conditionalFormatting sqref="AO53:AT53">
    <cfRule type="cellIs" dxfId="598" priority="246" operator="equal">
      <formula>0</formula>
    </cfRule>
  </conditionalFormatting>
  <conditionalFormatting sqref="AO53:AT53">
    <cfRule type="cellIs" dxfId="597" priority="245" operator="equal">
      <formula>0</formula>
    </cfRule>
  </conditionalFormatting>
  <conditionalFormatting sqref="AO53:AT53">
    <cfRule type="cellIs" dxfId="596" priority="244" operator="equal">
      <formula>0</formula>
    </cfRule>
  </conditionalFormatting>
  <conditionalFormatting sqref="AO39:AT39">
    <cfRule type="containsText" dxfId="595" priority="243" operator="containsText" text="Наименование инвестиционного проекта">
      <formula>NOT(ISERROR(SEARCH("Наименование инвестиционного проекта",AO39)))</formula>
    </cfRule>
  </conditionalFormatting>
  <conditionalFormatting sqref="AO39:AT39">
    <cfRule type="cellIs" dxfId="594" priority="242" operator="equal">
      <formula>0</formula>
    </cfRule>
  </conditionalFormatting>
  <conditionalFormatting sqref="AO39:AT39">
    <cfRule type="cellIs" dxfId="593" priority="241" operator="equal">
      <formula>0</formula>
    </cfRule>
  </conditionalFormatting>
  <conditionalFormatting sqref="AO39:AT39">
    <cfRule type="cellIs" dxfId="592" priority="240" operator="equal">
      <formula>0</formula>
    </cfRule>
  </conditionalFormatting>
  <conditionalFormatting sqref="AU36:AZ37 AU20:AZ29 AU33:AZ33 AU40:AZ42 AU51:AZ52 AU54:AZ63">
    <cfRule type="cellIs" dxfId="591" priority="239" operator="equal">
      <formula>0</formula>
    </cfRule>
  </conditionalFormatting>
  <conditionalFormatting sqref="AU36:AZ37 AU33:AZ33 AU40:AZ42 AU51:AZ52 AU54:AZ63">
    <cfRule type="containsText" dxfId="590" priority="238" operator="containsText" text="Наименование инвестиционного проекта">
      <formula>NOT(ISERROR(SEARCH("Наименование инвестиционного проекта",AU33)))</formula>
    </cfRule>
  </conditionalFormatting>
  <conditionalFormatting sqref="AU20:AZ29">
    <cfRule type="cellIs" dxfId="589" priority="236" operator="equal">
      <formula>0</formula>
    </cfRule>
    <cfRule type="cellIs" dxfId="588" priority="237" operator="equal">
      <formula>0</formula>
    </cfRule>
  </conditionalFormatting>
  <conditionalFormatting sqref="AU36:AZ37 AU20:AZ29 AU33:AZ33 AU40:AZ42 AU51:AZ52 AU54:AZ63">
    <cfRule type="cellIs" dxfId="587" priority="235" operator="equal">
      <formula>0</formula>
    </cfRule>
  </conditionalFormatting>
  <conditionalFormatting sqref="AU36:AZ37 AU20:AZ29 AU33:AZ33 AU40:AZ42 AU51:AZ52 AU54:AZ63">
    <cfRule type="cellIs" dxfId="586" priority="234" operator="equal">
      <formula>0</formula>
    </cfRule>
  </conditionalFormatting>
  <conditionalFormatting sqref="AU31:AZ31">
    <cfRule type="containsText" dxfId="585" priority="233" operator="containsText" text="Наименование инвестиционного проекта">
      <formula>NOT(ISERROR(SEARCH("Наименование инвестиционного проекта",AU31)))</formula>
    </cfRule>
  </conditionalFormatting>
  <conditionalFormatting sqref="AU34:AZ35">
    <cfRule type="containsText" dxfId="584" priority="232" operator="containsText" text="Наименование инвестиционного проекта">
      <formula>NOT(ISERROR(SEARCH("Наименование инвестиционного проекта",AU34)))</formula>
    </cfRule>
  </conditionalFormatting>
  <conditionalFormatting sqref="AU34:AZ35">
    <cfRule type="cellIs" dxfId="583" priority="231" operator="equal">
      <formula>0</formula>
    </cfRule>
  </conditionalFormatting>
  <conditionalFormatting sqref="AU34:AZ35">
    <cfRule type="cellIs" dxfId="582" priority="230" operator="equal">
      <formula>0</formula>
    </cfRule>
  </conditionalFormatting>
  <conditionalFormatting sqref="AU34:AZ35">
    <cfRule type="cellIs" dxfId="581" priority="229" operator="equal">
      <formula>0</formula>
    </cfRule>
  </conditionalFormatting>
  <conditionalFormatting sqref="AU53:AZ53">
    <cfRule type="containsText" dxfId="580" priority="228" operator="containsText" text="Наименование инвестиционного проекта">
      <formula>NOT(ISERROR(SEARCH("Наименование инвестиционного проекта",AU53)))</formula>
    </cfRule>
  </conditionalFormatting>
  <conditionalFormatting sqref="AU53:AZ53">
    <cfRule type="cellIs" dxfId="579" priority="227" operator="equal">
      <formula>0</formula>
    </cfRule>
  </conditionalFormatting>
  <conditionalFormatting sqref="AU53:AZ53">
    <cfRule type="cellIs" dxfId="578" priority="226" operator="equal">
      <formula>0</formula>
    </cfRule>
  </conditionalFormatting>
  <conditionalFormatting sqref="AU53:AZ53">
    <cfRule type="cellIs" dxfId="577" priority="225" operator="equal">
      <formula>0</formula>
    </cfRule>
  </conditionalFormatting>
  <conditionalFormatting sqref="AU39:AZ39">
    <cfRule type="containsText" dxfId="576" priority="224" operator="containsText" text="Наименование инвестиционного проекта">
      <formula>NOT(ISERROR(SEARCH("Наименование инвестиционного проекта",AU39)))</formula>
    </cfRule>
  </conditionalFormatting>
  <conditionalFormatting sqref="AU39:AZ39">
    <cfRule type="cellIs" dxfId="575" priority="223" operator="equal">
      <formula>0</formula>
    </cfRule>
  </conditionalFormatting>
  <conditionalFormatting sqref="AU39:AZ39">
    <cfRule type="cellIs" dxfId="574" priority="222" operator="equal">
      <formula>0</formula>
    </cfRule>
  </conditionalFormatting>
  <conditionalFormatting sqref="AU39:AZ39">
    <cfRule type="cellIs" dxfId="573" priority="221" operator="equal">
      <formula>0</formula>
    </cfRule>
  </conditionalFormatting>
  <conditionalFormatting sqref="BA28:BA29">
    <cfRule type="cellIs" dxfId="572" priority="216" operator="equal">
      <formula>0</formula>
    </cfRule>
  </conditionalFormatting>
  <conditionalFormatting sqref="BA21:BA26">
    <cfRule type="cellIs" dxfId="571" priority="215" operator="equal">
      <formula>0</formula>
    </cfRule>
  </conditionalFormatting>
  <conditionalFormatting sqref="BA21:BA26">
    <cfRule type="cellIs" dxfId="570" priority="213" operator="equal">
      <formula>0</formula>
    </cfRule>
    <cfRule type="cellIs" dxfId="569" priority="214" operator="equal">
      <formula>0</formula>
    </cfRule>
  </conditionalFormatting>
  <conditionalFormatting sqref="BA21:BA26">
    <cfRule type="cellIs" dxfId="568" priority="212" operator="equal">
      <formula>0</formula>
    </cfRule>
  </conditionalFormatting>
  <conditionalFormatting sqref="BA21:BA26">
    <cfRule type="cellIs" dxfId="567" priority="211" operator="equal">
      <formula>0</formula>
    </cfRule>
  </conditionalFormatting>
  <conditionalFormatting sqref="BA31:BA32">
    <cfRule type="cellIs" dxfId="566" priority="209" operator="equal">
      <formula>0</formula>
    </cfRule>
    <cfRule type="cellIs" dxfId="565" priority="210" operator="equal">
      <formula>0</formula>
    </cfRule>
  </conditionalFormatting>
  <conditionalFormatting sqref="K31">
    <cfRule type="containsText" dxfId="564" priority="208" operator="containsText" text="Наименование инвестиционного проекта">
      <formula>NOT(ISERROR(SEARCH("Наименование инвестиционного проекта",K31)))</formula>
    </cfRule>
  </conditionalFormatting>
  <conditionalFormatting sqref="Q27:Q29">
    <cfRule type="containsText" dxfId="563" priority="207" operator="containsText" text="Наименование инвестиционного проекта">
      <formula>NOT(ISERROR(SEARCH("Наименование инвестиционного проекта",Q27)))</formula>
    </cfRule>
  </conditionalFormatting>
  <conditionalFormatting sqref="Q27:Q29">
    <cfRule type="cellIs" dxfId="562" priority="206" operator="equal">
      <formula>0</formula>
    </cfRule>
  </conditionalFormatting>
  <conditionalFormatting sqref="W27:W29">
    <cfRule type="cellIs" dxfId="561" priority="205" operator="equal">
      <formula>0</formula>
    </cfRule>
  </conditionalFormatting>
  <conditionalFormatting sqref="W27:W29">
    <cfRule type="cellIs" dxfId="560" priority="203" operator="equal">
      <formula>0</formula>
    </cfRule>
    <cfRule type="cellIs" dxfId="559" priority="204" operator="equal">
      <formula>0</formula>
    </cfRule>
  </conditionalFormatting>
  <conditionalFormatting sqref="W27:W29">
    <cfRule type="cellIs" dxfId="558" priority="202" operator="equal">
      <formula>0</formula>
    </cfRule>
  </conditionalFormatting>
  <conditionalFormatting sqref="W27:W29">
    <cfRule type="cellIs" dxfId="557" priority="201" operator="equal">
      <formula>0</formula>
    </cfRule>
  </conditionalFormatting>
  <conditionalFormatting sqref="W33">
    <cfRule type="cellIs" dxfId="556" priority="200" operator="equal">
      <formula>0</formula>
    </cfRule>
  </conditionalFormatting>
  <conditionalFormatting sqref="W33">
    <cfRule type="containsText" dxfId="555" priority="199" operator="containsText" text="Наименование инвестиционного проекта">
      <formula>NOT(ISERROR(SEARCH("Наименование инвестиционного проекта",W33)))</formula>
    </cfRule>
  </conditionalFormatting>
  <conditionalFormatting sqref="W33">
    <cfRule type="cellIs" dxfId="554" priority="198" operator="equal">
      <formula>0</formula>
    </cfRule>
  </conditionalFormatting>
  <conditionalFormatting sqref="W33">
    <cfRule type="cellIs" dxfId="553" priority="197" operator="equal">
      <formula>0</formula>
    </cfRule>
  </conditionalFormatting>
  <conditionalFormatting sqref="W39">
    <cfRule type="containsText" dxfId="552" priority="196" operator="containsText" text="Наименование инвестиционного проекта">
      <formula>NOT(ISERROR(SEARCH("Наименование инвестиционного проекта",W39)))</formula>
    </cfRule>
  </conditionalFormatting>
  <conditionalFormatting sqref="W39">
    <cfRule type="cellIs" dxfId="551" priority="195" operator="equal">
      <formula>0</formula>
    </cfRule>
  </conditionalFormatting>
  <conditionalFormatting sqref="W39">
    <cfRule type="cellIs" dxfId="550" priority="194" operator="equal">
      <formula>0</formula>
    </cfRule>
  </conditionalFormatting>
  <conditionalFormatting sqref="W39">
    <cfRule type="cellIs" dxfId="549" priority="193" operator="equal">
      <formula>0</formula>
    </cfRule>
  </conditionalFormatting>
  <conditionalFormatting sqref="Q64">
    <cfRule type="containsText" dxfId="548" priority="192" operator="containsText" text="Наименование инвестиционного проекта">
      <formula>NOT(ISERROR(SEARCH("Наименование инвестиционного проекта",Q64)))</formula>
    </cfRule>
  </conditionalFormatting>
  <conditionalFormatting sqref="Q64">
    <cfRule type="cellIs" dxfId="547" priority="191" operator="equal">
      <formula>0</formula>
    </cfRule>
  </conditionalFormatting>
  <conditionalFormatting sqref="F30:Q30 W30 AC30:AZ30">
    <cfRule type="cellIs" dxfId="546" priority="182" operator="equal">
      <formula>0</formula>
    </cfRule>
  </conditionalFormatting>
  <conditionalFormatting sqref="AC30:AN30">
    <cfRule type="containsText" dxfId="545" priority="181" operator="containsText" text="Наименование инвестиционного проекта">
      <formula>NOT(ISERROR(SEARCH("Наименование инвестиционного проекта",AC30)))</formula>
    </cfRule>
  </conditionalFormatting>
  <conditionalFormatting sqref="Q30 W30">
    <cfRule type="cellIs" dxfId="544" priority="179" operator="equal">
      <formula>0</formula>
    </cfRule>
    <cfRule type="cellIs" dxfId="543" priority="180" operator="equal">
      <formula>0</formula>
    </cfRule>
  </conditionalFormatting>
  <conditionalFormatting sqref="F30:Q30 W30 AC30:AZ30">
    <cfRule type="cellIs" dxfId="542" priority="178" operator="equal">
      <formula>0</formula>
    </cfRule>
  </conditionalFormatting>
  <conditionalFormatting sqref="F30:Q30 W30 AC30:AZ30">
    <cfRule type="cellIs" dxfId="541" priority="177" operator="equal">
      <formula>0</formula>
    </cfRule>
  </conditionalFormatting>
  <conditionalFormatting sqref="F30:J30">
    <cfRule type="containsText" dxfId="540" priority="176" operator="containsText" text="Наименование инвестиционного проекта">
      <formula>NOT(ISERROR(SEARCH("Наименование инвестиционного проекта",F30)))</formula>
    </cfRule>
  </conditionalFormatting>
  <conditionalFormatting sqref="K30:P30">
    <cfRule type="containsText" dxfId="539" priority="175" operator="containsText" text="Наименование инвестиционного проекта">
      <formula>NOT(ISERROR(SEARCH("Наименование инвестиционного проекта",K30)))</formula>
    </cfRule>
  </conditionalFormatting>
  <conditionalFormatting sqref="R30:V30">
    <cfRule type="containsText" dxfId="538" priority="174" operator="containsText" text="Наименование инвестиционного проекта">
      <formula>NOT(ISERROR(SEARCH("Наименование инвестиционного проекта",R30)))</formula>
    </cfRule>
  </conditionalFormatting>
  <conditionalFormatting sqref="R30:V30">
    <cfRule type="cellIs" dxfId="537" priority="173" operator="equal">
      <formula>0</formula>
    </cfRule>
  </conditionalFormatting>
  <conditionalFormatting sqref="R30:V30">
    <cfRule type="cellIs" dxfId="536" priority="172" operator="equal">
      <formula>0</formula>
    </cfRule>
  </conditionalFormatting>
  <conditionalFormatting sqref="R30:V30">
    <cfRule type="cellIs" dxfId="535" priority="171" operator="equal">
      <formula>0</formula>
    </cfRule>
  </conditionalFormatting>
  <conditionalFormatting sqref="X30:AB30">
    <cfRule type="containsText" dxfId="534" priority="170" operator="containsText" text="Наименование инвестиционного проекта">
      <formula>NOT(ISERROR(SEARCH("Наименование инвестиционного проекта",X30)))</formula>
    </cfRule>
  </conditionalFormatting>
  <conditionalFormatting sqref="X30:AB30">
    <cfRule type="cellIs" dxfId="533" priority="169" operator="equal">
      <formula>0</formula>
    </cfRule>
  </conditionalFormatting>
  <conditionalFormatting sqref="X30:AB30">
    <cfRule type="cellIs" dxfId="532" priority="168" operator="equal">
      <formula>0</formula>
    </cfRule>
  </conditionalFormatting>
  <conditionalFormatting sqref="X30:AB30">
    <cfRule type="cellIs" dxfId="531" priority="167" operator="equal">
      <formula>0</formula>
    </cfRule>
  </conditionalFormatting>
  <conditionalFormatting sqref="AO30:AT30">
    <cfRule type="containsText" dxfId="530" priority="166" operator="containsText" text="Наименование инвестиционного проекта">
      <formula>NOT(ISERROR(SEARCH("Наименование инвестиционного проекта",AO30)))</formula>
    </cfRule>
  </conditionalFormatting>
  <conditionalFormatting sqref="AU30:AZ30">
    <cfRule type="containsText" dxfId="529" priority="165" operator="containsText" text="Наименование инвестиционного проекта">
      <formula>NOT(ISERROR(SEARCH("Наименование инвестиционного проекта",AU30)))</formula>
    </cfRule>
  </conditionalFormatting>
  <conditionalFormatting sqref="K30">
    <cfRule type="containsText" dxfId="528" priority="164" operator="containsText" text="Наименование инвестиционного проекта">
      <formula>NOT(ISERROR(SEARCH("Наименование инвестиционного проекта",K30)))</formula>
    </cfRule>
  </conditionalFormatting>
  <conditionalFormatting sqref="AC32:AN32">
    <cfRule type="containsText" dxfId="527" priority="162" operator="containsText" text="Наименование инвестиционного проекта">
      <formula>NOT(ISERROR(SEARCH("Наименование инвестиционного проекта",AC32)))</formula>
    </cfRule>
  </conditionalFormatting>
  <conditionalFormatting sqref="F32:Q32 W32 AC32:AZ32">
    <cfRule type="cellIs" dxfId="526" priority="163" operator="equal">
      <formula>0</formula>
    </cfRule>
  </conditionalFormatting>
  <conditionalFormatting sqref="Q32 W32">
    <cfRule type="cellIs" dxfId="525" priority="160" operator="equal">
      <formula>0</formula>
    </cfRule>
    <cfRule type="cellIs" dxfId="524" priority="161" operator="equal">
      <formula>0</formula>
    </cfRule>
  </conditionalFormatting>
  <conditionalFormatting sqref="F32:Q32 W32 AC32:AZ32">
    <cfRule type="cellIs" dxfId="523" priority="159" operator="equal">
      <formula>0</formula>
    </cfRule>
  </conditionalFormatting>
  <conditionalFormatting sqref="F32:Q32 W32 AC32:AZ32">
    <cfRule type="cellIs" dxfId="522" priority="158" operator="equal">
      <formula>0</formula>
    </cfRule>
  </conditionalFormatting>
  <conditionalFormatting sqref="F32:J32">
    <cfRule type="containsText" dxfId="521" priority="157" operator="containsText" text="Наименование инвестиционного проекта">
      <formula>NOT(ISERROR(SEARCH("Наименование инвестиционного проекта",F32)))</formula>
    </cfRule>
  </conditionalFormatting>
  <conditionalFormatting sqref="K32:P32">
    <cfRule type="containsText" dxfId="520" priority="156" operator="containsText" text="Наименование инвестиционного проекта">
      <formula>NOT(ISERROR(SEARCH("Наименование инвестиционного проекта",K32)))</formula>
    </cfRule>
  </conditionalFormatting>
  <conditionalFormatting sqref="R32:V32">
    <cfRule type="containsText" dxfId="519" priority="155" operator="containsText" text="Наименование инвестиционного проекта">
      <formula>NOT(ISERROR(SEARCH("Наименование инвестиционного проекта",R32)))</formula>
    </cfRule>
  </conditionalFormatting>
  <conditionalFormatting sqref="R32:V32">
    <cfRule type="cellIs" dxfId="518" priority="154" operator="equal">
      <formula>0</formula>
    </cfRule>
  </conditionalFormatting>
  <conditionalFormatting sqref="R32:V32">
    <cfRule type="cellIs" dxfId="517" priority="153" operator="equal">
      <formula>0</formula>
    </cfRule>
  </conditionalFormatting>
  <conditionalFormatting sqref="R32:V32">
    <cfRule type="cellIs" dxfId="516" priority="152" operator="equal">
      <formula>0</formula>
    </cfRule>
  </conditionalFormatting>
  <conditionalFormatting sqref="X32:AB32">
    <cfRule type="containsText" dxfId="515" priority="151" operator="containsText" text="Наименование инвестиционного проекта">
      <formula>NOT(ISERROR(SEARCH("Наименование инвестиционного проекта",X32)))</formula>
    </cfRule>
  </conditionalFormatting>
  <conditionalFormatting sqref="X32:AB32">
    <cfRule type="cellIs" dxfId="514" priority="150" operator="equal">
      <formula>0</formula>
    </cfRule>
  </conditionalFormatting>
  <conditionalFormatting sqref="X32:AB32">
    <cfRule type="cellIs" dxfId="513" priority="149" operator="equal">
      <formula>0</formula>
    </cfRule>
  </conditionalFormatting>
  <conditionalFormatting sqref="X32:AB32">
    <cfRule type="cellIs" dxfId="512" priority="148" operator="equal">
      <formula>0</formula>
    </cfRule>
  </conditionalFormatting>
  <conditionalFormatting sqref="AO32:AT32">
    <cfRule type="containsText" dxfId="511" priority="147" operator="containsText" text="Наименование инвестиционного проекта">
      <formula>NOT(ISERROR(SEARCH("Наименование инвестиционного проекта",AO32)))</formula>
    </cfRule>
  </conditionalFormatting>
  <conditionalFormatting sqref="AU32:AZ32">
    <cfRule type="containsText" dxfId="510" priority="146" operator="containsText" text="Наименование инвестиционного проекта">
      <formula>NOT(ISERROR(SEARCH("Наименование инвестиционного проекта",AU32)))</formula>
    </cfRule>
  </conditionalFormatting>
  <conditionalFormatting sqref="K32">
    <cfRule type="containsText" dxfId="509" priority="145" operator="containsText" text="Наименование инвестиционного проекта">
      <formula>NOT(ISERROR(SEARCH("Наименование инвестиционного проекта",K32)))</formula>
    </cfRule>
  </conditionalFormatting>
  <conditionalFormatting sqref="AF74:BA75 AI76:AN76">
    <cfRule type="containsText" dxfId="508" priority="143" operator="containsText" text="Наименование инвестиционного проекта">
      <formula>NOT(ISERROR(SEARCH("Наименование инвестиционного проекта",AF74)))</formula>
    </cfRule>
  </conditionalFormatting>
  <conditionalFormatting sqref="AF74:BA75 AI76:AN76">
    <cfRule type="cellIs" dxfId="507" priority="144" operator="equal">
      <formula>0</formula>
    </cfRule>
  </conditionalFormatting>
  <conditionalFormatting sqref="AF74:BA75 AI76:AN76">
    <cfRule type="cellIs" dxfId="506" priority="142" operator="equal">
      <formula>0</formula>
    </cfRule>
  </conditionalFormatting>
  <conditionalFormatting sqref="AF74:BA75 AI76:AN76">
    <cfRule type="cellIs" dxfId="505" priority="141" operator="equal">
      <formula>0</formula>
    </cfRule>
  </conditionalFormatting>
  <conditionalFormatting sqref="R75:AB75 S74:AB74">
    <cfRule type="containsText" dxfId="504" priority="132" operator="containsText" text="Наименование инвестиционного проекта">
      <formula>NOT(ISERROR(SEARCH("Наименование инвестиционного проекта",R74)))</formula>
    </cfRule>
  </conditionalFormatting>
  <conditionalFormatting sqref="R75:AB75 S74:AB74">
    <cfRule type="cellIs" dxfId="503" priority="131" operator="equal">
      <formula>0</formula>
    </cfRule>
  </conditionalFormatting>
  <conditionalFormatting sqref="R75:AB75 S74:AB74">
    <cfRule type="cellIs" dxfId="502" priority="130" operator="equal">
      <formula>0</formula>
    </cfRule>
  </conditionalFormatting>
  <conditionalFormatting sqref="R75:AB75 S74:AB74">
    <cfRule type="cellIs" dxfId="501" priority="129" operator="equal">
      <formula>0</formula>
    </cfRule>
  </conditionalFormatting>
  <conditionalFormatting sqref="T74:AB75">
    <cfRule type="containsText" dxfId="500" priority="128" operator="containsText" text="Наименование инвестиционного проекта">
      <formula>NOT(ISERROR(SEARCH("Наименование инвестиционного проекта",T74)))</formula>
    </cfRule>
  </conditionalFormatting>
  <conditionalFormatting sqref="T74:AB75">
    <cfRule type="cellIs" dxfId="499" priority="127" operator="equal">
      <formula>0</formula>
    </cfRule>
  </conditionalFormatting>
  <conditionalFormatting sqref="T74:AB75">
    <cfRule type="cellIs" dxfId="498" priority="126" operator="equal">
      <formula>0</formula>
    </cfRule>
  </conditionalFormatting>
  <conditionalFormatting sqref="T74:AB75">
    <cfRule type="cellIs" dxfId="497" priority="125" operator="equal">
      <formula>0</formula>
    </cfRule>
  </conditionalFormatting>
  <conditionalFormatting sqref="AY74:BA75">
    <cfRule type="cellIs" dxfId="496" priority="124" operator="equal">
      <formula>0</formula>
    </cfRule>
  </conditionalFormatting>
  <conditionalFormatting sqref="AY74:BA75">
    <cfRule type="containsText" dxfId="495" priority="123" operator="containsText" text="Наименование инвестиционного проекта">
      <formula>NOT(ISERROR(SEARCH("Наименование инвестиционного проекта",AY74)))</formula>
    </cfRule>
  </conditionalFormatting>
  <conditionalFormatting sqref="AY74:BA75">
    <cfRule type="cellIs" dxfId="494" priority="122" operator="equal">
      <formula>0</formula>
    </cfRule>
  </conditionalFormatting>
  <conditionalFormatting sqref="AY74:BA75">
    <cfRule type="cellIs" dxfId="493" priority="121" operator="equal">
      <formula>0</formula>
    </cfRule>
  </conditionalFormatting>
  <conditionalFormatting sqref="R65:AZ65 F65:P65">
    <cfRule type="containsText" dxfId="492" priority="69" operator="containsText" text="Наименование инвестиционного проекта">
      <formula>NOT(ISERROR(SEARCH("Наименование инвестиционного проекта",F65)))</formula>
    </cfRule>
  </conditionalFormatting>
  <conditionalFormatting sqref="R65:AZ65 F65:P65">
    <cfRule type="cellIs" dxfId="491" priority="70" operator="equal">
      <formula>0</formula>
    </cfRule>
  </conditionalFormatting>
  <conditionalFormatting sqref="R65:AZ65 F65:P65">
    <cfRule type="cellIs" dxfId="490" priority="68" operator="equal">
      <formula>0</formula>
    </cfRule>
  </conditionalFormatting>
  <conditionalFormatting sqref="R65:AZ65 F65:P65">
    <cfRule type="cellIs" dxfId="489" priority="67" operator="equal">
      <formula>0</formula>
    </cfRule>
  </conditionalFormatting>
  <conditionalFormatting sqref="Q65">
    <cfRule type="cellIs" dxfId="488" priority="66" operator="equal">
      <formula>0</formula>
    </cfRule>
  </conditionalFormatting>
  <conditionalFormatting sqref="Q65">
    <cfRule type="containsText" dxfId="487" priority="65" operator="containsText" text="Наименование инвестиционного проекта">
      <formula>NOT(ISERROR(SEARCH("Наименование инвестиционного проекта",Q65)))</formula>
    </cfRule>
  </conditionalFormatting>
  <conditionalFormatting sqref="Q65">
    <cfRule type="cellIs" dxfId="486" priority="64" operator="equal">
      <formula>0</formula>
    </cfRule>
  </conditionalFormatting>
  <conditionalFormatting sqref="Q65">
    <cfRule type="cellIs" dxfId="485" priority="63" operator="equal">
      <formula>0</formula>
    </cfRule>
  </conditionalFormatting>
  <conditionalFormatting sqref="B88">
    <cfRule type="containsText" dxfId="484" priority="58" operator="containsText" text="Наименование инвестиционного проекта">
      <formula>NOT(ISERROR(SEARCH("Наименование инвестиционного проекта",B88)))</formula>
    </cfRule>
  </conditionalFormatting>
  <conditionalFormatting sqref="B88">
    <cfRule type="cellIs" dxfId="483" priority="57" operator="equal">
      <formula>0</formula>
    </cfRule>
  </conditionalFormatting>
  <conditionalFormatting sqref="C88">
    <cfRule type="cellIs" dxfId="482" priority="56" operator="equal">
      <formula>0</formula>
    </cfRule>
  </conditionalFormatting>
  <conditionalFormatting sqref="D88">
    <cfRule type="containsText" dxfId="481" priority="50" operator="containsText" text="Наименование инвестиционного проекта">
      <formula>NOT(ISERROR(SEARCH("Наименование инвестиционного проекта",D88)))</formula>
    </cfRule>
  </conditionalFormatting>
  <conditionalFormatting sqref="D88">
    <cfRule type="cellIs" dxfId="480" priority="49" operator="equal">
      <formula>0</formula>
    </cfRule>
  </conditionalFormatting>
  <conditionalFormatting sqref="B82:BA88 E80:BA81 B14:BA79">
    <cfRule type="cellIs" dxfId="479" priority="46" operator="equal">
      <formula>0</formula>
    </cfRule>
    <cfRule type="cellIs" dxfId="478" priority="47" operator="equal">
      <formula>0</formula>
    </cfRule>
    <cfRule type="cellIs" dxfId="477" priority="48" operator="equal">
      <formula>0</formula>
    </cfRule>
  </conditionalFormatting>
  <conditionalFormatting sqref="B80:D81">
    <cfRule type="cellIs" dxfId="476" priority="1" operator="equal">
      <formula>0</formula>
    </cfRule>
  </conditionalFormatting>
  <conditionalFormatting sqref="B80:D81">
    <cfRule type="containsText" dxfId="475" priority="2" operator="containsText" text="Наименование инвестиционного проекта">
      <formula>NOT(ISERROR(SEARCH("Наименование инвестиционного проекта",B80)))</formula>
    </cfRule>
  </conditionalFormatting>
  <pageMargins left="0.70866141732283472" right="0.70866141732283472" top="0.74803149606299213" bottom="0.74803149606299213" header="0.31496062992125984" footer="0.31496062992125984"/>
  <pageSetup paperSize="8" scale="1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DM91"/>
  <sheetViews>
    <sheetView view="pageBreakPreview" zoomScale="70" zoomScaleNormal="100" zoomScaleSheetLayoutView="70" workbookViewId="0">
      <pane xSplit="3" ySplit="19" topLeftCell="AC20" activePane="bottomRight" state="frozen"/>
      <selection pane="topRight" activeCell="D1" sqref="D1"/>
      <selection pane="bottomLeft" activeCell="A20" sqref="A20"/>
      <selection pane="bottomRight" activeCell="AG19" sqref="AG19"/>
    </sheetView>
  </sheetViews>
  <sheetFormatPr defaultRowHeight="15.75" x14ac:dyDescent="0.25"/>
  <cols>
    <col min="1" max="1" width="6.42578125" style="104" customWidth="1"/>
    <col min="2" max="2" width="13" style="104" customWidth="1"/>
    <col min="3" max="3" width="89.42578125" style="104" customWidth="1"/>
    <col min="4" max="4" width="27.5703125" style="104" customWidth="1"/>
    <col min="5" max="6" width="12.85546875" style="104" customWidth="1"/>
    <col min="7" max="7" width="10.28515625" style="104" customWidth="1"/>
    <col min="8" max="8" width="10.7109375" style="104" customWidth="1"/>
    <col min="9" max="9" width="10.5703125" style="104" customWidth="1"/>
    <col min="10" max="10" width="9.28515625" style="104" customWidth="1"/>
    <col min="11" max="11" width="11.5703125" style="104" customWidth="1"/>
    <col min="12" max="12" width="12.140625" style="104" customWidth="1"/>
    <col min="13" max="13" width="11.140625" style="104" customWidth="1"/>
    <col min="14" max="14" width="10.7109375" style="104" customWidth="1"/>
    <col min="15" max="15" width="12" style="104" customWidth="1"/>
    <col min="16" max="16" width="11.5703125" style="104" customWidth="1"/>
    <col min="17" max="17" width="9" style="104" customWidth="1"/>
    <col min="18" max="18" width="8.7109375" style="104" customWidth="1"/>
    <col min="19" max="19" width="8.42578125" style="104" customWidth="1"/>
    <col min="20" max="20" width="7" style="104" customWidth="1"/>
    <col min="21" max="23" width="8.28515625" style="104" customWidth="1"/>
    <col min="24" max="24" width="8.85546875" style="104" customWidth="1"/>
    <col min="25" max="25" width="8.7109375" style="104" customWidth="1"/>
    <col min="26" max="26" width="8.42578125" style="104" customWidth="1"/>
    <col min="27" max="27" width="7" style="104" customWidth="1"/>
    <col min="28" max="30" width="8.28515625" style="104" customWidth="1"/>
    <col min="31" max="31" width="7.140625" style="104" customWidth="1"/>
    <col min="32" max="32" width="8.7109375" style="104" customWidth="1"/>
    <col min="33" max="33" width="8.42578125" style="104" customWidth="1"/>
    <col min="34" max="34" width="7" style="104" customWidth="1"/>
    <col min="35" max="37" width="8.28515625" style="104" customWidth="1"/>
    <col min="38" max="38" width="6.5703125" style="104" customWidth="1"/>
    <col min="39" max="39" width="8.7109375" style="104" customWidth="1"/>
    <col min="40" max="40" width="8.42578125" style="104" customWidth="1"/>
    <col min="41" max="41" width="7" style="104" customWidth="1"/>
    <col min="42" max="44" width="8.28515625" style="104" customWidth="1"/>
    <col min="45" max="45" width="6.5703125" style="104" customWidth="1"/>
    <col min="46" max="46" width="12" style="104" customWidth="1"/>
    <col min="47" max="47" width="12.140625" style="104" customWidth="1"/>
    <col min="48" max="48" width="9.85546875" style="104" customWidth="1"/>
    <col min="49" max="49" width="8.28515625" style="104" customWidth="1"/>
    <col min="50" max="50" width="9.28515625" style="104" customWidth="1"/>
    <col min="51" max="51" width="8.28515625" style="104" customWidth="1"/>
    <col min="52" max="52" width="9.5703125" style="104" customWidth="1"/>
    <col min="53" max="53" width="12.42578125" style="104" customWidth="1"/>
    <col min="54" max="54" width="13.85546875" style="104" customWidth="1"/>
    <col min="55" max="55" width="7" style="104" customWidth="1"/>
    <col min="56" max="58" width="8.28515625" style="104" customWidth="1"/>
    <col min="59" max="59" width="6.5703125" style="104" customWidth="1"/>
    <col min="60" max="60" width="12.85546875" style="104" customWidth="1"/>
    <col min="61" max="74" width="11.42578125" style="104" customWidth="1"/>
    <col min="75" max="75" width="11.28515625" style="104" customWidth="1"/>
    <col min="76" max="76" width="9.85546875" style="104" customWidth="1"/>
    <col min="77" max="79" width="8.28515625" style="104" customWidth="1"/>
    <col min="80" max="80" width="10.42578125" style="104" customWidth="1"/>
    <col min="81" max="81" width="8.7109375" style="104" customWidth="1"/>
    <col min="82" max="82" width="12.5703125" style="104" customWidth="1"/>
    <col min="83" max="83" width="10.85546875" style="104" customWidth="1"/>
    <col min="84" max="85" width="8.28515625" style="104" customWidth="1"/>
    <col min="86" max="86" width="12.5703125" style="104" customWidth="1"/>
    <col min="87" max="87" width="11.28515625" style="104" customWidth="1"/>
    <col min="88" max="88" width="8.7109375" style="104" customWidth="1"/>
    <col min="89" max="89" width="26" style="104" customWidth="1"/>
    <col min="90" max="90" width="6.42578125" style="104" customWidth="1"/>
    <col min="91" max="91" width="5.7109375" style="104" customWidth="1"/>
    <col min="92" max="92" width="2.28515625" style="104" customWidth="1"/>
    <col min="93" max="94" width="5.7109375" style="104" hidden="1" customWidth="1"/>
    <col min="95" max="96" width="5.7109375" style="104" customWidth="1"/>
    <col min="97" max="16384" width="9.140625" style="104"/>
  </cols>
  <sheetData>
    <row r="1" spans="1:90" ht="18.75" x14ac:dyDescent="0.25">
      <c r="CK1" s="119" t="s">
        <v>519</v>
      </c>
    </row>
    <row r="2" spans="1:90" ht="18.75" x14ac:dyDescent="0.25">
      <c r="CK2" s="119" t="s">
        <v>1</v>
      </c>
    </row>
    <row r="3" spans="1:90" ht="18.75" x14ac:dyDescent="0.25">
      <c r="CK3" s="119" t="s">
        <v>334</v>
      </c>
    </row>
    <row r="4" spans="1:90" x14ac:dyDescent="0.25">
      <c r="B4" s="1153" t="s">
        <v>520</v>
      </c>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c r="BB4" s="1153"/>
      <c r="BC4" s="1153"/>
      <c r="BD4" s="1153"/>
      <c r="BE4" s="1153"/>
      <c r="BF4" s="1153"/>
      <c r="BG4" s="1153"/>
      <c r="BH4" s="1153"/>
      <c r="BI4" s="1153"/>
      <c r="BJ4" s="1153"/>
      <c r="BK4" s="1153"/>
      <c r="BL4" s="1153"/>
      <c r="BM4" s="1153"/>
      <c r="BN4" s="1153"/>
      <c r="BO4" s="1153"/>
      <c r="BP4" s="1153"/>
      <c r="BQ4" s="1153"/>
      <c r="BR4" s="1153"/>
      <c r="BS4" s="1153"/>
      <c r="BT4" s="1153"/>
      <c r="BU4" s="1153"/>
      <c r="BV4" s="1153"/>
      <c r="BW4" s="1153"/>
      <c r="BX4" s="1153"/>
      <c r="BY4" s="1153"/>
      <c r="BZ4" s="1153"/>
      <c r="CA4" s="1153"/>
      <c r="CB4" s="1153"/>
      <c r="CC4" s="1153"/>
      <c r="CD4" s="1153"/>
      <c r="CE4" s="1153"/>
      <c r="CF4" s="1153"/>
      <c r="CG4" s="1153"/>
      <c r="CH4" s="1153"/>
      <c r="CI4" s="1153"/>
      <c r="CJ4" s="1153"/>
      <c r="CK4" s="1153"/>
    </row>
    <row r="5" spans="1:90" x14ac:dyDescent="0.25">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row>
    <row r="6" spans="1:90" ht="18.75" x14ac:dyDescent="0.25">
      <c r="B6" s="1088" t="str">
        <f>'С № 1 (2020)'!B7:AY7</f>
        <v>Инвестиционная программа  ГУП НАО "Нарьян-Марская электростанция"</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c r="AK6" s="1088"/>
      <c r="AL6" s="1088"/>
      <c r="AM6" s="1088"/>
      <c r="AN6" s="1088"/>
      <c r="AO6" s="1088"/>
      <c r="AP6" s="1088"/>
      <c r="AQ6" s="1088"/>
      <c r="AR6" s="1088"/>
      <c r="AS6" s="1088"/>
      <c r="AT6" s="1088"/>
      <c r="AU6" s="1088"/>
      <c r="AV6" s="1088"/>
      <c r="AW6" s="1088"/>
      <c r="AX6" s="1088"/>
      <c r="AY6" s="1088"/>
      <c r="AZ6" s="1088"/>
      <c r="BA6" s="1088"/>
      <c r="BB6" s="1088"/>
      <c r="BC6" s="1088"/>
      <c r="BD6" s="1088"/>
      <c r="BE6" s="1088"/>
      <c r="BF6" s="1088"/>
      <c r="BG6" s="1088"/>
      <c r="BH6" s="1088"/>
      <c r="BI6" s="1088"/>
      <c r="BJ6" s="1088"/>
      <c r="BK6" s="1088"/>
      <c r="BL6" s="1088"/>
      <c r="BM6" s="1088"/>
      <c r="BN6" s="1088"/>
      <c r="BO6" s="1088"/>
      <c r="BP6" s="1088"/>
      <c r="BQ6" s="1088"/>
      <c r="BR6" s="1088"/>
      <c r="BS6" s="1088"/>
      <c r="BT6" s="1088"/>
      <c r="BU6" s="1088"/>
      <c r="BV6" s="1088"/>
      <c r="BW6" s="1088"/>
      <c r="BX6" s="1088"/>
      <c r="BY6" s="1088"/>
      <c r="BZ6" s="1088"/>
      <c r="CA6" s="1088"/>
      <c r="CB6" s="1088"/>
      <c r="CC6" s="1088"/>
      <c r="CD6" s="1088"/>
      <c r="CE6" s="1088"/>
      <c r="CF6" s="1088"/>
      <c r="CG6" s="1088"/>
      <c r="CH6" s="1088"/>
      <c r="CI6" s="1088"/>
      <c r="CJ6" s="1088"/>
      <c r="CK6" s="1088"/>
      <c r="CL6" s="191"/>
    </row>
    <row r="7" spans="1:90" x14ac:dyDescent="0.25">
      <c r="B7" s="987" t="s">
        <v>4</v>
      </c>
      <c r="C7" s="987"/>
      <c r="D7" s="987"/>
      <c r="E7" s="987"/>
      <c r="F7" s="987"/>
      <c r="G7" s="987"/>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7"/>
      <c r="AJ7" s="987"/>
      <c r="AK7" s="987"/>
      <c r="AL7" s="987"/>
      <c r="AM7" s="987"/>
      <c r="AN7" s="987"/>
      <c r="AO7" s="987"/>
      <c r="AP7" s="987"/>
      <c r="AQ7" s="987"/>
      <c r="AR7" s="987"/>
      <c r="AS7" s="987"/>
      <c r="AT7" s="987"/>
      <c r="AU7" s="987"/>
      <c r="AV7" s="987"/>
      <c r="AW7" s="987"/>
      <c r="AX7" s="987"/>
      <c r="AY7" s="987"/>
      <c r="AZ7" s="987"/>
      <c r="BA7" s="987"/>
      <c r="BB7" s="987"/>
      <c r="BC7" s="987"/>
      <c r="BD7" s="987"/>
      <c r="BE7" s="987"/>
      <c r="BF7" s="987"/>
      <c r="BG7" s="987"/>
      <c r="BH7" s="987"/>
      <c r="BI7" s="987"/>
      <c r="BJ7" s="987"/>
      <c r="BK7" s="987"/>
      <c r="BL7" s="987"/>
      <c r="BM7" s="987"/>
      <c r="BN7" s="987"/>
      <c r="BO7" s="987"/>
      <c r="BP7" s="987"/>
      <c r="BQ7" s="987"/>
      <c r="BR7" s="987"/>
      <c r="BS7" s="987"/>
      <c r="BT7" s="987"/>
      <c r="BU7" s="987"/>
      <c r="BV7" s="987"/>
      <c r="BW7" s="987"/>
      <c r="BX7" s="987"/>
      <c r="BY7" s="987"/>
      <c r="BZ7" s="987"/>
      <c r="CA7" s="987"/>
      <c r="CB7" s="987"/>
      <c r="CC7" s="987"/>
      <c r="CD7" s="987"/>
      <c r="CE7" s="987"/>
      <c r="CF7" s="987"/>
      <c r="CG7" s="987"/>
      <c r="CH7" s="987"/>
      <c r="CI7" s="987"/>
      <c r="CJ7" s="987"/>
      <c r="CK7" s="987"/>
      <c r="CL7" s="1"/>
    </row>
    <row r="8" spans="1:90" ht="16.5" x14ac:dyDescent="0.25">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CJ8" s="192"/>
    </row>
    <row r="9" spans="1:90" x14ac:dyDescent="0.25">
      <c r="B9" s="1129" t="s">
        <v>1711</v>
      </c>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29"/>
      <c r="AK9" s="1129"/>
      <c r="AL9" s="1129"/>
      <c r="AM9" s="1129"/>
      <c r="AN9" s="1129"/>
      <c r="AO9" s="1129"/>
      <c r="AP9" s="1129"/>
      <c r="AQ9" s="1129"/>
      <c r="AR9" s="1129"/>
      <c r="AS9" s="1129"/>
      <c r="AT9" s="1129"/>
      <c r="AU9" s="1129"/>
      <c r="AV9" s="1129"/>
      <c r="AW9" s="1129"/>
      <c r="AX9" s="1129"/>
      <c r="AY9" s="1129"/>
      <c r="AZ9" s="1129"/>
      <c r="BA9" s="1129"/>
      <c r="BB9" s="1129"/>
      <c r="BC9" s="1129"/>
      <c r="BD9" s="1129"/>
      <c r="BE9" s="1129"/>
      <c r="BF9" s="1129"/>
      <c r="BG9" s="1129"/>
      <c r="BH9" s="1129"/>
      <c r="BI9" s="1129"/>
      <c r="BJ9" s="1129"/>
      <c r="BK9" s="1129"/>
      <c r="BL9" s="1129"/>
      <c r="BM9" s="1129"/>
      <c r="BN9" s="1129"/>
      <c r="BO9" s="1129"/>
      <c r="BP9" s="1129"/>
      <c r="BQ9" s="1129"/>
      <c r="BR9" s="1129"/>
      <c r="BS9" s="1129"/>
      <c r="BT9" s="1129"/>
      <c r="BU9" s="1129"/>
      <c r="BV9" s="1129"/>
      <c r="BW9" s="1129"/>
      <c r="BX9" s="1129"/>
      <c r="BY9" s="1129"/>
      <c r="BZ9" s="1129"/>
      <c r="CA9" s="1129"/>
      <c r="CB9" s="1129"/>
      <c r="CC9" s="1129"/>
      <c r="CD9" s="1129"/>
      <c r="CE9" s="1129"/>
      <c r="CF9" s="1129"/>
      <c r="CG9" s="1129"/>
      <c r="CH9" s="1129"/>
      <c r="CI9" s="1129"/>
      <c r="CJ9" s="1129"/>
      <c r="CK9" s="1129"/>
    </row>
    <row r="10" spans="1:90" ht="15.75" customHeight="1" x14ac:dyDescent="0.25">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29"/>
      <c r="AP10" s="1129"/>
      <c r="AQ10" s="1129"/>
      <c r="AR10" s="1129"/>
      <c r="AS10" s="1129"/>
      <c r="AT10" s="1129"/>
    </row>
    <row r="11" spans="1:90" ht="18.75" x14ac:dyDescent="0.25">
      <c r="B11" s="1034"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1" s="1034"/>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1034"/>
      <c r="AM11" s="1034"/>
      <c r="AN11" s="1034"/>
      <c r="AO11" s="1034"/>
      <c r="AP11" s="1034"/>
      <c r="AQ11" s="1034"/>
      <c r="AR11" s="1034"/>
      <c r="AS11" s="1034"/>
      <c r="AT11" s="1034"/>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row>
    <row r="12" spans="1:90" x14ac:dyDescent="0.25">
      <c r="B12" s="1157" t="s">
        <v>6</v>
      </c>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row>
    <row r="13" spans="1:90" ht="16.5" thickBot="1" x14ac:dyDescent="0.3">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28"/>
      <c r="AB13" s="1128"/>
      <c r="AC13" s="1128"/>
      <c r="AD13" s="1128"/>
      <c r="AE13" s="1128"/>
      <c r="AF13" s="1128"/>
      <c r="AG13" s="1128"/>
      <c r="AH13" s="1128"/>
      <c r="AI13" s="1128"/>
      <c r="AJ13" s="1128"/>
      <c r="AK13" s="1128"/>
      <c r="AL13" s="1128"/>
      <c r="AM13" s="1128"/>
      <c r="AN13" s="1128"/>
      <c r="AO13" s="1128"/>
      <c r="AP13" s="1128"/>
      <c r="AQ13" s="1128"/>
      <c r="AR13" s="1128"/>
      <c r="AS13" s="1128"/>
      <c r="AT13" s="1128"/>
      <c r="AU13" s="1128"/>
      <c r="AV13" s="1128"/>
      <c r="AW13" s="1128"/>
      <c r="AX13" s="1128"/>
      <c r="AY13" s="1128"/>
      <c r="AZ13" s="1128"/>
      <c r="BA13" s="1128"/>
      <c r="BB13" s="1128"/>
      <c r="BC13" s="1128"/>
      <c r="BD13" s="1128"/>
      <c r="BE13" s="1128"/>
      <c r="BF13" s="1128"/>
      <c r="BG13" s="1128"/>
      <c r="BH13" s="1128"/>
      <c r="BI13" s="1128"/>
      <c r="BJ13" s="1128"/>
      <c r="BK13" s="1128"/>
      <c r="BL13" s="1128"/>
      <c r="BM13" s="1128"/>
      <c r="BN13" s="1128"/>
      <c r="BO13" s="1128"/>
      <c r="BP13" s="1128"/>
      <c r="BQ13" s="1128"/>
      <c r="BR13" s="1128"/>
      <c r="BS13" s="1128"/>
      <c r="BT13" s="1128"/>
      <c r="BU13" s="1128"/>
      <c r="BV13" s="1128"/>
      <c r="BW13" s="1128"/>
      <c r="BX13" s="1128"/>
      <c r="BY13" s="1128"/>
      <c r="BZ13" s="1128"/>
      <c r="CA13" s="1128"/>
      <c r="CB13" s="1128"/>
      <c r="CC13" s="1128"/>
      <c r="CD13" s="1128"/>
      <c r="CE13" s="1128"/>
      <c r="CF13" s="1128"/>
      <c r="CG13" s="1128"/>
      <c r="CH13" s="1128"/>
      <c r="CI13" s="1128"/>
      <c r="CJ13" s="1128"/>
    </row>
    <row r="14" spans="1:90" ht="24.75" customHeight="1" thickBot="1" x14ac:dyDescent="0.3">
      <c r="A14" s="105"/>
      <c r="B14" s="1112" t="s">
        <v>7</v>
      </c>
      <c r="C14" s="1112" t="s">
        <v>8</v>
      </c>
      <c r="D14" s="1112" t="s">
        <v>9</v>
      </c>
      <c r="E14" s="1071" t="s">
        <v>521</v>
      </c>
      <c r="F14" s="1158"/>
      <c r="G14" s="1158"/>
      <c r="H14" s="1158"/>
      <c r="I14" s="1158"/>
      <c r="J14" s="1158"/>
      <c r="K14" s="1158"/>
      <c r="L14" s="1158"/>
      <c r="M14" s="1158"/>
      <c r="N14" s="1158"/>
      <c r="O14" s="1158"/>
      <c r="P14" s="1158"/>
      <c r="Q14" s="1158"/>
      <c r="R14" s="1072"/>
      <c r="S14" s="1071" t="s">
        <v>522</v>
      </c>
      <c r="T14" s="1158"/>
      <c r="U14" s="1158"/>
      <c r="V14" s="1158"/>
      <c r="W14" s="1158"/>
      <c r="X14" s="1158"/>
      <c r="Y14" s="1158"/>
      <c r="Z14" s="1158"/>
      <c r="AA14" s="1158"/>
      <c r="AB14" s="1158"/>
      <c r="AC14" s="1158"/>
      <c r="AD14" s="1158"/>
      <c r="AE14" s="1158"/>
      <c r="AF14" s="1072"/>
      <c r="AG14" s="1160" t="s">
        <v>523</v>
      </c>
      <c r="AH14" s="1161"/>
      <c r="AI14" s="1161"/>
      <c r="AJ14" s="1161"/>
      <c r="AK14" s="1161"/>
      <c r="AL14" s="1161"/>
      <c r="AM14" s="1161"/>
      <c r="AN14" s="1161"/>
      <c r="AO14" s="1161"/>
      <c r="AP14" s="1161"/>
      <c r="AQ14" s="1161"/>
      <c r="AR14" s="1161"/>
      <c r="AS14" s="1161"/>
      <c r="AT14" s="1161"/>
      <c r="AU14" s="1161"/>
      <c r="AV14" s="1161"/>
      <c r="AW14" s="1161"/>
      <c r="AX14" s="1161"/>
      <c r="AY14" s="1161"/>
      <c r="AZ14" s="1161"/>
      <c r="BA14" s="1161"/>
      <c r="BB14" s="1161"/>
      <c r="BC14" s="1161"/>
      <c r="BD14" s="1161"/>
      <c r="BE14" s="1161"/>
      <c r="BF14" s="1161"/>
      <c r="BG14" s="1161"/>
      <c r="BH14" s="1161"/>
      <c r="BI14" s="1161"/>
      <c r="BJ14" s="1161"/>
      <c r="BK14" s="1161"/>
      <c r="BL14" s="1161"/>
      <c r="BM14" s="1161"/>
      <c r="BN14" s="1161"/>
      <c r="BO14" s="1161"/>
      <c r="BP14" s="1161"/>
      <c r="BQ14" s="1161"/>
      <c r="BR14" s="1161"/>
      <c r="BS14" s="1161"/>
      <c r="BT14" s="1161"/>
      <c r="BU14" s="1161"/>
      <c r="BV14" s="1161"/>
      <c r="BW14" s="1161"/>
      <c r="BX14" s="1161"/>
      <c r="BY14" s="1161"/>
      <c r="BZ14" s="1161"/>
      <c r="CA14" s="1161"/>
      <c r="CB14" s="1161"/>
      <c r="CC14" s="1161"/>
      <c r="CD14" s="1161"/>
      <c r="CE14" s="1161"/>
      <c r="CF14" s="1161"/>
      <c r="CG14" s="1161"/>
      <c r="CH14" s="1161"/>
      <c r="CI14" s="1161"/>
      <c r="CJ14" s="1162"/>
      <c r="CK14" s="1077" t="s">
        <v>209</v>
      </c>
      <c r="CL14" s="105"/>
    </row>
    <row r="15" spans="1:90" ht="29.25" customHeight="1" thickBot="1" x14ac:dyDescent="0.3">
      <c r="A15" s="105"/>
      <c r="B15" s="1113"/>
      <c r="C15" s="1113"/>
      <c r="D15" s="1113"/>
      <c r="E15" s="1073"/>
      <c r="F15" s="1159"/>
      <c r="G15" s="1159"/>
      <c r="H15" s="1159"/>
      <c r="I15" s="1159"/>
      <c r="J15" s="1159"/>
      <c r="K15" s="1159"/>
      <c r="L15" s="1159"/>
      <c r="M15" s="1159"/>
      <c r="N15" s="1159"/>
      <c r="O15" s="1159"/>
      <c r="P15" s="1159"/>
      <c r="Q15" s="1159"/>
      <c r="R15" s="1074"/>
      <c r="S15" s="1073"/>
      <c r="T15" s="1159"/>
      <c r="U15" s="1159"/>
      <c r="V15" s="1159"/>
      <c r="W15" s="1159"/>
      <c r="X15" s="1159"/>
      <c r="Y15" s="1159"/>
      <c r="Z15" s="1159"/>
      <c r="AA15" s="1159"/>
      <c r="AB15" s="1159"/>
      <c r="AC15" s="1159"/>
      <c r="AD15" s="1159"/>
      <c r="AE15" s="1159"/>
      <c r="AF15" s="1074"/>
      <c r="AG15" s="1104" t="s">
        <v>524</v>
      </c>
      <c r="AH15" s="1105"/>
      <c r="AI15" s="1105"/>
      <c r="AJ15" s="1105"/>
      <c r="AK15" s="1105"/>
      <c r="AL15" s="1105"/>
      <c r="AM15" s="1105"/>
      <c r="AN15" s="1105"/>
      <c r="AO15" s="1105"/>
      <c r="AP15" s="1105"/>
      <c r="AQ15" s="1105"/>
      <c r="AR15" s="1105"/>
      <c r="AS15" s="1105"/>
      <c r="AT15" s="1106"/>
      <c r="AU15" s="1104" t="s">
        <v>525</v>
      </c>
      <c r="AV15" s="1105"/>
      <c r="AW15" s="1105"/>
      <c r="AX15" s="1105"/>
      <c r="AY15" s="1105"/>
      <c r="AZ15" s="1105"/>
      <c r="BA15" s="1105"/>
      <c r="BB15" s="1105"/>
      <c r="BC15" s="1105"/>
      <c r="BD15" s="1105"/>
      <c r="BE15" s="1105"/>
      <c r="BF15" s="1105"/>
      <c r="BG15" s="1105"/>
      <c r="BH15" s="1106"/>
      <c r="BI15" s="1104" t="s">
        <v>341</v>
      </c>
      <c r="BJ15" s="1105"/>
      <c r="BK15" s="1105"/>
      <c r="BL15" s="1105"/>
      <c r="BM15" s="1105"/>
      <c r="BN15" s="1105"/>
      <c r="BO15" s="1105"/>
      <c r="BP15" s="1105"/>
      <c r="BQ15" s="1105"/>
      <c r="BR15" s="1105"/>
      <c r="BS15" s="1105"/>
      <c r="BT15" s="1105"/>
      <c r="BU15" s="1105"/>
      <c r="BV15" s="1106"/>
      <c r="BW15" s="1154" t="s">
        <v>526</v>
      </c>
      <c r="BX15" s="1155"/>
      <c r="BY15" s="1155"/>
      <c r="BZ15" s="1155"/>
      <c r="CA15" s="1155"/>
      <c r="CB15" s="1155"/>
      <c r="CC15" s="1155"/>
      <c r="CD15" s="1155"/>
      <c r="CE15" s="1155"/>
      <c r="CF15" s="1155"/>
      <c r="CG15" s="1155"/>
      <c r="CH15" s="1155"/>
      <c r="CI15" s="1155"/>
      <c r="CJ15" s="1156"/>
      <c r="CK15" s="1091"/>
      <c r="CL15" s="105"/>
    </row>
    <row r="16" spans="1:90" ht="45" customHeight="1" thickBot="1" x14ac:dyDescent="0.3">
      <c r="A16" s="105"/>
      <c r="B16" s="1113"/>
      <c r="C16" s="1113"/>
      <c r="D16" s="1113"/>
      <c r="E16" s="1104" t="s">
        <v>210</v>
      </c>
      <c r="F16" s="1105"/>
      <c r="G16" s="1105"/>
      <c r="H16" s="1105"/>
      <c r="I16" s="1105"/>
      <c r="J16" s="1105"/>
      <c r="K16" s="1106"/>
      <c r="L16" s="1097" t="s">
        <v>43</v>
      </c>
      <c r="M16" s="1098"/>
      <c r="N16" s="1098"/>
      <c r="O16" s="1098"/>
      <c r="P16" s="1098"/>
      <c r="Q16" s="1098"/>
      <c r="R16" s="1099"/>
      <c r="S16" s="1104" t="s">
        <v>211</v>
      </c>
      <c r="T16" s="1105"/>
      <c r="U16" s="1105"/>
      <c r="V16" s="1105"/>
      <c r="W16" s="1105"/>
      <c r="X16" s="1105"/>
      <c r="Y16" s="1106"/>
      <c r="Z16" s="1097" t="s">
        <v>43</v>
      </c>
      <c r="AA16" s="1098"/>
      <c r="AB16" s="1098"/>
      <c r="AC16" s="1098"/>
      <c r="AD16" s="1098"/>
      <c r="AE16" s="1098"/>
      <c r="AF16" s="1099"/>
      <c r="AG16" s="1104" t="s">
        <v>211</v>
      </c>
      <c r="AH16" s="1105"/>
      <c r="AI16" s="1105"/>
      <c r="AJ16" s="1105"/>
      <c r="AK16" s="1105"/>
      <c r="AL16" s="1105"/>
      <c r="AM16" s="1106"/>
      <c r="AN16" s="1097" t="s">
        <v>43</v>
      </c>
      <c r="AO16" s="1098"/>
      <c r="AP16" s="1098"/>
      <c r="AQ16" s="1098"/>
      <c r="AR16" s="1098"/>
      <c r="AS16" s="1098"/>
      <c r="AT16" s="1099"/>
      <c r="AU16" s="1104" t="s">
        <v>210</v>
      </c>
      <c r="AV16" s="1105"/>
      <c r="AW16" s="1105"/>
      <c r="AX16" s="1105"/>
      <c r="AY16" s="1105"/>
      <c r="AZ16" s="1105"/>
      <c r="BA16" s="1106"/>
      <c r="BB16" s="1097" t="s">
        <v>43</v>
      </c>
      <c r="BC16" s="1098"/>
      <c r="BD16" s="1098"/>
      <c r="BE16" s="1098"/>
      <c r="BF16" s="1098"/>
      <c r="BG16" s="1098"/>
      <c r="BH16" s="1099"/>
      <c r="BI16" s="1104" t="s">
        <v>210</v>
      </c>
      <c r="BJ16" s="1105"/>
      <c r="BK16" s="1105"/>
      <c r="BL16" s="1105"/>
      <c r="BM16" s="1105"/>
      <c r="BN16" s="1105"/>
      <c r="BO16" s="1106"/>
      <c r="BP16" s="1097" t="s">
        <v>43</v>
      </c>
      <c r="BQ16" s="1098"/>
      <c r="BR16" s="1098"/>
      <c r="BS16" s="1098"/>
      <c r="BT16" s="1098"/>
      <c r="BU16" s="1098"/>
      <c r="BV16" s="1099"/>
      <c r="BW16" s="1104" t="s">
        <v>210</v>
      </c>
      <c r="BX16" s="1105"/>
      <c r="BY16" s="1105"/>
      <c r="BZ16" s="1105"/>
      <c r="CA16" s="1105"/>
      <c r="CB16" s="1105"/>
      <c r="CC16" s="1106"/>
      <c r="CD16" s="1097" t="s">
        <v>43</v>
      </c>
      <c r="CE16" s="1098"/>
      <c r="CF16" s="1098"/>
      <c r="CG16" s="1098"/>
      <c r="CH16" s="1098"/>
      <c r="CI16" s="1098"/>
      <c r="CJ16" s="1099"/>
      <c r="CK16" s="1091"/>
      <c r="CL16" s="105"/>
    </row>
    <row r="17" spans="1:90" ht="32.25" thickBot="1" x14ac:dyDescent="0.3">
      <c r="A17" s="105"/>
      <c r="B17" s="1114"/>
      <c r="C17" s="1114"/>
      <c r="D17" s="1135"/>
      <c r="E17" s="113" t="s">
        <v>347</v>
      </c>
      <c r="F17" s="115" t="s">
        <v>348</v>
      </c>
      <c r="G17" s="115" t="s">
        <v>527</v>
      </c>
      <c r="H17" s="115" t="s">
        <v>528</v>
      </c>
      <c r="I17" s="115" t="s">
        <v>529</v>
      </c>
      <c r="J17" s="115" t="s">
        <v>350</v>
      </c>
      <c r="K17" s="193" t="s">
        <v>351</v>
      </c>
      <c r="L17" s="194" t="s">
        <v>347</v>
      </c>
      <c r="M17" s="195" t="s">
        <v>348</v>
      </c>
      <c r="N17" s="195" t="s">
        <v>527</v>
      </c>
      <c r="O17" s="195" t="s">
        <v>528</v>
      </c>
      <c r="P17" s="195" t="s">
        <v>529</v>
      </c>
      <c r="Q17" s="195" t="s">
        <v>350</v>
      </c>
      <c r="R17" s="196" t="s">
        <v>351</v>
      </c>
      <c r="S17" s="113" t="s">
        <v>347</v>
      </c>
      <c r="T17" s="115" t="s">
        <v>348</v>
      </c>
      <c r="U17" s="115" t="s">
        <v>527</v>
      </c>
      <c r="V17" s="115" t="s">
        <v>528</v>
      </c>
      <c r="W17" s="115" t="s">
        <v>529</v>
      </c>
      <c r="X17" s="115" t="s">
        <v>350</v>
      </c>
      <c r="Y17" s="193" t="s">
        <v>351</v>
      </c>
      <c r="Z17" s="194" t="s">
        <v>347</v>
      </c>
      <c r="AA17" s="195" t="s">
        <v>348</v>
      </c>
      <c r="AB17" s="195" t="s">
        <v>527</v>
      </c>
      <c r="AC17" s="195" t="s">
        <v>528</v>
      </c>
      <c r="AD17" s="195" t="s">
        <v>529</v>
      </c>
      <c r="AE17" s="195" t="s">
        <v>350</v>
      </c>
      <c r="AF17" s="196" t="s">
        <v>351</v>
      </c>
      <c r="AG17" s="113" t="s">
        <v>347</v>
      </c>
      <c r="AH17" s="115" t="s">
        <v>348</v>
      </c>
      <c r="AI17" s="115" t="s">
        <v>527</v>
      </c>
      <c r="AJ17" s="115" t="s">
        <v>528</v>
      </c>
      <c r="AK17" s="115" t="s">
        <v>529</v>
      </c>
      <c r="AL17" s="115" t="s">
        <v>350</v>
      </c>
      <c r="AM17" s="193" t="s">
        <v>351</v>
      </c>
      <c r="AN17" s="197" t="s">
        <v>347</v>
      </c>
      <c r="AO17" s="198" t="s">
        <v>348</v>
      </c>
      <c r="AP17" s="198" t="s">
        <v>527</v>
      </c>
      <c r="AQ17" s="198" t="s">
        <v>528</v>
      </c>
      <c r="AR17" s="198" t="s">
        <v>529</v>
      </c>
      <c r="AS17" s="198" t="s">
        <v>350</v>
      </c>
      <c r="AT17" s="199" t="s">
        <v>351</v>
      </c>
      <c r="AU17" s="113" t="s">
        <v>347</v>
      </c>
      <c r="AV17" s="115" t="s">
        <v>348</v>
      </c>
      <c r="AW17" s="115" t="s">
        <v>527</v>
      </c>
      <c r="AX17" s="115" t="s">
        <v>528</v>
      </c>
      <c r="AY17" s="115" t="s">
        <v>529</v>
      </c>
      <c r="AZ17" s="115" t="s">
        <v>350</v>
      </c>
      <c r="BA17" s="193" t="s">
        <v>351</v>
      </c>
      <c r="BB17" s="194" t="s">
        <v>347</v>
      </c>
      <c r="BC17" s="195" t="s">
        <v>348</v>
      </c>
      <c r="BD17" s="195" t="s">
        <v>527</v>
      </c>
      <c r="BE17" s="195" t="s">
        <v>528</v>
      </c>
      <c r="BF17" s="195" t="s">
        <v>529</v>
      </c>
      <c r="BG17" s="195" t="s">
        <v>350</v>
      </c>
      <c r="BH17" s="196" t="s">
        <v>351</v>
      </c>
      <c r="BI17" s="113" t="s">
        <v>347</v>
      </c>
      <c r="BJ17" s="115" t="s">
        <v>348</v>
      </c>
      <c r="BK17" s="115" t="s">
        <v>527</v>
      </c>
      <c r="BL17" s="115" t="s">
        <v>528</v>
      </c>
      <c r="BM17" s="115" t="s">
        <v>529</v>
      </c>
      <c r="BN17" s="115" t="s">
        <v>350</v>
      </c>
      <c r="BO17" s="193" t="s">
        <v>351</v>
      </c>
      <c r="BP17" s="200" t="s">
        <v>347</v>
      </c>
      <c r="BQ17" s="115" t="s">
        <v>348</v>
      </c>
      <c r="BR17" s="115" t="s">
        <v>527</v>
      </c>
      <c r="BS17" s="115" t="s">
        <v>528</v>
      </c>
      <c r="BT17" s="115" t="s">
        <v>529</v>
      </c>
      <c r="BU17" s="115" t="s">
        <v>350</v>
      </c>
      <c r="BV17" s="193" t="s">
        <v>351</v>
      </c>
      <c r="BW17" s="113" t="s">
        <v>347</v>
      </c>
      <c r="BX17" s="115" t="s">
        <v>348</v>
      </c>
      <c r="BY17" s="115" t="s">
        <v>527</v>
      </c>
      <c r="BZ17" s="115" t="s">
        <v>528</v>
      </c>
      <c r="CA17" s="115" t="s">
        <v>529</v>
      </c>
      <c r="CB17" s="115" t="s">
        <v>350</v>
      </c>
      <c r="CC17" s="193" t="s">
        <v>351</v>
      </c>
      <c r="CD17" s="113" t="s">
        <v>347</v>
      </c>
      <c r="CE17" s="115" t="s">
        <v>348</v>
      </c>
      <c r="CF17" s="115" t="s">
        <v>527</v>
      </c>
      <c r="CG17" s="115" t="s">
        <v>528</v>
      </c>
      <c r="CH17" s="115" t="s">
        <v>529</v>
      </c>
      <c r="CI17" s="115" t="s">
        <v>350</v>
      </c>
      <c r="CJ17" s="193" t="s">
        <v>351</v>
      </c>
      <c r="CK17" s="1163"/>
      <c r="CL17" s="105"/>
    </row>
    <row r="18" spans="1:90" x14ac:dyDescent="0.25">
      <c r="A18" s="105"/>
      <c r="B18" s="516">
        <v>1</v>
      </c>
      <c r="C18" s="517">
        <v>2</v>
      </c>
      <c r="D18" s="517">
        <v>3</v>
      </c>
      <c r="E18" s="145" t="s">
        <v>431</v>
      </c>
      <c r="F18" s="145" t="s">
        <v>432</v>
      </c>
      <c r="G18" s="145" t="s">
        <v>433</v>
      </c>
      <c r="H18" s="145" t="s">
        <v>434</v>
      </c>
      <c r="I18" s="145" t="s">
        <v>435</v>
      </c>
      <c r="J18" s="145" t="s">
        <v>436</v>
      </c>
      <c r="K18" s="145" t="s">
        <v>437</v>
      </c>
      <c r="L18" s="185" t="s">
        <v>438</v>
      </c>
      <c r="M18" s="185" t="s">
        <v>439</v>
      </c>
      <c r="N18" s="185" t="s">
        <v>440</v>
      </c>
      <c r="O18" s="185" t="s">
        <v>441</v>
      </c>
      <c r="P18" s="185" t="s">
        <v>442</v>
      </c>
      <c r="Q18" s="185" t="s">
        <v>443</v>
      </c>
      <c r="R18" s="185" t="s">
        <v>444</v>
      </c>
      <c r="S18" s="145" t="s">
        <v>482</v>
      </c>
      <c r="T18" s="145" t="s">
        <v>483</v>
      </c>
      <c r="U18" s="145" t="s">
        <v>484</v>
      </c>
      <c r="V18" s="145" t="s">
        <v>485</v>
      </c>
      <c r="W18" s="145" t="s">
        <v>486</v>
      </c>
      <c r="X18" s="145" t="s">
        <v>487</v>
      </c>
      <c r="Y18" s="145" t="s">
        <v>530</v>
      </c>
      <c r="Z18" s="185" t="s">
        <v>488</v>
      </c>
      <c r="AA18" s="185" t="s">
        <v>489</v>
      </c>
      <c r="AB18" s="185" t="s">
        <v>490</v>
      </c>
      <c r="AC18" s="185" t="s">
        <v>491</v>
      </c>
      <c r="AD18" s="185" t="s">
        <v>492</v>
      </c>
      <c r="AE18" s="185" t="s">
        <v>493</v>
      </c>
      <c r="AF18" s="185" t="s">
        <v>531</v>
      </c>
      <c r="AG18" s="145" t="s">
        <v>353</v>
      </c>
      <c r="AH18" s="145" t="s">
        <v>354</v>
      </c>
      <c r="AI18" s="145" t="s">
        <v>355</v>
      </c>
      <c r="AJ18" s="145" t="s">
        <v>356</v>
      </c>
      <c r="AK18" s="145" t="s">
        <v>357</v>
      </c>
      <c r="AL18" s="145" t="s">
        <v>358</v>
      </c>
      <c r="AM18" s="143" t="s">
        <v>359</v>
      </c>
      <c r="AN18" s="184" t="s">
        <v>360</v>
      </c>
      <c r="AO18" s="140" t="s">
        <v>361</v>
      </c>
      <c r="AP18" s="140" t="s">
        <v>362</v>
      </c>
      <c r="AQ18" s="140" t="s">
        <v>363</v>
      </c>
      <c r="AR18" s="140" t="s">
        <v>364</v>
      </c>
      <c r="AS18" s="140" t="s">
        <v>365</v>
      </c>
      <c r="AT18" s="141" t="s">
        <v>366</v>
      </c>
      <c r="AU18" s="144" t="s">
        <v>532</v>
      </c>
      <c r="AV18" s="145" t="s">
        <v>533</v>
      </c>
      <c r="AW18" s="145" t="s">
        <v>534</v>
      </c>
      <c r="AX18" s="145" t="s">
        <v>535</v>
      </c>
      <c r="AY18" s="145" t="s">
        <v>536</v>
      </c>
      <c r="AZ18" s="145" t="s">
        <v>537</v>
      </c>
      <c r="BA18" s="145" t="s">
        <v>538</v>
      </c>
      <c r="BB18" s="185" t="s">
        <v>539</v>
      </c>
      <c r="BC18" s="185" t="s">
        <v>540</v>
      </c>
      <c r="BD18" s="185" t="s">
        <v>541</v>
      </c>
      <c r="BE18" s="185" t="s">
        <v>542</v>
      </c>
      <c r="BF18" s="185" t="s">
        <v>543</v>
      </c>
      <c r="BG18" s="185" t="s">
        <v>544</v>
      </c>
      <c r="BH18" s="185" t="s">
        <v>545</v>
      </c>
      <c r="BI18" s="145" t="s">
        <v>532</v>
      </c>
      <c r="BJ18" s="145" t="s">
        <v>533</v>
      </c>
      <c r="BK18" s="145" t="s">
        <v>534</v>
      </c>
      <c r="BL18" s="145" t="s">
        <v>535</v>
      </c>
      <c r="BM18" s="145" t="s">
        <v>536</v>
      </c>
      <c r="BN18" s="145" t="s">
        <v>537</v>
      </c>
      <c r="BO18" s="143" t="s">
        <v>538</v>
      </c>
      <c r="BP18" s="184" t="s">
        <v>539</v>
      </c>
      <c r="BQ18" s="140" t="s">
        <v>540</v>
      </c>
      <c r="BR18" s="140" t="s">
        <v>541</v>
      </c>
      <c r="BS18" s="140" t="s">
        <v>542</v>
      </c>
      <c r="BT18" s="140" t="s">
        <v>543</v>
      </c>
      <c r="BU18" s="140" t="s">
        <v>544</v>
      </c>
      <c r="BV18" s="140" t="s">
        <v>545</v>
      </c>
      <c r="BW18" s="140" t="s">
        <v>367</v>
      </c>
      <c r="BX18" s="140" t="s">
        <v>368</v>
      </c>
      <c r="BY18" s="140" t="s">
        <v>369</v>
      </c>
      <c r="BZ18" s="140" t="s">
        <v>370</v>
      </c>
      <c r="CA18" s="140" t="s">
        <v>371</v>
      </c>
      <c r="CB18" s="140" t="s">
        <v>372</v>
      </c>
      <c r="CC18" s="140" t="s">
        <v>373</v>
      </c>
      <c r="CD18" s="140" t="s">
        <v>374</v>
      </c>
      <c r="CE18" s="140" t="s">
        <v>375</v>
      </c>
      <c r="CF18" s="140" t="s">
        <v>376</v>
      </c>
      <c r="CG18" s="140" t="s">
        <v>377</v>
      </c>
      <c r="CH18" s="140" t="s">
        <v>378</v>
      </c>
      <c r="CI18" s="140" t="s">
        <v>379</v>
      </c>
      <c r="CJ18" s="141" t="s">
        <v>380</v>
      </c>
      <c r="CK18" s="201">
        <v>8</v>
      </c>
      <c r="CL18" s="105"/>
    </row>
    <row r="19" spans="1:90" ht="48" customHeight="1" x14ac:dyDescent="0.25">
      <c r="A19" s="105"/>
      <c r="B19" s="449">
        <v>0</v>
      </c>
      <c r="C19" s="440" t="s">
        <v>92</v>
      </c>
      <c r="D19" s="441" t="s">
        <v>93</v>
      </c>
      <c r="E19" s="440">
        <f>E20+E21+E22+E23+E24+E25</f>
        <v>1.5501</v>
      </c>
      <c r="F19" s="440">
        <f t="shared" ref="F19:BQ19" si="0">F20+F21+F22+F23+F24+F25</f>
        <v>0</v>
      </c>
      <c r="G19" s="440">
        <f t="shared" si="0"/>
        <v>6.6890999999999998</v>
      </c>
      <c r="H19" s="440">
        <f t="shared" si="0"/>
        <v>1.18</v>
      </c>
      <c r="I19" s="440">
        <f t="shared" si="0"/>
        <v>5.6141000000000005</v>
      </c>
      <c r="J19" s="440">
        <f t="shared" si="0"/>
        <v>0</v>
      </c>
      <c r="K19" s="440">
        <f t="shared" si="0"/>
        <v>0</v>
      </c>
      <c r="L19" s="440">
        <f t="shared" si="0"/>
        <v>1.8</v>
      </c>
      <c r="M19" s="440">
        <f t="shared" si="0"/>
        <v>0</v>
      </c>
      <c r="N19" s="440">
        <f t="shared" si="0"/>
        <v>6.6890999999999998</v>
      </c>
      <c r="O19" s="440">
        <f t="shared" si="0"/>
        <v>1.18</v>
      </c>
      <c r="P19" s="440">
        <f t="shared" si="0"/>
        <v>5.6141000000000005</v>
      </c>
      <c r="Q19" s="440">
        <f t="shared" si="0"/>
        <v>0</v>
      </c>
      <c r="R19" s="440">
        <f t="shared" si="0"/>
        <v>0</v>
      </c>
      <c r="S19" s="440">
        <f t="shared" si="0"/>
        <v>0</v>
      </c>
      <c r="T19" s="440">
        <f t="shared" si="0"/>
        <v>0</v>
      </c>
      <c r="U19" s="440">
        <f t="shared" si="0"/>
        <v>0</v>
      </c>
      <c r="V19" s="440">
        <f t="shared" si="0"/>
        <v>0</v>
      </c>
      <c r="W19" s="440">
        <f t="shared" si="0"/>
        <v>0</v>
      </c>
      <c r="X19" s="440">
        <f t="shared" si="0"/>
        <v>0</v>
      </c>
      <c r="Y19" s="440">
        <f t="shared" si="0"/>
        <v>0</v>
      </c>
      <c r="Z19" s="440">
        <f t="shared" si="0"/>
        <v>0</v>
      </c>
      <c r="AA19" s="440">
        <f t="shared" si="0"/>
        <v>0</v>
      </c>
      <c r="AB19" s="440">
        <f t="shared" si="0"/>
        <v>0</v>
      </c>
      <c r="AC19" s="440">
        <f t="shared" si="0"/>
        <v>0</v>
      </c>
      <c r="AD19" s="440">
        <f t="shared" si="0"/>
        <v>0</v>
      </c>
      <c r="AE19" s="440">
        <f t="shared" si="0"/>
        <v>0</v>
      </c>
      <c r="AF19" s="440">
        <f t="shared" si="0"/>
        <v>0</v>
      </c>
      <c r="AG19" s="440">
        <f t="shared" si="0"/>
        <v>0.55000000000000004</v>
      </c>
      <c r="AH19" s="440">
        <f t="shared" si="0"/>
        <v>0</v>
      </c>
      <c r="AI19" s="440">
        <f t="shared" si="0"/>
        <v>3.5550999999999999</v>
      </c>
      <c r="AJ19" s="440">
        <f t="shared" si="0"/>
        <v>1.18</v>
      </c>
      <c r="AK19" s="440">
        <f t="shared" si="0"/>
        <v>2.7191000000000001</v>
      </c>
      <c r="AL19" s="440">
        <f t="shared" si="0"/>
        <v>0</v>
      </c>
      <c r="AM19" s="440">
        <f t="shared" si="0"/>
        <v>0</v>
      </c>
      <c r="AN19" s="440">
        <f t="shared" si="0"/>
        <v>0.55000000000000004</v>
      </c>
      <c r="AO19" s="440">
        <f t="shared" si="0"/>
        <v>0</v>
      </c>
      <c r="AP19" s="440">
        <f t="shared" si="0"/>
        <v>5.8869999999999996</v>
      </c>
      <c r="AQ19" s="440">
        <f t="shared" si="0"/>
        <v>1.18</v>
      </c>
      <c r="AR19" s="440">
        <f t="shared" si="0"/>
        <v>3.2370000000000001</v>
      </c>
      <c r="AS19" s="440">
        <f t="shared" si="0"/>
        <v>0</v>
      </c>
      <c r="AT19" s="440">
        <f t="shared" si="0"/>
        <v>0</v>
      </c>
      <c r="AU19" s="440">
        <f t="shared" si="0"/>
        <v>0.25009999999999999</v>
      </c>
      <c r="AV19" s="440">
        <f t="shared" si="0"/>
        <v>0</v>
      </c>
      <c r="AW19" s="440">
        <f t="shared" si="0"/>
        <v>2.3319999999999999</v>
      </c>
      <c r="AX19" s="440">
        <f t="shared" si="0"/>
        <v>0</v>
      </c>
      <c r="AY19" s="440">
        <f t="shared" si="0"/>
        <v>0.89800000000000002</v>
      </c>
      <c r="AZ19" s="440">
        <f t="shared" si="0"/>
        <v>0</v>
      </c>
      <c r="BA19" s="440">
        <f t="shared" si="0"/>
        <v>0</v>
      </c>
      <c r="BB19" s="440">
        <f t="shared" si="0"/>
        <v>0.5</v>
      </c>
      <c r="BC19" s="440">
        <f t="shared" si="0"/>
        <v>0</v>
      </c>
      <c r="BD19" s="440">
        <f t="shared" si="0"/>
        <v>1E-4</v>
      </c>
      <c r="BE19" s="440">
        <f t="shared" si="0"/>
        <v>0</v>
      </c>
      <c r="BF19" s="440">
        <f t="shared" si="0"/>
        <v>0.38009999999999999</v>
      </c>
      <c r="BG19" s="440">
        <f t="shared" si="0"/>
        <v>0</v>
      </c>
      <c r="BH19" s="440">
        <f t="shared" si="0"/>
        <v>0</v>
      </c>
      <c r="BI19" s="440">
        <f t="shared" si="0"/>
        <v>0.75</v>
      </c>
      <c r="BJ19" s="440">
        <f t="shared" si="0"/>
        <v>0</v>
      </c>
      <c r="BK19" s="440">
        <f t="shared" si="0"/>
        <v>0.80199999999999994</v>
      </c>
      <c r="BL19" s="440">
        <f t="shared" si="0"/>
        <v>0</v>
      </c>
      <c r="BM19" s="440">
        <f t="shared" si="0"/>
        <v>1.9970000000000001</v>
      </c>
      <c r="BN19" s="440">
        <f t="shared" si="0"/>
        <v>0</v>
      </c>
      <c r="BO19" s="440">
        <f t="shared" si="0"/>
        <v>0</v>
      </c>
      <c r="BP19" s="440">
        <f t="shared" si="0"/>
        <v>0.75</v>
      </c>
      <c r="BQ19" s="440">
        <f t="shared" si="0"/>
        <v>0</v>
      </c>
      <c r="BR19" s="440">
        <f t="shared" ref="BR19:CJ19" si="1">BR20+BR21+BR22+BR23+BR24+BR25</f>
        <v>0.80199999999999994</v>
      </c>
      <c r="BS19" s="440">
        <f t="shared" si="1"/>
        <v>0</v>
      </c>
      <c r="BT19" s="440">
        <f t="shared" si="1"/>
        <v>1.9970000000000001</v>
      </c>
      <c r="BU19" s="440">
        <f t="shared" si="1"/>
        <v>0</v>
      </c>
      <c r="BV19" s="440">
        <f t="shared" si="1"/>
        <v>0</v>
      </c>
      <c r="BW19" s="440">
        <f t="shared" si="1"/>
        <v>1.5501</v>
      </c>
      <c r="BX19" s="440">
        <f t="shared" si="1"/>
        <v>0</v>
      </c>
      <c r="BY19" s="440">
        <f t="shared" si="1"/>
        <v>6.6890999999999998</v>
      </c>
      <c r="BZ19" s="440">
        <f t="shared" si="1"/>
        <v>1.18</v>
      </c>
      <c r="CA19" s="440">
        <f t="shared" si="1"/>
        <v>5.6141000000000005</v>
      </c>
      <c r="CB19" s="440">
        <f t="shared" si="1"/>
        <v>0</v>
      </c>
      <c r="CC19" s="440">
        <f t="shared" si="1"/>
        <v>0</v>
      </c>
      <c r="CD19" s="440">
        <f t="shared" si="1"/>
        <v>1.8</v>
      </c>
      <c r="CE19" s="440">
        <f t="shared" si="1"/>
        <v>0</v>
      </c>
      <c r="CF19" s="440">
        <f t="shared" si="1"/>
        <v>6.6890999999999998</v>
      </c>
      <c r="CG19" s="440">
        <f t="shared" si="1"/>
        <v>1.18</v>
      </c>
      <c r="CH19" s="440">
        <f t="shared" si="1"/>
        <v>5.6141000000000005</v>
      </c>
      <c r="CI19" s="440">
        <f t="shared" si="1"/>
        <v>0</v>
      </c>
      <c r="CJ19" s="440">
        <f t="shared" si="1"/>
        <v>0</v>
      </c>
      <c r="CK19" s="440">
        <f t="shared" ref="CK19" si="2">SUBTOTAL(9,CK20:CK91)</f>
        <v>0</v>
      </c>
      <c r="CL19" s="202"/>
    </row>
    <row r="20" spans="1:90" ht="42" customHeight="1" x14ac:dyDescent="0.25">
      <c r="A20" s="105"/>
      <c r="B20" s="443" t="s">
        <v>94</v>
      </c>
      <c r="C20" s="72" t="s">
        <v>95</v>
      </c>
      <c r="D20" s="444" t="s">
        <v>93</v>
      </c>
      <c r="E20" s="72">
        <f>E27</f>
        <v>0</v>
      </c>
      <c r="F20" s="72">
        <v>0</v>
      </c>
      <c r="G20" s="72">
        <v>0</v>
      </c>
      <c r="H20" s="72">
        <v>0</v>
      </c>
      <c r="I20" s="72">
        <v>0</v>
      </c>
      <c r="J20" s="72">
        <v>0</v>
      </c>
      <c r="K20" s="72">
        <v>0</v>
      </c>
      <c r="L20" s="72">
        <f>L27</f>
        <v>0</v>
      </c>
      <c r="M20" s="72">
        <v>0</v>
      </c>
      <c r="N20" s="72">
        <v>0</v>
      </c>
      <c r="O20" s="72">
        <v>0</v>
      </c>
      <c r="P20" s="72">
        <v>0</v>
      </c>
      <c r="Q20" s="72">
        <v>0</v>
      </c>
      <c r="R20" s="72">
        <v>0</v>
      </c>
      <c r="S20" s="72">
        <f t="shared" ref="S20:CD20" si="3">S27</f>
        <v>0</v>
      </c>
      <c r="T20" s="72">
        <f t="shared" si="3"/>
        <v>0</v>
      </c>
      <c r="U20" s="72">
        <f t="shared" si="3"/>
        <v>0</v>
      </c>
      <c r="V20" s="72">
        <f t="shared" si="3"/>
        <v>0</v>
      </c>
      <c r="W20" s="72">
        <f t="shared" si="3"/>
        <v>0</v>
      </c>
      <c r="X20" s="72">
        <f t="shared" si="3"/>
        <v>0</v>
      </c>
      <c r="Y20" s="72">
        <f t="shared" si="3"/>
        <v>0</v>
      </c>
      <c r="Z20" s="72">
        <f t="shared" si="3"/>
        <v>0</v>
      </c>
      <c r="AA20" s="72">
        <f t="shared" si="3"/>
        <v>0</v>
      </c>
      <c r="AB20" s="72">
        <f t="shared" si="3"/>
        <v>0</v>
      </c>
      <c r="AC20" s="72">
        <f t="shared" si="3"/>
        <v>0</v>
      </c>
      <c r="AD20" s="72">
        <f t="shared" si="3"/>
        <v>0</v>
      </c>
      <c r="AE20" s="72">
        <f t="shared" si="3"/>
        <v>0</v>
      </c>
      <c r="AF20" s="72">
        <f t="shared" si="3"/>
        <v>0</v>
      </c>
      <c r="AG20" s="72">
        <f t="shared" si="3"/>
        <v>0</v>
      </c>
      <c r="AH20" s="72">
        <f t="shared" si="3"/>
        <v>0</v>
      </c>
      <c r="AI20" s="72">
        <f t="shared" si="3"/>
        <v>0</v>
      </c>
      <c r="AJ20" s="72">
        <f t="shared" si="3"/>
        <v>0</v>
      </c>
      <c r="AK20" s="72">
        <f t="shared" si="3"/>
        <v>0</v>
      </c>
      <c r="AL20" s="72">
        <f t="shared" si="3"/>
        <v>0</v>
      </c>
      <c r="AM20" s="72">
        <f t="shared" si="3"/>
        <v>0</v>
      </c>
      <c r="AN20" s="72">
        <f t="shared" si="3"/>
        <v>0</v>
      </c>
      <c r="AO20" s="72">
        <f t="shared" si="3"/>
        <v>0</v>
      </c>
      <c r="AP20" s="72">
        <f t="shared" si="3"/>
        <v>0</v>
      </c>
      <c r="AQ20" s="72">
        <f t="shared" si="3"/>
        <v>0</v>
      </c>
      <c r="AR20" s="72">
        <f t="shared" si="3"/>
        <v>0</v>
      </c>
      <c r="AS20" s="72">
        <f t="shared" si="3"/>
        <v>0</v>
      </c>
      <c r="AT20" s="72">
        <f t="shared" si="3"/>
        <v>0</v>
      </c>
      <c r="AU20" s="72">
        <f t="shared" si="3"/>
        <v>0</v>
      </c>
      <c r="AV20" s="72">
        <f t="shared" si="3"/>
        <v>0</v>
      </c>
      <c r="AW20" s="72">
        <f t="shared" si="3"/>
        <v>0</v>
      </c>
      <c r="AX20" s="72">
        <f t="shared" si="3"/>
        <v>0</v>
      </c>
      <c r="AY20" s="72">
        <f t="shared" si="3"/>
        <v>0</v>
      </c>
      <c r="AZ20" s="72">
        <f t="shared" si="3"/>
        <v>0</v>
      </c>
      <c r="BA20" s="72">
        <f t="shared" si="3"/>
        <v>0</v>
      </c>
      <c r="BB20" s="72">
        <f t="shared" si="3"/>
        <v>0</v>
      </c>
      <c r="BC20" s="72">
        <f t="shared" si="3"/>
        <v>0</v>
      </c>
      <c r="BD20" s="72">
        <f t="shared" si="3"/>
        <v>0</v>
      </c>
      <c r="BE20" s="72">
        <f t="shared" si="3"/>
        <v>0</v>
      </c>
      <c r="BF20" s="72">
        <f t="shared" si="3"/>
        <v>0</v>
      </c>
      <c r="BG20" s="72">
        <f t="shared" si="3"/>
        <v>0</v>
      </c>
      <c r="BH20" s="72">
        <f t="shared" si="3"/>
        <v>0</v>
      </c>
      <c r="BI20" s="72">
        <f t="shared" si="3"/>
        <v>0</v>
      </c>
      <c r="BJ20" s="72">
        <f t="shared" si="3"/>
        <v>0</v>
      </c>
      <c r="BK20" s="72">
        <f t="shared" si="3"/>
        <v>0</v>
      </c>
      <c r="BL20" s="72">
        <f t="shared" si="3"/>
        <v>0</v>
      </c>
      <c r="BM20" s="72">
        <f t="shared" si="3"/>
        <v>0</v>
      </c>
      <c r="BN20" s="72">
        <f t="shared" si="3"/>
        <v>0</v>
      </c>
      <c r="BO20" s="72">
        <f t="shared" si="3"/>
        <v>0</v>
      </c>
      <c r="BP20" s="72">
        <f t="shared" si="3"/>
        <v>0</v>
      </c>
      <c r="BQ20" s="72">
        <f t="shared" si="3"/>
        <v>0</v>
      </c>
      <c r="BR20" s="72">
        <f t="shared" si="3"/>
        <v>0</v>
      </c>
      <c r="BS20" s="72">
        <f t="shared" si="3"/>
        <v>0</v>
      </c>
      <c r="BT20" s="72">
        <f t="shared" si="3"/>
        <v>0</v>
      </c>
      <c r="BU20" s="72">
        <f t="shared" si="3"/>
        <v>0</v>
      </c>
      <c r="BV20" s="72">
        <f t="shared" si="3"/>
        <v>0</v>
      </c>
      <c r="BW20" s="72">
        <f t="shared" si="3"/>
        <v>0</v>
      </c>
      <c r="BX20" s="72">
        <f t="shared" si="3"/>
        <v>0</v>
      </c>
      <c r="BY20" s="72">
        <f>BY27</f>
        <v>0</v>
      </c>
      <c r="BZ20" s="72">
        <f t="shared" si="3"/>
        <v>0</v>
      </c>
      <c r="CA20" s="72">
        <f>CA27</f>
        <v>0</v>
      </c>
      <c r="CB20" s="72">
        <f t="shared" si="3"/>
        <v>0</v>
      </c>
      <c r="CC20" s="72">
        <f t="shared" si="3"/>
        <v>0</v>
      </c>
      <c r="CD20" s="72">
        <f t="shared" si="3"/>
        <v>0</v>
      </c>
      <c r="CE20" s="72">
        <f t="shared" ref="CE20:CJ20" si="4">CE27</f>
        <v>0</v>
      </c>
      <c r="CF20" s="72">
        <f t="shared" si="4"/>
        <v>0</v>
      </c>
      <c r="CG20" s="72">
        <f t="shared" si="4"/>
        <v>0</v>
      </c>
      <c r="CH20" s="72">
        <f t="shared" si="4"/>
        <v>0</v>
      </c>
      <c r="CI20" s="72">
        <f t="shared" si="4"/>
        <v>0</v>
      </c>
      <c r="CJ20" s="72">
        <f t="shared" si="4"/>
        <v>0</v>
      </c>
      <c r="CK20" s="72" t="s">
        <v>190</v>
      </c>
      <c r="CL20" s="105"/>
    </row>
    <row r="21" spans="1:90" ht="42" customHeight="1" x14ac:dyDescent="0.25">
      <c r="A21" s="105"/>
      <c r="B21" s="443" t="s">
        <v>96</v>
      </c>
      <c r="C21" s="72" t="s">
        <v>97</v>
      </c>
      <c r="D21" s="444" t="s">
        <v>93</v>
      </c>
      <c r="E21" s="72">
        <f>E39</f>
        <v>0</v>
      </c>
      <c r="F21" s="72">
        <f t="shared" ref="F21:K21" si="5">F39</f>
        <v>0</v>
      </c>
      <c r="G21" s="72">
        <f t="shared" si="5"/>
        <v>0</v>
      </c>
      <c r="H21" s="72">
        <f t="shared" si="5"/>
        <v>0</v>
      </c>
      <c r="I21" s="72">
        <f t="shared" si="5"/>
        <v>0</v>
      </c>
      <c r="J21" s="72">
        <f t="shared" si="5"/>
        <v>0</v>
      </c>
      <c r="K21" s="72">
        <f t="shared" si="5"/>
        <v>0</v>
      </c>
      <c r="L21" s="72">
        <f>L39</f>
        <v>0</v>
      </c>
      <c r="M21" s="72">
        <v>0</v>
      </c>
      <c r="N21" s="72">
        <v>0</v>
      </c>
      <c r="O21" s="72">
        <v>0</v>
      </c>
      <c r="P21" s="72">
        <f>P39</f>
        <v>0</v>
      </c>
      <c r="Q21" s="72">
        <v>0</v>
      </c>
      <c r="R21" s="72">
        <v>0</v>
      </c>
      <c r="S21" s="72">
        <f t="shared" ref="S21:CC21" si="6">S39</f>
        <v>0</v>
      </c>
      <c r="T21" s="72">
        <f t="shared" si="6"/>
        <v>0</v>
      </c>
      <c r="U21" s="72">
        <f t="shared" si="6"/>
        <v>0</v>
      </c>
      <c r="V21" s="72">
        <f t="shared" si="6"/>
        <v>0</v>
      </c>
      <c r="W21" s="72">
        <f t="shared" si="6"/>
        <v>0</v>
      </c>
      <c r="X21" s="72">
        <f t="shared" si="6"/>
        <v>0</v>
      </c>
      <c r="Y21" s="72">
        <f t="shared" si="6"/>
        <v>0</v>
      </c>
      <c r="Z21" s="72">
        <f t="shared" si="6"/>
        <v>0</v>
      </c>
      <c r="AA21" s="72">
        <f t="shared" si="6"/>
        <v>0</v>
      </c>
      <c r="AB21" s="72">
        <f t="shared" si="6"/>
        <v>0</v>
      </c>
      <c r="AC21" s="72">
        <f t="shared" si="6"/>
        <v>0</v>
      </c>
      <c r="AD21" s="72">
        <f t="shared" si="6"/>
        <v>0</v>
      </c>
      <c r="AE21" s="72">
        <f t="shared" si="6"/>
        <v>0</v>
      </c>
      <c r="AF21" s="72">
        <f t="shared" si="6"/>
        <v>0</v>
      </c>
      <c r="AG21" s="72">
        <f t="shared" si="6"/>
        <v>0</v>
      </c>
      <c r="AH21" s="72">
        <f t="shared" si="6"/>
        <v>0</v>
      </c>
      <c r="AI21" s="72">
        <f t="shared" si="6"/>
        <v>0</v>
      </c>
      <c r="AJ21" s="72">
        <f t="shared" si="6"/>
        <v>0</v>
      </c>
      <c r="AK21" s="72">
        <f t="shared" si="6"/>
        <v>0</v>
      </c>
      <c r="AL21" s="72">
        <f t="shared" si="6"/>
        <v>0</v>
      </c>
      <c r="AM21" s="72">
        <f t="shared" si="6"/>
        <v>0</v>
      </c>
      <c r="AN21" s="72">
        <f t="shared" si="6"/>
        <v>0</v>
      </c>
      <c r="AO21" s="72">
        <f t="shared" si="6"/>
        <v>0</v>
      </c>
      <c r="AP21" s="72">
        <f t="shared" si="6"/>
        <v>0</v>
      </c>
      <c r="AQ21" s="72">
        <f t="shared" si="6"/>
        <v>0</v>
      </c>
      <c r="AR21" s="72">
        <f t="shared" si="6"/>
        <v>0</v>
      </c>
      <c r="AS21" s="72">
        <f t="shared" si="6"/>
        <v>0</v>
      </c>
      <c r="AT21" s="72">
        <f t="shared" si="6"/>
        <v>0</v>
      </c>
      <c r="AU21" s="72">
        <f t="shared" si="6"/>
        <v>0</v>
      </c>
      <c r="AV21" s="72">
        <f t="shared" si="6"/>
        <v>0</v>
      </c>
      <c r="AW21" s="72">
        <f t="shared" si="6"/>
        <v>0</v>
      </c>
      <c r="AX21" s="72">
        <f t="shared" si="6"/>
        <v>0</v>
      </c>
      <c r="AY21" s="72">
        <f t="shared" si="6"/>
        <v>0</v>
      </c>
      <c r="AZ21" s="72">
        <f t="shared" si="6"/>
        <v>0</v>
      </c>
      <c r="BA21" s="72">
        <f t="shared" si="6"/>
        <v>0</v>
      </c>
      <c r="BB21" s="72">
        <f t="shared" si="6"/>
        <v>0</v>
      </c>
      <c r="BC21" s="72">
        <f t="shared" si="6"/>
        <v>0</v>
      </c>
      <c r="BD21" s="72">
        <f t="shared" si="6"/>
        <v>0</v>
      </c>
      <c r="BE21" s="72">
        <f t="shared" si="6"/>
        <v>0</v>
      </c>
      <c r="BF21" s="72">
        <f t="shared" si="6"/>
        <v>0</v>
      </c>
      <c r="BG21" s="72">
        <f t="shared" si="6"/>
        <v>0</v>
      </c>
      <c r="BH21" s="72">
        <f t="shared" si="6"/>
        <v>0</v>
      </c>
      <c r="BI21" s="72">
        <f t="shared" si="6"/>
        <v>0</v>
      </c>
      <c r="BJ21" s="72">
        <f t="shared" si="6"/>
        <v>0</v>
      </c>
      <c r="BK21" s="72">
        <f t="shared" si="6"/>
        <v>0</v>
      </c>
      <c r="BL21" s="72">
        <f t="shared" si="6"/>
        <v>0</v>
      </c>
      <c r="BM21" s="72">
        <f t="shared" si="6"/>
        <v>0</v>
      </c>
      <c r="BN21" s="72">
        <f t="shared" si="6"/>
        <v>0</v>
      </c>
      <c r="BO21" s="72">
        <f t="shared" si="6"/>
        <v>0</v>
      </c>
      <c r="BP21" s="72">
        <f t="shared" si="6"/>
        <v>0</v>
      </c>
      <c r="BQ21" s="72">
        <f t="shared" si="6"/>
        <v>0</v>
      </c>
      <c r="BR21" s="72">
        <f t="shared" si="6"/>
        <v>0</v>
      </c>
      <c r="BS21" s="72">
        <f t="shared" si="6"/>
        <v>0</v>
      </c>
      <c r="BT21" s="72">
        <f t="shared" si="6"/>
        <v>0</v>
      </c>
      <c r="BU21" s="72">
        <f t="shared" si="6"/>
        <v>0</v>
      </c>
      <c r="BV21" s="72">
        <f t="shared" si="6"/>
        <v>0</v>
      </c>
      <c r="BW21" s="72">
        <f>BW39</f>
        <v>0</v>
      </c>
      <c r="BX21" s="72">
        <f t="shared" si="6"/>
        <v>0</v>
      </c>
      <c r="BY21" s="72">
        <f>BY39</f>
        <v>0</v>
      </c>
      <c r="BZ21" s="72">
        <f>BZ39</f>
        <v>0</v>
      </c>
      <c r="CA21" s="72">
        <f>CA39</f>
        <v>0</v>
      </c>
      <c r="CB21" s="72">
        <f t="shared" si="6"/>
        <v>0</v>
      </c>
      <c r="CC21" s="72">
        <f t="shared" si="6"/>
        <v>0</v>
      </c>
      <c r="CD21" s="72">
        <f t="shared" ref="CD21:CJ21" si="7">CD39</f>
        <v>0</v>
      </c>
      <c r="CE21" s="72">
        <f t="shared" si="7"/>
        <v>0</v>
      </c>
      <c r="CF21" s="72">
        <f t="shared" si="7"/>
        <v>0</v>
      </c>
      <c r="CG21" s="72">
        <f t="shared" si="7"/>
        <v>0</v>
      </c>
      <c r="CH21" s="72">
        <f t="shared" si="7"/>
        <v>0</v>
      </c>
      <c r="CI21" s="72">
        <f t="shared" si="7"/>
        <v>0</v>
      </c>
      <c r="CJ21" s="72">
        <f t="shared" si="7"/>
        <v>0</v>
      </c>
      <c r="CK21" s="72" t="s">
        <v>190</v>
      </c>
      <c r="CL21" s="105"/>
    </row>
    <row r="22" spans="1:90" ht="42" customHeight="1" x14ac:dyDescent="0.25">
      <c r="A22" s="105"/>
      <c r="B22" s="443" t="s">
        <v>98</v>
      </c>
      <c r="C22" s="72" t="s">
        <v>99</v>
      </c>
      <c r="D22" s="444" t="s">
        <v>93</v>
      </c>
      <c r="E22" s="72">
        <f>E70</f>
        <v>0</v>
      </c>
      <c r="F22" s="72">
        <v>0</v>
      </c>
      <c r="G22" s="72">
        <v>0</v>
      </c>
      <c r="H22" s="72">
        <v>0</v>
      </c>
      <c r="I22" s="72">
        <v>0</v>
      </c>
      <c r="J22" s="72">
        <v>0</v>
      </c>
      <c r="K22" s="72">
        <v>0</v>
      </c>
      <c r="L22" s="72">
        <f>L70</f>
        <v>0</v>
      </c>
      <c r="M22" s="72">
        <v>0</v>
      </c>
      <c r="N22" s="72">
        <v>0</v>
      </c>
      <c r="O22" s="72">
        <v>0</v>
      </c>
      <c r="P22" s="72">
        <v>0</v>
      </c>
      <c r="Q22" s="72">
        <v>0</v>
      </c>
      <c r="R22" s="72">
        <v>0</v>
      </c>
      <c r="S22" s="72">
        <f t="shared" ref="S22:CD22" si="8">S70</f>
        <v>0</v>
      </c>
      <c r="T22" s="72">
        <f t="shared" si="8"/>
        <v>0</v>
      </c>
      <c r="U22" s="72">
        <f t="shared" si="8"/>
        <v>0</v>
      </c>
      <c r="V22" s="72">
        <f t="shared" si="8"/>
        <v>0</v>
      </c>
      <c r="W22" s="72">
        <f t="shared" si="8"/>
        <v>0</v>
      </c>
      <c r="X22" s="72">
        <f t="shared" si="8"/>
        <v>0</v>
      </c>
      <c r="Y22" s="72">
        <f t="shared" si="8"/>
        <v>0</v>
      </c>
      <c r="Z22" s="72">
        <f t="shared" si="8"/>
        <v>0</v>
      </c>
      <c r="AA22" s="72">
        <f t="shared" si="8"/>
        <v>0</v>
      </c>
      <c r="AB22" s="72">
        <f t="shared" si="8"/>
        <v>0</v>
      </c>
      <c r="AC22" s="72">
        <f t="shared" si="8"/>
        <v>0</v>
      </c>
      <c r="AD22" s="72">
        <f t="shared" si="8"/>
        <v>0</v>
      </c>
      <c r="AE22" s="72">
        <f t="shared" si="8"/>
        <v>0</v>
      </c>
      <c r="AF22" s="72">
        <f t="shared" si="8"/>
        <v>0</v>
      </c>
      <c r="AG22" s="72">
        <f t="shared" si="8"/>
        <v>0</v>
      </c>
      <c r="AH22" s="72">
        <f t="shared" si="8"/>
        <v>0</v>
      </c>
      <c r="AI22" s="72">
        <f t="shared" si="8"/>
        <v>0</v>
      </c>
      <c r="AJ22" s="72">
        <f t="shared" si="8"/>
        <v>0</v>
      </c>
      <c r="AK22" s="72">
        <f t="shared" si="8"/>
        <v>0</v>
      </c>
      <c r="AL22" s="72">
        <f t="shared" si="8"/>
        <v>0</v>
      </c>
      <c r="AM22" s="72">
        <f t="shared" si="8"/>
        <v>0</v>
      </c>
      <c r="AN22" s="72">
        <f t="shared" si="8"/>
        <v>0</v>
      </c>
      <c r="AO22" s="72">
        <f t="shared" si="8"/>
        <v>0</v>
      </c>
      <c r="AP22" s="72">
        <f t="shared" si="8"/>
        <v>0</v>
      </c>
      <c r="AQ22" s="72">
        <f t="shared" si="8"/>
        <v>0</v>
      </c>
      <c r="AR22" s="72">
        <f t="shared" si="8"/>
        <v>0</v>
      </c>
      <c r="AS22" s="72">
        <f t="shared" si="8"/>
        <v>0</v>
      </c>
      <c r="AT22" s="72">
        <f t="shared" si="8"/>
        <v>0</v>
      </c>
      <c r="AU22" s="72">
        <f t="shared" si="8"/>
        <v>0</v>
      </c>
      <c r="AV22" s="72">
        <f t="shared" si="8"/>
        <v>0</v>
      </c>
      <c r="AW22" s="72">
        <f t="shared" si="8"/>
        <v>0</v>
      </c>
      <c r="AX22" s="72">
        <f t="shared" si="8"/>
        <v>0</v>
      </c>
      <c r="AY22" s="72">
        <f t="shared" si="8"/>
        <v>0</v>
      </c>
      <c r="AZ22" s="72">
        <f t="shared" si="8"/>
        <v>0</v>
      </c>
      <c r="BA22" s="72">
        <f t="shared" si="8"/>
        <v>0</v>
      </c>
      <c r="BB22" s="72">
        <f t="shared" si="8"/>
        <v>0</v>
      </c>
      <c r="BC22" s="72">
        <f t="shared" si="8"/>
        <v>0</v>
      </c>
      <c r="BD22" s="72">
        <f t="shared" si="8"/>
        <v>0</v>
      </c>
      <c r="BE22" s="72">
        <f t="shared" si="8"/>
        <v>0</v>
      </c>
      <c r="BF22" s="72">
        <f t="shared" si="8"/>
        <v>0</v>
      </c>
      <c r="BG22" s="72">
        <f t="shared" si="8"/>
        <v>0</v>
      </c>
      <c r="BH22" s="72">
        <f t="shared" si="8"/>
        <v>0</v>
      </c>
      <c r="BI22" s="72">
        <f t="shared" si="8"/>
        <v>0</v>
      </c>
      <c r="BJ22" s="72">
        <f t="shared" si="8"/>
        <v>0</v>
      </c>
      <c r="BK22" s="72">
        <f t="shared" si="8"/>
        <v>0</v>
      </c>
      <c r="BL22" s="72">
        <f t="shared" si="8"/>
        <v>0</v>
      </c>
      <c r="BM22" s="72">
        <f t="shared" si="8"/>
        <v>0</v>
      </c>
      <c r="BN22" s="72">
        <f t="shared" si="8"/>
        <v>0</v>
      </c>
      <c r="BO22" s="72">
        <f t="shared" si="8"/>
        <v>0</v>
      </c>
      <c r="BP22" s="72">
        <f t="shared" si="8"/>
        <v>0</v>
      </c>
      <c r="BQ22" s="72">
        <f t="shared" si="8"/>
        <v>0</v>
      </c>
      <c r="BR22" s="72">
        <f t="shared" si="8"/>
        <v>0</v>
      </c>
      <c r="BS22" s="72">
        <f t="shared" si="8"/>
        <v>0</v>
      </c>
      <c r="BT22" s="72">
        <f t="shared" si="8"/>
        <v>0</v>
      </c>
      <c r="BU22" s="72">
        <f t="shared" si="8"/>
        <v>0</v>
      </c>
      <c r="BV22" s="72">
        <f t="shared" si="8"/>
        <v>0</v>
      </c>
      <c r="BW22" s="72">
        <f t="shared" si="8"/>
        <v>0</v>
      </c>
      <c r="BX22" s="72">
        <f t="shared" si="8"/>
        <v>0</v>
      </c>
      <c r="BY22" s="72">
        <f t="shared" si="8"/>
        <v>0</v>
      </c>
      <c r="BZ22" s="72">
        <f t="shared" si="8"/>
        <v>0</v>
      </c>
      <c r="CA22" s="72">
        <f t="shared" si="8"/>
        <v>0</v>
      </c>
      <c r="CB22" s="72">
        <f t="shared" si="8"/>
        <v>0</v>
      </c>
      <c r="CC22" s="72">
        <f t="shared" si="8"/>
        <v>0</v>
      </c>
      <c r="CD22" s="72">
        <f t="shared" si="8"/>
        <v>0</v>
      </c>
      <c r="CE22" s="72">
        <f t="shared" ref="CE22:CJ22" si="9">CE70</f>
        <v>0</v>
      </c>
      <c r="CF22" s="72">
        <f t="shared" si="9"/>
        <v>0</v>
      </c>
      <c r="CG22" s="72">
        <f t="shared" si="9"/>
        <v>0</v>
      </c>
      <c r="CH22" s="72">
        <f t="shared" si="9"/>
        <v>0</v>
      </c>
      <c r="CI22" s="72">
        <f t="shared" si="9"/>
        <v>0</v>
      </c>
      <c r="CJ22" s="72">
        <f t="shared" si="9"/>
        <v>0</v>
      </c>
      <c r="CK22" s="72" t="s">
        <v>190</v>
      </c>
      <c r="CL22" s="105"/>
    </row>
    <row r="23" spans="1:90" ht="42" customHeight="1" x14ac:dyDescent="0.25">
      <c r="A23" s="105"/>
      <c r="B23" s="443" t="s">
        <v>100</v>
      </c>
      <c r="C23" s="72" t="s">
        <v>101</v>
      </c>
      <c r="D23" s="444" t="s">
        <v>93</v>
      </c>
      <c r="E23" s="72">
        <f>E73</f>
        <v>1.5501</v>
      </c>
      <c r="F23" s="72">
        <f t="shared" ref="F23:K23" si="10">F73</f>
        <v>0</v>
      </c>
      <c r="G23" s="72">
        <f t="shared" si="10"/>
        <v>6.6890999999999998</v>
      </c>
      <c r="H23" s="72">
        <f t="shared" si="10"/>
        <v>1.18</v>
      </c>
      <c r="I23" s="72">
        <f t="shared" si="10"/>
        <v>5.6141000000000005</v>
      </c>
      <c r="J23" s="72">
        <f t="shared" si="10"/>
        <v>0</v>
      </c>
      <c r="K23" s="72">
        <f t="shared" si="10"/>
        <v>0</v>
      </c>
      <c r="L23" s="72">
        <f>L73</f>
        <v>1.8</v>
      </c>
      <c r="M23" s="72">
        <f t="shared" ref="M23:R23" si="11">M73</f>
        <v>0</v>
      </c>
      <c r="N23" s="72">
        <f t="shared" si="11"/>
        <v>6.6890999999999998</v>
      </c>
      <c r="O23" s="72">
        <f t="shared" si="11"/>
        <v>1.18</v>
      </c>
      <c r="P23" s="72">
        <f t="shared" si="11"/>
        <v>5.6141000000000005</v>
      </c>
      <c r="Q23" s="72">
        <f t="shared" si="11"/>
        <v>0</v>
      </c>
      <c r="R23" s="72">
        <f t="shared" si="11"/>
        <v>0</v>
      </c>
      <c r="S23" s="72">
        <f t="shared" ref="S23:CD23" si="12">S73</f>
        <v>0</v>
      </c>
      <c r="T23" s="72">
        <f t="shared" si="12"/>
        <v>0</v>
      </c>
      <c r="U23" s="72">
        <f t="shared" si="12"/>
        <v>0</v>
      </c>
      <c r="V23" s="72">
        <f t="shared" si="12"/>
        <v>0</v>
      </c>
      <c r="W23" s="72">
        <f t="shared" si="12"/>
        <v>0</v>
      </c>
      <c r="X23" s="72">
        <f t="shared" si="12"/>
        <v>0</v>
      </c>
      <c r="Y23" s="72">
        <f t="shared" si="12"/>
        <v>0</v>
      </c>
      <c r="Z23" s="72">
        <f t="shared" si="12"/>
        <v>0</v>
      </c>
      <c r="AA23" s="72">
        <f t="shared" si="12"/>
        <v>0</v>
      </c>
      <c r="AB23" s="72">
        <f t="shared" si="12"/>
        <v>0</v>
      </c>
      <c r="AC23" s="72">
        <f t="shared" si="12"/>
        <v>0</v>
      </c>
      <c r="AD23" s="72">
        <f t="shared" si="12"/>
        <v>0</v>
      </c>
      <c r="AE23" s="72">
        <f t="shared" si="12"/>
        <v>0</v>
      </c>
      <c r="AF23" s="72">
        <f t="shared" si="12"/>
        <v>0</v>
      </c>
      <c r="AG23" s="72">
        <f t="shared" si="12"/>
        <v>0.55000000000000004</v>
      </c>
      <c r="AH23" s="72">
        <f t="shared" si="12"/>
        <v>0</v>
      </c>
      <c r="AI23" s="72">
        <f t="shared" si="12"/>
        <v>3.5550999999999999</v>
      </c>
      <c r="AJ23" s="72">
        <f t="shared" si="12"/>
        <v>1.18</v>
      </c>
      <c r="AK23" s="72">
        <f t="shared" si="12"/>
        <v>2.7191000000000001</v>
      </c>
      <c r="AL23" s="72">
        <f t="shared" si="12"/>
        <v>0</v>
      </c>
      <c r="AM23" s="72">
        <f t="shared" si="12"/>
        <v>0</v>
      </c>
      <c r="AN23" s="72">
        <f t="shared" si="12"/>
        <v>0.55000000000000004</v>
      </c>
      <c r="AO23" s="72">
        <f t="shared" si="12"/>
        <v>0</v>
      </c>
      <c r="AP23" s="72">
        <f t="shared" si="12"/>
        <v>5.8869999999999996</v>
      </c>
      <c r="AQ23" s="72">
        <f t="shared" si="12"/>
        <v>1.18</v>
      </c>
      <c r="AR23" s="72">
        <f t="shared" si="12"/>
        <v>3.2370000000000001</v>
      </c>
      <c r="AS23" s="72">
        <f t="shared" si="12"/>
        <v>0</v>
      </c>
      <c r="AT23" s="72">
        <f t="shared" si="12"/>
        <v>0</v>
      </c>
      <c r="AU23" s="72">
        <f t="shared" si="12"/>
        <v>0.25009999999999999</v>
      </c>
      <c r="AV23" s="72">
        <f t="shared" si="12"/>
        <v>0</v>
      </c>
      <c r="AW23" s="72">
        <f t="shared" si="12"/>
        <v>2.3319999999999999</v>
      </c>
      <c r="AX23" s="72">
        <f t="shared" si="12"/>
        <v>0</v>
      </c>
      <c r="AY23" s="72">
        <f t="shared" si="12"/>
        <v>0.89800000000000002</v>
      </c>
      <c r="AZ23" s="72">
        <f t="shared" si="12"/>
        <v>0</v>
      </c>
      <c r="BA23" s="72">
        <f t="shared" si="12"/>
        <v>0</v>
      </c>
      <c r="BB23" s="72">
        <f t="shared" si="12"/>
        <v>0.5</v>
      </c>
      <c r="BC23" s="72">
        <f t="shared" si="12"/>
        <v>0</v>
      </c>
      <c r="BD23" s="72">
        <f t="shared" si="12"/>
        <v>1E-4</v>
      </c>
      <c r="BE23" s="72">
        <f t="shared" si="12"/>
        <v>0</v>
      </c>
      <c r="BF23" s="72">
        <f t="shared" si="12"/>
        <v>0.38009999999999999</v>
      </c>
      <c r="BG23" s="72">
        <f t="shared" si="12"/>
        <v>0</v>
      </c>
      <c r="BH23" s="72">
        <f t="shared" si="12"/>
        <v>0</v>
      </c>
      <c r="BI23" s="72">
        <f t="shared" si="12"/>
        <v>0.75</v>
      </c>
      <c r="BJ23" s="72">
        <f t="shared" si="12"/>
        <v>0</v>
      </c>
      <c r="BK23" s="72">
        <f t="shared" si="12"/>
        <v>0.80199999999999994</v>
      </c>
      <c r="BL23" s="72">
        <f t="shared" si="12"/>
        <v>0</v>
      </c>
      <c r="BM23" s="72">
        <f t="shared" si="12"/>
        <v>1.9970000000000001</v>
      </c>
      <c r="BN23" s="72">
        <f t="shared" si="12"/>
        <v>0</v>
      </c>
      <c r="BO23" s="72">
        <f t="shared" si="12"/>
        <v>0</v>
      </c>
      <c r="BP23" s="72">
        <f t="shared" si="12"/>
        <v>0.75</v>
      </c>
      <c r="BQ23" s="72">
        <f t="shared" si="12"/>
        <v>0</v>
      </c>
      <c r="BR23" s="72">
        <f t="shared" si="12"/>
        <v>0.80199999999999994</v>
      </c>
      <c r="BS23" s="72">
        <f t="shared" si="12"/>
        <v>0</v>
      </c>
      <c r="BT23" s="72">
        <f t="shared" si="12"/>
        <v>1.9970000000000001</v>
      </c>
      <c r="BU23" s="72">
        <f t="shared" si="12"/>
        <v>0</v>
      </c>
      <c r="BV23" s="72">
        <f t="shared" si="12"/>
        <v>0</v>
      </c>
      <c r="BW23" s="72">
        <f t="shared" si="12"/>
        <v>1.5501</v>
      </c>
      <c r="BX23" s="72">
        <f t="shared" si="12"/>
        <v>0</v>
      </c>
      <c r="BY23" s="72">
        <f t="shared" si="12"/>
        <v>6.6890999999999998</v>
      </c>
      <c r="BZ23" s="72">
        <f t="shared" si="12"/>
        <v>1.18</v>
      </c>
      <c r="CA23" s="72">
        <f t="shared" si="12"/>
        <v>5.6141000000000005</v>
      </c>
      <c r="CB23" s="72">
        <f t="shared" si="12"/>
        <v>0</v>
      </c>
      <c r="CC23" s="72">
        <f t="shared" si="12"/>
        <v>0</v>
      </c>
      <c r="CD23" s="72">
        <f t="shared" si="12"/>
        <v>1.8</v>
      </c>
      <c r="CE23" s="72">
        <f t="shared" ref="CE23:CJ23" si="13">CE73</f>
        <v>0</v>
      </c>
      <c r="CF23" s="72">
        <f t="shared" si="13"/>
        <v>6.6890999999999998</v>
      </c>
      <c r="CG23" s="72">
        <f t="shared" si="13"/>
        <v>1.18</v>
      </c>
      <c r="CH23" s="72">
        <f t="shared" si="13"/>
        <v>5.6141000000000005</v>
      </c>
      <c r="CI23" s="72">
        <f t="shared" si="13"/>
        <v>0</v>
      </c>
      <c r="CJ23" s="72">
        <f t="shared" si="13"/>
        <v>0</v>
      </c>
      <c r="CK23" s="72" t="s">
        <v>190</v>
      </c>
      <c r="CL23" s="105"/>
    </row>
    <row r="24" spans="1:90" ht="42" customHeight="1" x14ac:dyDescent="0.25">
      <c r="A24" s="105"/>
      <c r="B24" s="443" t="s">
        <v>102</v>
      </c>
      <c r="C24" s="72" t="s">
        <v>103</v>
      </c>
      <c r="D24" s="444" t="s">
        <v>93</v>
      </c>
      <c r="E24" s="72">
        <f>E86</f>
        <v>0</v>
      </c>
      <c r="F24" s="72">
        <v>0</v>
      </c>
      <c r="G24" s="72">
        <v>0</v>
      </c>
      <c r="H24" s="72">
        <v>0</v>
      </c>
      <c r="I24" s="72">
        <v>0</v>
      </c>
      <c r="J24" s="72">
        <v>0</v>
      </c>
      <c r="K24" s="72">
        <v>0</v>
      </c>
      <c r="L24" s="72">
        <f>L86</f>
        <v>0</v>
      </c>
      <c r="M24" s="72">
        <v>0</v>
      </c>
      <c r="N24" s="72">
        <v>0</v>
      </c>
      <c r="O24" s="72">
        <v>0</v>
      </c>
      <c r="P24" s="72">
        <v>0</v>
      </c>
      <c r="Q24" s="72">
        <v>0</v>
      </c>
      <c r="R24" s="72">
        <v>0</v>
      </c>
      <c r="S24" s="72">
        <f t="shared" ref="S24:AX24" si="14">S86</f>
        <v>0</v>
      </c>
      <c r="T24" s="72">
        <f t="shared" si="14"/>
        <v>0</v>
      </c>
      <c r="U24" s="72">
        <f t="shared" si="14"/>
        <v>0</v>
      </c>
      <c r="V24" s="72">
        <f t="shared" si="14"/>
        <v>0</v>
      </c>
      <c r="W24" s="72">
        <f t="shared" si="14"/>
        <v>0</v>
      </c>
      <c r="X24" s="72">
        <f t="shared" si="14"/>
        <v>0</v>
      </c>
      <c r="Y24" s="72">
        <f t="shared" si="14"/>
        <v>0</v>
      </c>
      <c r="Z24" s="72">
        <f t="shared" si="14"/>
        <v>0</v>
      </c>
      <c r="AA24" s="72">
        <f t="shared" si="14"/>
        <v>0</v>
      </c>
      <c r="AB24" s="72">
        <f t="shared" si="14"/>
        <v>0</v>
      </c>
      <c r="AC24" s="72">
        <f t="shared" si="14"/>
        <v>0</v>
      </c>
      <c r="AD24" s="72">
        <f t="shared" si="14"/>
        <v>0</v>
      </c>
      <c r="AE24" s="72">
        <f t="shared" si="14"/>
        <v>0</v>
      </c>
      <c r="AF24" s="72">
        <f t="shared" si="14"/>
        <v>0</v>
      </c>
      <c r="AG24" s="72">
        <f t="shared" si="14"/>
        <v>0</v>
      </c>
      <c r="AH24" s="72">
        <f t="shared" si="14"/>
        <v>0</v>
      </c>
      <c r="AI24" s="72">
        <f t="shared" si="14"/>
        <v>0</v>
      </c>
      <c r="AJ24" s="72">
        <f t="shared" si="14"/>
        <v>0</v>
      </c>
      <c r="AK24" s="72">
        <f t="shared" si="14"/>
        <v>0</v>
      </c>
      <c r="AL24" s="72">
        <f t="shared" si="14"/>
        <v>0</v>
      </c>
      <c r="AM24" s="72">
        <f t="shared" si="14"/>
        <v>0</v>
      </c>
      <c r="AN24" s="72">
        <f t="shared" si="14"/>
        <v>0</v>
      </c>
      <c r="AO24" s="72">
        <f t="shared" si="14"/>
        <v>0</v>
      </c>
      <c r="AP24" s="72">
        <f t="shared" si="14"/>
        <v>0</v>
      </c>
      <c r="AQ24" s="72">
        <f t="shared" si="14"/>
        <v>0</v>
      </c>
      <c r="AR24" s="72">
        <f t="shared" si="14"/>
        <v>0</v>
      </c>
      <c r="AS24" s="72">
        <f t="shared" si="14"/>
        <v>0</v>
      </c>
      <c r="AT24" s="72">
        <f t="shared" si="14"/>
        <v>0</v>
      </c>
      <c r="AU24" s="72">
        <f t="shared" si="14"/>
        <v>0</v>
      </c>
      <c r="AV24" s="72">
        <f t="shared" si="14"/>
        <v>0</v>
      </c>
      <c r="AW24" s="72">
        <f t="shared" si="14"/>
        <v>0</v>
      </c>
      <c r="AX24" s="72">
        <f t="shared" si="14"/>
        <v>0</v>
      </c>
      <c r="AY24" s="72">
        <f t="shared" ref="AY24:CD24" si="15">AY86</f>
        <v>0</v>
      </c>
      <c r="AZ24" s="72">
        <f t="shared" si="15"/>
        <v>0</v>
      </c>
      <c r="BA24" s="72">
        <f t="shared" si="15"/>
        <v>0</v>
      </c>
      <c r="BB24" s="72">
        <f t="shared" si="15"/>
        <v>0</v>
      </c>
      <c r="BC24" s="72">
        <f t="shared" si="15"/>
        <v>0</v>
      </c>
      <c r="BD24" s="72">
        <f t="shared" si="15"/>
        <v>0</v>
      </c>
      <c r="BE24" s="72">
        <f t="shared" si="15"/>
        <v>0</v>
      </c>
      <c r="BF24" s="72">
        <f t="shared" si="15"/>
        <v>0</v>
      </c>
      <c r="BG24" s="72">
        <f t="shared" si="15"/>
        <v>0</v>
      </c>
      <c r="BH24" s="72">
        <f t="shared" si="15"/>
        <v>0</v>
      </c>
      <c r="BI24" s="72">
        <f t="shared" si="15"/>
        <v>0</v>
      </c>
      <c r="BJ24" s="72">
        <f t="shared" si="15"/>
        <v>0</v>
      </c>
      <c r="BK24" s="72">
        <f t="shared" si="15"/>
        <v>0</v>
      </c>
      <c r="BL24" s="72">
        <f t="shared" si="15"/>
        <v>0</v>
      </c>
      <c r="BM24" s="72">
        <f t="shared" si="15"/>
        <v>0</v>
      </c>
      <c r="BN24" s="72">
        <f t="shared" si="15"/>
        <v>0</v>
      </c>
      <c r="BO24" s="72">
        <f t="shared" si="15"/>
        <v>0</v>
      </c>
      <c r="BP24" s="72">
        <f t="shared" si="15"/>
        <v>0</v>
      </c>
      <c r="BQ24" s="72">
        <f t="shared" si="15"/>
        <v>0</v>
      </c>
      <c r="BR24" s="72">
        <f t="shared" si="15"/>
        <v>0</v>
      </c>
      <c r="BS24" s="72">
        <f t="shared" si="15"/>
        <v>0</v>
      </c>
      <c r="BT24" s="72">
        <f t="shared" si="15"/>
        <v>0</v>
      </c>
      <c r="BU24" s="72">
        <f t="shared" si="15"/>
        <v>0</v>
      </c>
      <c r="BV24" s="72">
        <f t="shared" si="15"/>
        <v>0</v>
      </c>
      <c r="BW24" s="72">
        <f t="shared" si="15"/>
        <v>0</v>
      </c>
      <c r="BX24" s="72">
        <f t="shared" si="15"/>
        <v>0</v>
      </c>
      <c r="BY24" s="72">
        <f t="shared" si="15"/>
        <v>0</v>
      </c>
      <c r="BZ24" s="72">
        <f t="shared" si="15"/>
        <v>0</v>
      </c>
      <c r="CA24" s="72">
        <f t="shared" si="15"/>
        <v>0</v>
      </c>
      <c r="CB24" s="72">
        <f t="shared" si="15"/>
        <v>0</v>
      </c>
      <c r="CC24" s="72">
        <f t="shared" si="15"/>
        <v>0</v>
      </c>
      <c r="CD24" s="72">
        <f t="shared" si="15"/>
        <v>0</v>
      </c>
      <c r="CE24" s="72">
        <f t="shared" ref="CE24:CJ24" si="16">CE86</f>
        <v>0</v>
      </c>
      <c r="CF24" s="72">
        <f t="shared" si="16"/>
        <v>0</v>
      </c>
      <c r="CG24" s="72">
        <f t="shared" si="16"/>
        <v>0</v>
      </c>
      <c r="CH24" s="72">
        <f t="shared" si="16"/>
        <v>0</v>
      </c>
      <c r="CI24" s="72">
        <f t="shared" si="16"/>
        <v>0</v>
      </c>
      <c r="CJ24" s="72">
        <f t="shared" si="16"/>
        <v>0</v>
      </c>
      <c r="CK24" s="72" t="s">
        <v>190</v>
      </c>
      <c r="CL24" s="105"/>
    </row>
    <row r="25" spans="1:90" ht="42" customHeight="1" x14ac:dyDescent="0.25">
      <c r="A25" s="105"/>
      <c r="B25" s="443" t="s">
        <v>104</v>
      </c>
      <c r="C25" s="72" t="s">
        <v>105</v>
      </c>
      <c r="D25" s="444" t="s">
        <v>93</v>
      </c>
      <c r="E25" s="72">
        <f>E87</f>
        <v>0</v>
      </c>
      <c r="F25" s="72">
        <v>0</v>
      </c>
      <c r="G25" s="72">
        <v>0</v>
      </c>
      <c r="H25" s="72">
        <v>0</v>
      </c>
      <c r="I25" s="72">
        <v>0</v>
      </c>
      <c r="J25" s="72">
        <v>0</v>
      </c>
      <c r="K25" s="72">
        <v>0</v>
      </c>
      <c r="L25" s="72">
        <f>L87</f>
        <v>0</v>
      </c>
      <c r="M25" s="72">
        <v>0</v>
      </c>
      <c r="N25" s="72">
        <v>0</v>
      </c>
      <c r="O25" s="72">
        <v>0</v>
      </c>
      <c r="P25" s="72">
        <v>0</v>
      </c>
      <c r="Q25" s="72">
        <v>0</v>
      </c>
      <c r="R25" s="72">
        <v>0</v>
      </c>
      <c r="S25" s="72">
        <f t="shared" ref="S25:AX25" si="17">S87</f>
        <v>0</v>
      </c>
      <c r="T25" s="72">
        <f t="shared" si="17"/>
        <v>0</v>
      </c>
      <c r="U25" s="72">
        <f t="shared" si="17"/>
        <v>0</v>
      </c>
      <c r="V25" s="72">
        <f t="shared" si="17"/>
        <v>0</v>
      </c>
      <c r="W25" s="72">
        <f t="shared" si="17"/>
        <v>0</v>
      </c>
      <c r="X25" s="72">
        <f t="shared" si="17"/>
        <v>0</v>
      </c>
      <c r="Y25" s="72">
        <f t="shared" si="17"/>
        <v>0</v>
      </c>
      <c r="Z25" s="72">
        <f t="shared" si="17"/>
        <v>0</v>
      </c>
      <c r="AA25" s="72">
        <f t="shared" si="17"/>
        <v>0</v>
      </c>
      <c r="AB25" s="72">
        <f t="shared" si="17"/>
        <v>0</v>
      </c>
      <c r="AC25" s="72">
        <f t="shared" si="17"/>
        <v>0</v>
      </c>
      <c r="AD25" s="72">
        <f t="shared" si="17"/>
        <v>0</v>
      </c>
      <c r="AE25" s="72">
        <f t="shared" si="17"/>
        <v>0</v>
      </c>
      <c r="AF25" s="72">
        <f t="shared" si="17"/>
        <v>0</v>
      </c>
      <c r="AG25" s="72">
        <f t="shared" si="17"/>
        <v>0</v>
      </c>
      <c r="AH25" s="72">
        <f t="shared" si="17"/>
        <v>0</v>
      </c>
      <c r="AI25" s="72">
        <f t="shared" si="17"/>
        <v>0</v>
      </c>
      <c r="AJ25" s="72">
        <f t="shared" si="17"/>
        <v>0</v>
      </c>
      <c r="AK25" s="72">
        <f t="shared" si="17"/>
        <v>0</v>
      </c>
      <c r="AL25" s="72">
        <f t="shared" si="17"/>
        <v>0</v>
      </c>
      <c r="AM25" s="72">
        <f t="shared" si="17"/>
        <v>0</v>
      </c>
      <c r="AN25" s="72">
        <f t="shared" si="17"/>
        <v>0</v>
      </c>
      <c r="AO25" s="72">
        <f t="shared" si="17"/>
        <v>0</v>
      </c>
      <c r="AP25" s="72">
        <f t="shared" si="17"/>
        <v>0</v>
      </c>
      <c r="AQ25" s="72">
        <f t="shared" si="17"/>
        <v>0</v>
      </c>
      <c r="AR25" s="72">
        <f t="shared" si="17"/>
        <v>0</v>
      </c>
      <c r="AS25" s="72">
        <f t="shared" si="17"/>
        <v>0</v>
      </c>
      <c r="AT25" s="72">
        <f t="shared" si="17"/>
        <v>0</v>
      </c>
      <c r="AU25" s="72">
        <f t="shared" si="17"/>
        <v>0</v>
      </c>
      <c r="AV25" s="72">
        <f t="shared" si="17"/>
        <v>0</v>
      </c>
      <c r="AW25" s="72">
        <f t="shared" si="17"/>
        <v>0</v>
      </c>
      <c r="AX25" s="72">
        <f t="shared" si="17"/>
        <v>0</v>
      </c>
      <c r="AY25" s="72">
        <f t="shared" ref="AY25:CD25" si="18">AY87</f>
        <v>0</v>
      </c>
      <c r="AZ25" s="72">
        <f t="shared" si="18"/>
        <v>0</v>
      </c>
      <c r="BA25" s="72">
        <f t="shared" si="18"/>
        <v>0</v>
      </c>
      <c r="BB25" s="72">
        <f t="shared" si="18"/>
        <v>0</v>
      </c>
      <c r="BC25" s="72">
        <f t="shared" si="18"/>
        <v>0</v>
      </c>
      <c r="BD25" s="72">
        <f t="shared" si="18"/>
        <v>0</v>
      </c>
      <c r="BE25" s="72">
        <f t="shared" si="18"/>
        <v>0</v>
      </c>
      <c r="BF25" s="72">
        <f t="shared" si="18"/>
        <v>0</v>
      </c>
      <c r="BG25" s="72">
        <f t="shared" si="18"/>
        <v>0</v>
      </c>
      <c r="BH25" s="72">
        <f t="shared" si="18"/>
        <v>0</v>
      </c>
      <c r="BI25" s="72">
        <f t="shared" si="18"/>
        <v>0</v>
      </c>
      <c r="BJ25" s="72">
        <f t="shared" si="18"/>
        <v>0</v>
      </c>
      <c r="BK25" s="72">
        <f t="shared" si="18"/>
        <v>0</v>
      </c>
      <c r="BL25" s="72">
        <f t="shared" si="18"/>
        <v>0</v>
      </c>
      <c r="BM25" s="72">
        <f t="shared" si="18"/>
        <v>0</v>
      </c>
      <c r="BN25" s="72">
        <f t="shared" si="18"/>
        <v>0</v>
      </c>
      <c r="BO25" s="72">
        <f t="shared" si="18"/>
        <v>0</v>
      </c>
      <c r="BP25" s="72">
        <f t="shared" si="18"/>
        <v>0</v>
      </c>
      <c r="BQ25" s="72">
        <f t="shared" si="18"/>
        <v>0</v>
      </c>
      <c r="BR25" s="72">
        <f t="shared" si="18"/>
        <v>0</v>
      </c>
      <c r="BS25" s="72">
        <f t="shared" si="18"/>
        <v>0</v>
      </c>
      <c r="BT25" s="72">
        <f t="shared" si="18"/>
        <v>0</v>
      </c>
      <c r="BU25" s="72">
        <f t="shared" si="18"/>
        <v>0</v>
      </c>
      <c r="BV25" s="72">
        <f t="shared" si="18"/>
        <v>0</v>
      </c>
      <c r="BW25" s="72">
        <f t="shared" si="18"/>
        <v>0</v>
      </c>
      <c r="BX25" s="72">
        <f t="shared" si="18"/>
        <v>0</v>
      </c>
      <c r="BY25" s="72">
        <f t="shared" si="18"/>
        <v>0</v>
      </c>
      <c r="BZ25" s="72">
        <f t="shared" si="18"/>
        <v>0</v>
      </c>
      <c r="CA25" s="72">
        <f t="shared" si="18"/>
        <v>0</v>
      </c>
      <c r="CB25" s="72">
        <f t="shared" si="18"/>
        <v>0</v>
      </c>
      <c r="CC25" s="72">
        <f t="shared" si="18"/>
        <v>0</v>
      </c>
      <c r="CD25" s="72">
        <f t="shared" si="18"/>
        <v>0</v>
      </c>
      <c r="CE25" s="72">
        <f t="shared" ref="CE25:CJ25" si="19">CE87</f>
        <v>0</v>
      </c>
      <c r="CF25" s="72">
        <f t="shared" si="19"/>
        <v>0</v>
      </c>
      <c r="CG25" s="72">
        <f t="shared" si="19"/>
        <v>0</v>
      </c>
      <c r="CH25" s="72">
        <f t="shared" si="19"/>
        <v>0</v>
      </c>
      <c r="CI25" s="72">
        <f t="shared" si="19"/>
        <v>0</v>
      </c>
      <c r="CJ25" s="72">
        <f t="shared" si="19"/>
        <v>0</v>
      </c>
      <c r="CK25" s="72" t="s">
        <v>190</v>
      </c>
      <c r="CL25" s="105"/>
    </row>
    <row r="26" spans="1:90" ht="48" customHeight="1" x14ac:dyDescent="0.25">
      <c r="A26" s="105"/>
      <c r="B26" s="440" t="s">
        <v>106</v>
      </c>
      <c r="C26" s="445" t="s">
        <v>107</v>
      </c>
      <c r="D26" s="441" t="s">
        <v>93</v>
      </c>
      <c r="E26" s="440">
        <f t="shared" ref="E26:AT26" si="20">E27+E70+E73+E86+E87</f>
        <v>1.5501</v>
      </c>
      <c r="F26" s="440">
        <f t="shared" si="20"/>
        <v>0</v>
      </c>
      <c r="G26" s="440">
        <f t="shared" si="20"/>
        <v>6.6890999999999998</v>
      </c>
      <c r="H26" s="440">
        <f t="shared" si="20"/>
        <v>1.18</v>
      </c>
      <c r="I26" s="440">
        <f t="shared" si="20"/>
        <v>5.6141000000000005</v>
      </c>
      <c r="J26" s="440">
        <f t="shared" si="20"/>
        <v>0</v>
      </c>
      <c r="K26" s="440">
        <f t="shared" si="20"/>
        <v>0</v>
      </c>
      <c r="L26" s="440">
        <f t="shared" si="20"/>
        <v>1.8</v>
      </c>
      <c r="M26" s="440">
        <f t="shared" si="20"/>
        <v>0</v>
      </c>
      <c r="N26" s="440">
        <f t="shared" si="20"/>
        <v>6.6890999999999998</v>
      </c>
      <c r="O26" s="440">
        <f t="shared" si="20"/>
        <v>1.18</v>
      </c>
      <c r="P26" s="440">
        <f t="shared" si="20"/>
        <v>5.6141000000000005</v>
      </c>
      <c r="Q26" s="440">
        <f t="shared" si="20"/>
        <v>0</v>
      </c>
      <c r="R26" s="440">
        <f t="shared" si="20"/>
        <v>0</v>
      </c>
      <c r="S26" s="440">
        <f t="shared" si="20"/>
        <v>0</v>
      </c>
      <c r="T26" s="440">
        <f t="shared" si="20"/>
        <v>0</v>
      </c>
      <c r="U26" s="440">
        <f t="shared" si="20"/>
        <v>0</v>
      </c>
      <c r="V26" s="440">
        <f t="shared" si="20"/>
        <v>0</v>
      </c>
      <c r="W26" s="440">
        <f t="shared" si="20"/>
        <v>0</v>
      </c>
      <c r="X26" s="440">
        <f t="shared" si="20"/>
        <v>0</v>
      </c>
      <c r="Y26" s="440">
        <f t="shared" si="20"/>
        <v>0</v>
      </c>
      <c r="Z26" s="440">
        <f t="shared" si="20"/>
        <v>0</v>
      </c>
      <c r="AA26" s="440">
        <f t="shared" si="20"/>
        <v>0</v>
      </c>
      <c r="AB26" s="440">
        <f t="shared" si="20"/>
        <v>0</v>
      </c>
      <c r="AC26" s="440">
        <f t="shared" si="20"/>
        <v>0</v>
      </c>
      <c r="AD26" s="440">
        <f t="shared" si="20"/>
        <v>0</v>
      </c>
      <c r="AE26" s="440">
        <f t="shared" si="20"/>
        <v>0</v>
      </c>
      <c r="AF26" s="440">
        <f t="shared" si="20"/>
        <v>0</v>
      </c>
      <c r="AG26" s="440">
        <f t="shared" si="20"/>
        <v>0.55000000000000004</v>
      </c>
      <c r="AH26" s="440">
        <f t="shared" si="20"/>
        <v>0</v>
      </c>
      <c r="AI26" s="440">
        <f t="shared" si="20"/>
        <v>3.5550999999999999</v>
      </c>
      <c r="AJ26" s="440">
        <f t="shared" si="20"/>
        <v>1.18</v>
      </c>
      <c r="AK26" s="440">
        <f t="shared" si="20"/>
        <v>2.7191000000000001</v>
      </c>
      <c r="AL26" s="440">
        <f t="shared" si="20"/>
        <v>0</v>
      </c>
      <c r="AM26" s="440">
        <f t="shared" si="20"/>
        <v>0</v>
      </c>
      <c r="AN26" s="440">
        <f t="shared" si="20"/>
        <v>0.55000000000000004</v>
      </c>
      <c r="AO26" s="440">
        <f t="shared" si="20"/>
        <v>0</v>
      </c>
      <c r="AP26" s="440">
        <f t="shared" si="20"/>
        <v>5.8869999999999996</v>
      </c>
      <c r="AQ26" s="440">
        <f t="shared" si="20"/>
        <v>1.18</v>
      </c>
      <c r="AR26" s="440">
        <f t="shared" si="20"/>
        <v>3.2370000000000001</v>
      </c>
      <c r="AS26" s="440">
        <f t="shared" si="20"/>
        <v>0</v>
      </c>
      <c r="AT26" s="440">
        <f t="shared" si="20"/>
        <v>0</v>
      </c>
      <c r="AU26" s="440">
        <f>AU27+AU39+AU70+AU73+AU86+AU87</f>
        <v>0.25009999999999999</v>
      </c>
      <c r="AV26" s="440">
        <f t="shared" ref="AV26:BV26" si="21">AV27+AV70+AV73+AV86+AV87</f>
        <v>0</v>
      </c>
      <c r="AW26" s="440">
        <f t="shared" si="21"/>
        <v>2.3319999999999999</v>
      </c>
      <c r="AX26" s="440">
        <f t="shared" si="21"/>
        <v>0</v>
      </c>
      <c r="AY26" s="440">
        <f t="shared" si="21"/>
        <v>0.89800000000000002</v>
      </c>
      <c r="AZ26" s="440">
        <f t="shared" si="21"/>
        <v>0</v>
      </c>
      <c r="BA26" s="440">
        <f t="shared" si="21"/>
        <v>0</v>
      </c>
      <c r="BB26" s="440">
        <f t="shared" si="21"/>
        <v>0.5</v>
      </c>
      <c r="BC26" s="440">
        <f t="shared" si="21"/>
        <v>0</v>
      </c>
      <c r="BD26" s="440">
        <f t="shared" si="21"/>
        <v>1E-4</v>
      </c>
      <c r="BE26" s="440">
        <f t="shared" si="21"/>
        <v>0</v>
      </c>
      <c r="BF26" s="440">
        <f t="shared" si="21"/>
        <v>0.38009999999999999</v>
      </c>
      <c r="BG26" s="440">
        <f t="shared" si="21"/>
        <v>0</v>
      </c>
      <c r="BH26" s="440">
        <f t="shared" si="21"/>
        <v>0</v>
      </c>
      <c r="BI26" s="440">
        <f t="shared" si="21"/>
        <v>0.75</v>
      </c>
      <c r="BJ26" s="440">
        <f t="shared" si="21"/>
        <v>0</v>
      </c>
      <c r="BK26" s="440">
        <f t="shared" si="21"/>
        <v>0.80199999999999994</v>
      </c>
      <c r="BL26" s="440">
        <f t="shared" si="21"/>
        <v>0</v>
      </c>
      <c r="BM26" s="440">
        <f t="shared" si="21"/>
        <v>1.9970000000000001</v>
      </c>
      <c r="BN26" s="440">
        <f t="shared" si="21"/>
        <v>0</v>
      </c>
      <c r="BO26" s="440">
        <f t="shared" si="21"/>
        <v>0</v>
      </c>
      <c r="BP26" s="440">
        <f t="shared" si="21"/>
        <v>0.75</v>
      </c>
      <c r="BQ26" s="440">
        <f t="shared" si="21"/>
        <v>0</v>
      </c>
      <c r="BR26" s="440">
        <f t="shared" si="21"/>
        <v>0.80199999999999994</v>
      </c>
      <c r="BS26" s="440">
        <f t="shared" si="21"/>
        <v>0</v>
      </c>
      <c r="BT26" s="440">
        <f t="shared" si="21"/>
        <v>1.9970000000000001</v>
      </c>
      <c r="BU26" s="440">
        <f t="shared" si="21"/>
        <v>0</v>
      </c>
      <c r="BV26" s="440">
        <f t="shared" si="21"/>
        <v>0</v>
      </c>
      <c r="BW26" s="440">
        <f t="shared" ref="BW26:CJ26" si="22">BW27+BW39+BW70+BW73+BW86+BW87</f>
        <v>1.5501</v>
      </c>
      <c r="BX26" s="440">
        <f t="shared" si="22"/>
        <v>0</v>
      </c>
      <c r="BY26" s="440">
        <f t="shared" si="22"/>
        <v>6.6890999999999998</v>
      </c>
      <c r="BZ26" s="440">
        <f t="shared" si="22"/>
        <v>1.18</v>
      </c>
      <c r="CA26" s="440">
        <f t="shared" si="22"/>
        <v>5.6141000000000005</v>
      </c>
      <c r="CB26" s="440">
        <f t="shared" si="22"/>
        <v>0</v>
      </c>
      <c r="CC26" s="440">
        <f t="shared" si="22"/>
        <v>0</v>
      </c>
      <c r="CD26" s="440">
        <f t="shared" si="22"/>
        <v>1.8</v>
      </c>
      <c r="CE26" s="440">
        <f t="shared" si="22"/>
        <v>0</v>
      </c>
      <c r="CF26" s="440">
        <f t="shared" si="22"/>
        <v>6.6890999999999998</v>
      </c>
      <c r="CG26" s="440">
        <f t="shared" si="22"/>
        <v>1.18</v>
      </c>
      <c r="CH26" s="440">
        <f t="shared" si="22"/>
        <v>5.6141000000000005</v>
      </c>
      <c r="CI26" s="440">
        <f t="shared" si="22"/>
        <v>0</v>
      </c>
      <c r="CJ26" s="440">
        <f t="shared" si="22"/>
        <v>0</v>
      </c>
      <c r="CK26" s="440" t="s">
        <v>190</v>
      </c>
      <c r="CL26" s="105"/>
    </row>
    <row r="27" spans="1:90" ht="48" customHeight="1" x14ac:dyDescent="0.25">
      <c r="A27" s="105"/>
      <c r="B27" s="440" t="s">
        <v>108</v>
      </c>
      <c r="C27" s="445" t="s">
        <v>109</v>
      </c>
      <c r="D27" s="441" t="s">
        <v>93</v>
      </c>
      <c r="E27" s="440">
        <f t="shared" ref="E27:BP27" si="23">E28+E32+E35+E36</f>
        <v>0</v>
      </c>
      <c r="F27" s="440">
        <f t="shared" si="23"/>
        <v>0</v>
      </c>
      <c r="G27" s="440">
        <f t="shared" si="23"/>
        <v>0</v>
      </c>
      <c r="H27" s="440">
        <f t="shared" si="23"/>
        <v>0</v>
      </c>
      <c r="I27" s="440">
        <f t="shared" si="23"/>
        <v>0</v>
      </c>
      <c r="J27" s="440">
        <f t="shared" si="23"/>
        <v>0</v>
      </c>
      <c r="K27" s="440">
        <f t="shared" si="23"/>
        <v>0</v>
      </c>
      <c r="L27" s="440">
        <f t="shared" si="23"/>
        <v>0</v>
      </c>
      <c r="M27" s="440">
        <f t="shared" si="23"/>
        <v>0</v>
      </c>
      <c r="N27" s="440">
        <f t="shared" si="23"/>
        <v>0</v>
      </c>
      <c r="O27" s="440">
        <f t="shared" si="23"/>
        <v>0</v>
      </c>
      <c r="P27" s="440">
        <f t="shared" si="23"/>
        <v>0</v>
      </c>
      <c r="Q27" s="440">
        <f t="shared" si="23"/>
        <v>0</v>
      </c>
      <c r="R27" s="440">
        <f t="shared" si="23"/>
        <v>0</v>
      </c>
      <c r="S27" s="440">
        <f t="shared" si="23"/>
        <v>0</v>
      </c>
      <c r="T27" s="440">
        <f t="shared" si="23"/>
        <v>0</v>
      </c>
      <c r="U27" s="440">
        <f t="shared" si="23"/>
        <v>0</v>
      </c>
      <c r="V27" s="440">
        <f t="shared" si="23"/>
        <v>0</v>
      </c>
      <c r="W27" s="440">
        <f t="shared" si="23"/>
        <v>0</v>
      </c>
      <c r="X27" s="440">
        <f t="shared" si="23"/>
        <v>0</v>
      </c>
      <c r="Y27" s="440">
        <f t="shared" si="23"/>
        <v>0</v>
      </c>
      <c r="Z27" s="440">
        <f t="shared" si="23"/>
        <v>0</v>
      </c>
      <c r="AA27" s="440">
        <f t="shared" si="23"/>
        <v>0</v>
      </c>
      <c r="AB27" s="440">
        <f t="shared" si="23"/>
        <v>0</v>
      </c>
      <c r="AC27" s="440">
        <f t="shared" si="23"/>
        <v>0</v>
      </c>
      <c r="AD27" s="440">
        <f t="shared" si="23"/>
        <v>0</v>
      </c>
      <c r="AE27" s="440">
        <f t="shared" si="23"/>
        <v>0</v>
      </c>
      <c r="AF27" s="440">
        <f t="shared" si="23"/>
        <v>0</v>
      </c>
      <c r="AG27" s="440">
        <f t="shared" si="23"/>
        <v>0</v>
      </c>
      <c r="AH27" s="440">
        <f t="shared" si="23"/>
        <v>0</v>
      </c>
      <c r="AI27" s="440">
        <f t="shared" si="23"/>
        <v>0</v>
      </c>
      <c r="AJ27" s="440">
        <f t="shared" si="23"/>
        <v>0</v>
      </c>
      <c r="AK27" s="440">
        <f t="shared" si="23"/>
        <v>0</v>
      </c>
      <c r="AL27" s="440">
        <f t="shared" si="23"/>
        <v>0</v>
      </c>
      <c r="AM27" s="440">
        <f t="shared" si="23"/>
        <v>0</v>
      </c>
      <c r="AN27" s="440">
        <f t="shared" si="23"/>
        <v>0</v>
      </c>
      <c r="AO27" s="440">
        <f t="shared" si="23"/>
        <v>0</v>
      </c>
      <c r="AP27" s="440">
        <f t="shared" si="23"/>
        <v>0</v>
      </c>
      <c r="AQ27" s="440">
        <f t="shared" si="23"/>
        <v>0</v>
      </c>
      <c r="AR27" s="440">
        <f t="shared" si="23"/>
        <v>0</v>
      </c>
      <c r="AS27" s="440">
        <f t="shared" si="23"/>
        <v>0</v>
      </c>
      <c r="AT27" s="440">
        <f t="shared" si="23"/>
        <v>0</v>
      </c>
      <c r="AU27" s="440">
        <f t="shared" si="23"/>
        <v>0</v>
      </c>
      <c r="AV27" s="440">
        <f t="shared" si="23"/>
        <v>0</v>
      </c>
      <c r="AW27" s="440">
        <f t="shared" si="23"/>
        <v>0</v>
      </c>
      <c r="AX27" s="440">
        <f t="shared" si="23"/>
        <v>0</v>
      </c>
      <c r="AY27" s="440">
        <f t="shared" si="23"/>
        <v>0</v>
      </c>
      <c r="AZ27" s="440">
        <f t="shared" si="23"/>
        <v>0</v>
      </c>
      <c r="BA27" s="440">
        <f t="shared" si="23"/>
        <v>0</v>
      </c>
      <c r="BB27" s="440">
        <f t="shared" si="23"/>
        <v>0</v>
      </c>
      <c r="BC27" s="440">
        <f t="shared" si="23"/>
        <v>0</v>
      </c>
      <c r="BD27" s="440">
        <f t="shared" si="23"/>
        <v>0</v>
      </c>
      <c r="BE27" s="440">
        <f t="shared" si="23"/>
        <v>0</v>
      </c>
      <c r="BF27" s="440">
        <f t="shared" si="23"/>
        <v>0</v>
      </c>
      <c r="BG27" s="440">
        <f t="shared" si="23"/>
        <v>0</v>
      </c>
      <c r="BH27" s="440">
        <f t="shared" si="23"/>
        <v>0</v>
      </c>
      <c r="BI27" s="440">
        <f t="shared" si="23"/>
        <v>0</v>
      </c>
      <c r="BJ27" s="440">
        <f t="shared" si="23"/>
        <v>0</v>
      </c>
      <c r="BK27" s="440">
        <f t="shared" si="23"/>
        <v>0</v>
      </c>
      <c r="BL27" s="440">
        <f t="shared" si="23"/>
        <v>0</v>
      </c>
      <c r="BM27" s="440">
        <f t="shared" si="23"/>
        <v>0</v>
      </c>
      <c r="BN27" s="440">
        <f t="shared" si="23"/>
        <v>0</v>
      </c>
      <c r="BO27" s="440">
        <f t="shared" si="23"/>
        <v>0</v>
      </c>
      <c r="BP27" s="440">
        <f t="shared" si="23"/>
        <v>0</v>
      </c>
      <c r="BQ27" s="440">
        <f t="shared" ref="BQ27:CJ27" si="24">BQ28+BQ32+BQ35+BQ36</f>
        <v>0</v>
      </c>
      <c r="BR27" s="440">
        <f t="shared" si="24"/>
        <v>0</v>
      </c>
      <c r="BS27" s="440">
        <f t="shared" si="24"/>
        <v>0</v>
      </c>
      <c r="BT27" s="440">
        <f t="shared" si="24"/>
        <v>0</v>
      </c>
      <c r="BU27" s="440">
        <f t="shared" si="24"/>
        <v>0</v>
      </c>
      <c r="BV27" s="440">
        <f t="shared" si="24"/>
        <v>0</v>
      </c>
      <c r="BW27" s="440">
        <f t="shared" si="24"/>
        <v>0</v>
      </c>
      <c r="BX27" s="440">
        <f t="shared" si="24"/>
        <v>0</v>
      </c>
      <c r="BY27" s="440">
        <f t="shared" si="24"/>
        <v>0</v>
      </c>
      <c r="BZ27" s="440">
        <f t="shared" si="24"/>
        <v>0</v>
      </c>
      <c r="CA27" s="440">
        <f t="shared" si="24"/>
        <v>0</v>
      </c>
      <c r="CB27" s="440">
        <f t="shared" si="24"/>
        <v>0</v>
      </c>
      <c r="CC27" s="440">
        <f t="shared" si="24"/>
        <v>0</v>
      </c>
      <c r="CD27" s="440">
        <f t="shared" si="24"/>
        <v>0</v>
      </c>
      <c r="CE27" s="440">
        <f t="shared" si="24"/>
        <v>0</v>
      </c>
      <c r="CF27" s="440">
        <f t="shared" si="24"/>
        <v>0</v>
      </c>
      <c r="CG27" s="440">
        <f t="shared" si="24"/>
        <v>0</v>
      </c>
      <c r="CH27" s="440">
        <f t="shared" si="24"/>
        <v>0</v>
      </c>
      <c r="CI27" s="440">
        <f t="shared" si="24"/>
        <v>0</v>
      </c>
      <c r="CJ27" s="440">
        <f t="shared" si="24"/>
        <v>0</v>
      </c>
      <c r="CK27" s="440" t="s">
        <v>190</v>
      </c>
      <c r="CL27" s="105"/>
    </row>
    <row r="28" spans="1:90" ht="48" customHeight="1" x14ac:dyDescent="0.25">
      <c r="A28" s="105"/>
      <c r="B28" s="445" t="s">
        <v>110</v>
      </c>
      <c r="C28" s="445" t="s">
        <v>111</v>
      </c>
      <c r="D28" s="441" t="s">
        <v>93</v>
      </c>
      <c r="E28" s="440">
        <f t="shared" ref="E28:BP28" si="25">E29+E30+E31</f>
        <v>0</v>
      </c>
      <c r="F28" s="440">
        <f t="shared" si="25"/>
        <v>0</v>
      </c>
      <c r="G28" s="440">
        <f t="shared" si="25"/>
        <v>0</v>
      </c>
      <c r="H28" s="440">
        <f t="shared" si="25"/>
        <v>0</v>
      </c>
      <c r="I28" s="440">
        <f t="shared" si="25"/>
        <v>0</v>
      </c>
      <c r="J28" s="440">
        <f t="shared" si="25"/>
        <v>0</v>
      </c>
      <c r="K28" s="440">
        <f t="shared" si="25"/>
        <v>0</v>
      </c>
      <c r="L28" s="440">
        <f t="shared" si="25"/>
        <v>0</v>
      </c>
      <c r="M28" s="440">
        <f t="shared" si="25"/>
        <v>0</v>
      </c>
      <c r="N28" s="440">
        <f t="shared" si="25"/>
        <v>0</v>
      </c>
      <c r="O28" s="440">
        <f t="shared" si="25"/>
        <v>0</v>
      </c>
      <c r="P28" s="440">
        <f t="shared" si="25"/>
        <v>0</v>
      </c>
      <c r="Q28" s="440">
        <f t="shared" si="25"/>
        <v>0</v>
      </c>
      <c r="R28" s="440">
        <f t="shared" si="25"/>
        <v>0</v>
      </c>
      <c r="S28" s="440">
        <f t="shared" si="25"/>
        <v>0</v>
      </c>
      <c r="T28" s="440">
        <f t="shared" si="25"/>
        <v>0</v>
      </c>
      <c r="U28" s="440">
        <f t="shared" si="25"/>
        <v>0</v>
      </c>
      <c r="V28" s="440">
        <f t="shared" si="25"/>
        <v>0</v>
      </c>
      <c r="W28" s="440">
        <f t="shared" si="25"/>
        <v>0</v>
      </c>
      <c r="X28" s="440">
        <f t="shared" si="25"/>
        <v>0</v>
      </c>
      <c r="Y28" s="440">
        <f t="shared" si="25"/>
        <v>0</v>
      </c>
      <c r="Z28" s="440">
        <f t="shared" si="25"/>
        <v>0</v>
      </c>
      <c r="AA28" s="440">
        <f t="shared" si="25"/>
        <v>0</v>
      </c>
      <c r="AB28" s="440">
        <f t="shared" si="25"/>
        <v>0</v>
      </c>
      <c r="AC28" s="440">
        <f t="shared" si="25"/>
        <v>0</v>
      </c>
      <c r="AD28" s="440">
        <f t="shared" si="25"/>
        <v>0</v>
      </c>
      <c r="AE28" s="440">
        <f t="shared" si="25"/>
        <v>0</v>
      </c>
      <c r="AF28" s="440">
        <f t="shared" si="25"/>
        <v>0</v>
      </c>
      <c r="AG28" s="440">
        <f t="shared" si="25"/>
        <v>0</v>
      </c>
      <c r="AH28" s="440">
        <f t="shared" si="25"/>
        <v>0</v>
      </c>
      <c r="AI28" s="440">
        <f t="shared" si="25"/>
        <v>0</v>
      </c>
      <c r="AJ28" s="440">
        <f t="shared" si="25"/>
        <v>0</v>
      </c>
      <c r="AK28" s="440">
        <f t="shared" si="25"/>
        <v>0</v>
      </c>
      <c r="AL28" s="440">
        <f t="shared" si="25"/>
        <v>0</v>
      </c>
      <c r="AM28" s="440">
        <f t="shared" si="25"/>
        <v>0</v>
      </c>
      <c r="AN28" s="440">
        <f t="shared" si="25"/>
        <v>0</v>
      </c>
      <c r="AO28" s="440">
        <f t="shared" si="25"/>
        <v>0</v>
      </c>
      <c r="AP28" s="440">
        <f t="shared" si="25"/>
        <v>0</v>
      </c>
      <c r="AQ28" s="440">
        <f t="shared" si="25"/>
        <v>0</v>
      </c>
      <c r="AR28" s="440">
        <f t="shared" si="25"/>
        <v>0</v>
      </c>
      <c r="AS28" s="440">
        <f t="shared" si="25"/>
        <v>0</v>
      </c>
      <c r="AT28" s="440">
        <f t="shared" si="25"/>
        <v>0</v>
      </c>
      <c r="AU28" s="440">
        <f t="shared" si="25"/>
        <v>0</v>
      </c>
      <c r="AV28" s="440">
        <f t="shared" si="25"/>
        <v>0</v>
      </c>
      <c r="AW28" s="440">
        <f t="shared" si="25"/>
        <v>0</v>
      </c>
      <c r="AX28" s="440">
        <f t="shared" si="25"/>
        <v>0</v>
      </c>
      <c r="AY28" s="440">
        <f t="shared" si="25"/>
        <v>0</v>
      </c>
      <c r="AZ28" s="440">
        <f t="shared" si="25"/>
        <v>0</v>
      </c>
      <c r="BA28" s="440">
        <f t="shared" si="25"/>
        <v>0</v>
      </c>
      <c r="BB28" s="440">
        <f t="shared" si="25"/>
        <v>0</v>
      </c>
      <c r="BC28" s="440">
        <f t="shared" si="25"/>
        <v>0</v>
      </c>
      <c r="BD28" s="440">
        <f t="shared" si="25"/>
        <v>0</v>
      </c>
      <c r="BE28" s="440">
        <f t="shared" si="25"/>
        <v>0</v>
      </c>
      <c r="BF28" s="440">
        <f t="shared" si="25"/>
        <v>0</v>
      </c>
      <c r="BG28" s="440">
        <f t="shared" si="25"/>
        <v>0</v>
      </c>
      <c r="BH28" s="440">
        <f t="shared" si="25"/>
        <v>0</v>
      </c>
      <c r="BI28" s="440">
        <f t="shared" si="25"/>
        <v>0</v>
      </c>
      <c r="BJ28" s="440">
        <f t="shared" si="25"/>
        <v>0</v>
      </c>
      <c r="BK28" s="440">
        <f t="shared" si="25"/>
        <v>0</v>
      </c>
      <c r="BL28" s="440">
        <f t="shared" si="25"/>
        <v>0</v>
      </c>
      <c r="BM28" s="440">
        <f t="shared" si="25"/>
        <v>0</v>
      </c>
      <c r="BN28" s="440">
        <f t="shared" si="25"/>
        <v>0</v>
      </c>
      <c r="BO28" s="440">
        <f t="shared" si="25"/>
        <v>0</v>
      </c>
      <c r="BP28" s="440">
        <f t="shared" si="25"/>
        <v>0</v>
      </c>
      <c r="BQ28" s="440">
        <f t="shared" ref="BQ28:CJ28" si="26">BQ29+BQ30+BQ31</f>
        <v>0</v>
      </c>
      <c r="BR28" s="440">
        <f t="shared" si="26"/>
        <v>0</v>
      </c>
      <c r="BS28" s="440">
        <f t="shared" si="26"/>
        <v>0</v>
      </c>
      <c r="BT28" s="440">
        <f t="shared" si="26"/>
        <v>0</v>
      </c>
      <c r="BU28" s="440">
        <f t="shared" si="26"/>
        <v>0</v>
      </c>
      <c r="BV28" s="440">
        <f t="shared" si="26"/>
        <v>0</v>
      </c>
      <c r="BW28" s="440">
        <f t="shared" si="26"/>
        <v>0</v>
      </c>
      <c r="BX28" s="440">
        <f t="shared" si="26"/>
        <v>0</v>
      </c>
      <c r="BY28" s="440">
        <f t="shared" si="26"/>
        <v>0</v>
      </c>
      <c r="BZ28" s="440">
        <f t="shared" si="26"/>
        <v>0</v>
      </c>
      <c r="CA28" s="440">
        <f t="shared" si="26"/>
        <v>0</v>
      </c>
      <c r="CB28" s="440">
        <f t="shared" si="26"/>
        <v>0</v>
      </c>
      <c r="CC28" s="440">
        <f t="shared" si="26"/>
        <v>0</v>
      </c>
      <c r="CD28" s="440">
        <f t="shared" si="26"/>
        <v>0</v>
      </c>
      <c r="CE28" s="440">
        <f t="shared" si="26"/>
        <v>0</v>
      </c>
      <c r="CF28" s="440">
        <f t="shared" si="26"/>
        <v>0</v>
      </c>
      <c r="CG28" s="440">
        <f t="shared" si="26"/>
        <v>0</v>
      </c>
      <c r="CH28" s="440">
        <f t="shared" si="26"/>
        <v>0</v>
      </c>
      <c r="CI28" s="440">
        <f t="shared" si="26"/>
        <v>0</v>
      </c>
      <c r="CJ28" s="440">
        <f t="shared" si="26"/>
        <v>0</v>
      </c>
      <c r="CK28" s="440" t="s">
        <v>190</v>
      </c>
      <c r="CL28" s="105"/>
    </row>
    <row r="29" spans="1:90" ht="42" customHeight="1" x14ac:dyDescent="0.25">
      <c r="A29" s="105"/>
      <c r="B29" s="446" t="s">
        <v>112</v>
      </c>
      <c r="C29" s="447" t="s">
        <v>113</v>
      </c>
      <c r="D29" s="72" t="s">
        <v>93</v>
      </c>
      <c r="E29" s="326">
        <v>0</v>
      </c>
      <c r="F29" s="326">
        <v>0</v>
      </c>
      <c r="G29" s="326">
        <v>0</v>
      </c>
      <c r="H29" s="326">
        <v>0</v>
      </c>
      <c r="I29" s="326">
        <v>0</v>
      </c>
      <c r="J29" s="326">
        <v>0</v>
      </c>
      <c r="K29" s="326">
        <v>0</v>
      </c>
      <c r="L29" s="326">
        <v>0</v>
      </c>
      <c r="M29" s="326">
        <v>0</v>
      </c>
      <c r="N29" s="326">
        <v>0</v>
      </c>
      <c r="O29" s="326">
        <v>0</v>
      </c>
      <c r="P29" s="326">
        <v>0</v>
      </c>
      <c r="Q29" s="326">
        <v>0</v>
      </c>
      <c r="R29" s="326">
        <v>0</v>
      </c>
      <c r="S29" s="326">
        <v>0</v>
      </c>
      <c r="T29" s="326">
        <v>0</v>
      </c>
      <c r="U29" s="326">
        <v>0</v>
      </c>
      <c r="V29" s="326">
        <v>0</v>
      </c>
      <c r="W29" s="326">
        <v>0</v>
      </c>
      <c r="X29" s="326">
        <v>0</v>
      </c>
      <c r="Y29" s="326">
        <v>0</v>
      </c>
      <c r="Z29" s="326">
        <v>0</v>
      </c>
      <c r="AA29" s="326">
        <v>0</v>
      </c>
      <c r="AB29" s="326">
        <v>0</v>
      </c>
      <c r="AC29" s="326">
        <v>0</v>
      </c>
      <c r="AD29" s="326">
        <v>0</v>
      </c>
      <c r="AE29" s="326">
        <v>0</v>
      </c>
      <c r="AF29" s="326">
        <v>0</v>
      </c>
      <c r="AG29" s="326">
        <v>0</v>
      </c>
      <c r="AH29" s="326">
        <v>0</v>
      </c>
      <c r="AI29" s="326">
        <v>0</v>
      </c>
      <c r="AJ29" s="326">
        <v>0</v>
      </c>
      <c r="AK29" s="326">
        <v>0</v>
      </c>
      <c r="AL29" s="326">
        <v>0</v>
      </c>
      <c r="AM29" s="326">
        <v>0</v>
      </c>
      <c r="AN29" s="326">
        <v>0</v>
      </c>
      <c r="AO29" s="326">
        <v>0</v>
      </c>
      <c r="AP29" s="326">
        <v>0</v>
      </c>
      <c r="AQ29" s="326">
        <v>0</v>
      </c>
      <c r="AR29" s="326">
        <v>0</v>
      </c>
      <c r="AS29" s="326">
        <v>0</v>
      </c>
      <c r="AT29" s="326">
        <v>0</v>
      </c>
      <c r="AU29" s="326">
        <v>0</v>
      </c>
      <c r="AV29" s="326">
        <v>0</v>
      </c>
      <c r="AW29" s="326">
        <v>0</v>
      </c>
      <c r="AX29" s="326">
        <v>0</v>
      </c>
      <c r="AY29" s="326">
        <v>0</v>
      </c>
      <c r="AZ29" s="326">
        <v>0</v>
      </c>
      <c r="BA29" s="326">
        <v>0</v>
      </c>
      <c r="BB29" s="326">
        <v>0</v>
      </c>
      <c r="BC29" s="326">
        <v>0</v>
      </c>
      <c r="BD29" s="326">
        <v>0</v>
      </c>
      <c r="BE29" s="326">
        <v>0</v>
      </c>
      <c r="BF29" s="326">
        <v>0</v>
      </c>
      <c r="BG29" s="326">
        <v>0</v>
      </c>
      <c r="BH29" s="326">
        <v>0</v>
      </c>
      <c r="BI29" s="326">
        <v>0</v>
      </c>
      <c r="BJ29" s="326">
        <v>0</v>
      </c>
      <c r="BK29" s="326">
        <v>0</v>
      </c>
      <c r="BL29" s="326">
        <v>0</v>
      </c>
      <c r="BM29" s="326">
        <v>0</v>
      </c>
      <c r="BN29" s="326">
        <v>0</v>
      </c>
      <c r="BO29" s="326">
        <v>0</v>
      </c>
      <c r="BP29" s="326">
        <v>0</v>
      </c>
      <c r="BQ29" s="326">
        <v>0</v>
      </c>
      <c r="BR29" s="326">
        <v>0</v>
      </c>
      <c r="BS29" s="326">
        <v>0</v>
      </c>
      <c r="BT29" s="326">
        <v>0</v>
      </c>
      <c r="BU29" s="326">
        <v>0</v>
      </c>
      <c r="BV29" s="326">
        <v>0</v>
      </c>
      <c r="BW29" s="326">
        <v>0</v>
      </c>
      <c r="BX29" s="326">
        <v>0</v>
      </c>
      <c r="BY29" s="326">
        <v>0</v>
      </c>
      <c r="BZ29" s="326">
        <v>0</v>
      </c>
      <c r="CA29" s="326">
        <v>0</v>
      </c>
      <c r="CB29" s="326">
        <v>0</v>
      </c>
      <c r="CC29" s="326">
        <v>0</v>
      </c>
      <c r="CD29" s="326">
        <v>0</v>
      </c>
      <c r="CE29" s="326">
        <v>0</v>
      </c>
      <c r="CF29" s="326">
        <v>0</v>
      </c>
      <c r="CG29" s="326">
        <v>0</v>
      </c>
      <c r="CH29" s="326">
        <v>0</v>
      </c>
      <c r="CI29" s="326">
        <v>0</v>
      </c>
      <c r="CJ29" s="326">
        <v>0</v>
      </c>
      <c r="CK29" s="72" t="s">
        <v>190</v>
      </c>
      <c r="CL29" s="105"/>
    </row>
    <row r="30" spans="1:90" ht="42" customHeight="1" x14ac:dyDescent="0.25">
      <c r="A30" s="105"/>
      <c r="B30" s="446" t="s">
        <v>114</v>
      </c>
      <c r="C30" s="447" t="s">
        <v>115</v>
      </c>
      <c r="D30" s="72" t="s">
        <v>93</v>
      </c>
      <c r="E30" s="326">
        <v>0</v>
      </c>
      <c r="F30" s="326">
        <v>0</v>
      </c>
      <c r="G30" s="326">
        <v>0</v>
      </c>
      <c r="H30" s="326">
        <v>0</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c r="AB30" s="326">
        <v>0</v>
      </c>
      <c r="AC30" s="326">
        <v>0</v>
      </c>
      <c r="AD30" s="326">
        <v>0</v>
      </c>
      <c r="AE30" s="326">
        <v>0</v>
      </c>
      <c r="AF30" s="326">
        <v>0</v>
      </c>
      <c r="AG30" s="326">
        <v>0</v>
      </c>
      <c r="AH30" s="326">
        <v>0</v>
      </c>
      <c r="AI30" s="326">
        <v>0</v>
      </c>
      <c r="AJ30" s="326">
        <v>0</v>
      </c>
      <c r="AK30" s="326">
        <v>0</v>
      </c>
      <c r="AL30" s="326">
        <v>0</v>
      </c>
      <c r="AM30" s="326">
        <v>0</v>
      </c>
      <c r="AN30" s="326">
        <v>0</v>
      </c>
      <c r="AO30" s="326">
        <v>0</v>
      </c>
      <c r="AP30" s="326">
        <v>0</v>
      </c>
      <c r="AQ30" s="326">
        <v>0</v>
      </c>
      <c r="AR30" s="326">
        <v>0</v>
      </c>
      <c r="AS30" s="326">
        <v>0</v>
      </c>
      <c r="AT30" s="326">
        <v>0</v>
      </c>
      <c r="AU30" s="326">
        <v>0</v>
      </c>
      <c r="AV30" s="326">
        <v>0</v>
      </c>
      <c r="AW30" s="326">
        <v>0</v>
      </c>
      <c r="AX30" s="326">
        <v>0</v>
      </c>
      <c r="AY30" s="326">
        <v>0</v>
      </c>
      <c r="AZ30" s="326">
        <v>0</v>
      </c>
      <c r="BA30" s="326">
        <v>0</v>
      </c>
      <c r="BB30" s="326">
        <v>0</v>
      </c>
      <c r="BC30" s="326">
        <v>0</v>
      </c>
      <c r="BD30" s="326">
        <v>0</v>
      </c>
      <c r="BE30" s="326">
        <v>0</v>
      </c>
      <c r="BF30" s="326">
        <v>0</v>
      </c>
      <c r="BG30" s="326">
        <v>0</v>
      </c>
      <c r="BH30" s="326">
        <v>0</v>
      </c>
      <c r="BI30" s="326">
        <v>0</v>
      </c>
      <c r="BJ30" s="326">
        <v>0</v>
      </c>
      <c r="BK30" s="326">
        <v>0</v>
      </c>
      <c r="BL30" s="326">
        <v>0</v>
      </c>
      <c r="BM30" s="326">
        <v>0</v>
      </c>
      <c r="BN30" s="326">
        <v>0</v>
      </c>
      <c r="BO30" s="326">
        <v>0</v>
      </c>
      <c r="BP30" s="326">
        <v>0</v>
      </c>
      <c r="BQ30" s="326">
        <v>0</v>
      </c>
      <c r="BR30" s="326">
        <v>0</v>
      </c>
      <c r="BS30" s="326">
        <v>0</v>
      </c>
      <c r="BT30" s="326">
        <v>0</v>
      </c>
      <c r="BU30" s="326">
        <v>0</v>
      </c>
      <c r="BV30" s="326">
        <v>0</v>
      </c>
      <c r="BW30" s="326">
        <v>0</v>
      </c>
      <c r="BX30" s="326">
        <v>0</v>
      </c>
      <c r="BY30" s="326">
        <v>0</v>
      </c>
      <c r="BZ30" s="326">
        <v>0</v>
      </c>
      <c r="CA30" s="326">
        <v>0</v>
      </c>
      <c r="CB30" s="326">
        <v>0</v>
      </c>
      <c r="CC30" s="326">
        <v>0</v>
      </c>
      <c r="CD30" s="326">
        <v>0</v>
      </c>
      <c r="CE30" s="326">
        <v>0</v>
      </c>
      <c r="CF30" s="326">
        <v>0</v>
      </c>
      <c r="CG30" s="326">
        <v>0</v>
      </c>
      <c r="CH30" s="326">
        <v>0</v>
      </c>
      <c r="CI30" s="326">
        <v>0</v>
      </c>
      <c r="CJ30" s="326">
        <v>0</v>
      </c>
      <c r="CK30" s="72" t="s">
        <v>190</v>
      </c>
      <c r="CL30" s="105"/>
    </row>
    <row r="31" spans="1:90" ht="42" customHeight="1" x14ac:dyDescent="0.25">
      <c r="A31" s="105"/>
      <c r="B31" s="446" t="s">
        <v>116</v>
      </c>
      <c r="C31" s="447" t="s">
        <v>117</v>
      </c>
      <c r="D31" s="72" t="s">
        <v>93</v>
      </c>
      <c r="E31" s="326">
        <v>0</v>
      </c>
      <c r="F31" s="326">
        <v>0</v>
      </c>
      <c r="G31" s="326">
        <v>0</v>
      </c>
      <c r="H31" s="326">
        <v>0</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v>0</v>
      </c>
      <c r="AQ31" s="326">
        <v>0</v>
      </c>
      <c r="AR31" s="326">
        <v>0</v>
      </c>
      <c r="AS31" s="326">
        <v>0</v>
      </c>
      <c r="AT31" s="326">
        <v>0</v>
      </c>
      <c r="AU31" s="326">
        <v>0</v>
      </c>
      <c r="AV31" s="326">
        <v>0</v>
      </c>
      <c r="AW31" s="326">
        <v>0</v>
      </c>
      <c r="AX31" s="326">
        <v>0</v>
      </c>
      <c r="AY31" s="326">
        <v>0</v>
      </c>
      <c r="AZ31" s="326">
        <v>0</v>
      </c>
      <c r="BA31" s="326">
        <v>0</v>
      </c>
      <c r="BB31" s="326">
        <v>0</v>
      </c>
      <c r="BC31" s="326">
        <v>0</v>
      </c>
      <c r="BD31" s="326">
        <v>0</v>
      </c>
      <c r="BE31" s="326">
        <v>0</v>
      </c>
      <c r="BF31" s="326">
        <v>0</v>
      </c>
      <c r="BG31" s="326">
        <v>0</v>
      </c>
      <c r="BH31" s="326">
        <v>0</v>
      </c>
      <c r="BI31" s="326">
        <v>0</v>
      </c>
      <c r="BJ31" s="326">
        <v>0</v>
      </c>
      <c r="BK31" s="326">
        <v>0</v>
      </c>
      <c r="BL31" s="326">
        <v>0</v>
      </c>
      <c r="BM31" s="326">
        <v>0</v>
      </c>
      <c r="BN31" s="326">
        <v>0</v>
      </c>
      <c r="BO31" s="326">
        <v>0</v>
      </c>
      <c r="BP31" s="326">
        <v>0</v>
      </c>
      <c r="BQ31" s="326">
        <v>0</v>
      </c>
      <c r="BR31" s="326">
        <v>0</v>
      </c>
      <c r="BS31" s="326">
        <v>0</v>
      </c>
      <c r="BT31" s="326">
        <v>0</v>
      </c>
      <c r="BU31" s="326">
        <v>0</v>
      </c>
      <c r="BV31" s="326">
        <v>0</v>
      </c>
      <c r="BW31" s="326">
        <v>0</v>
      </c>
      <c r="BX31" s="326">
        <v>0</v>
      </c>
      <c r="BY31" s="326">
        <v>0</v>
      </c>
      <c r="BZ31" s="326">
        <v>0</v>
      </c>
      <c r="CA31" s="326">
        <v>0</v>
      </c>
      <c r="CB31" s="326">
        <v>0</v>
      </c>
      <c r="CC31" s="326">
        <v>0</v>
      </c>
      <c r="CD31" s="326">
        <v>0</v>
      </c>
      <c r="CE31" s="326">
        <v>0</v>
      </c>
      <c r="CF31" s="326">
        <v>0</v>
      </c>
      <c r="CG31" s="326">
        <v>0</v>
      </c>
      <c r="CH31" s="326">
        <v>0</v>
      </c>
      <c r="CI31" s="326">
        <v>0</v>
      </c>
      <c r="CJ31" s="326">
        <v>0</v>
      </c>
      <c r="CK31" s="72" t="s">
        <v>190</v>
      </c>
      <c r="CL31" s="105"/>
    </row>
    <row r="32" spans="1:90" s="117" customFormat="1" ht="48" customHeight="1" x14ac:dyDescent="0.25">
      <c r="A32" s="105"/>
      <c r="B32" s="440" t="s">
        <v>118</v>
      </c>
      <c r="C32" s="445" t="s">
        <v>119</v>
      </c>
      <c r="D32" s="440" t="s">
        <v>93</v>
      </c>
      <c r="E32" s="396">
        <f>E33+E34</f>
        <v>0</v>
      </c>
      <c r="F32" s="396">
        <f t="shared" ref="F32:BQ32" si="27">F33+F34</f>
        <v>0</v>
      </c>
      <c r="G32" s="396">
        <f t="shared" si="27"/>
        <v>0</v>
      </c>
      <c r="H32" s="396">
        <f t="shared" si="27"/>
        <v>0</v>
      </c>
      <c r="I32" s="396">
        <f t="shared" si="27"/>
        <v>0</v>
      </c>
      <c r="J32" s="396">
        <f t="shared" si="27"/>
        <v>0</v>
      </c>
      <c r="K32" s="396">
        <f t="shared" si="27"/>
        <v>0</v>
      </c>
      <c r="L32" s="396">
        <f t="shared" si="27"/>
        <v>0</v>
      </c>
      <c r="M32" s="396">
        <f t="shared" si="27"/>
        <v>0</v>
      </c>
      <c r="N32" s="396">
        <f t="shared" si="27"/>
        <v>0</v>
      </c>
      <c r="O32" s="396">
        <f t="shared" si="27"/>
        <v>0</v>
      </c>
      <c r="P32" s="396">
        <f t="shared" si="27"/>
        <v>0</v>
      </c>
      <c r="Q32" s="396">
        <f t="shared" si="27"/>
        <v>0</v>
      </c>
      <c r="R32" s="396">
        <f t="shared" si="27"/>
        <v>0</v>
      </c>
      <c r="S32" s="396">
        <f t="shared" si="27"/>
        <v>0</v>
      </c>
      <c r="T32" s="396">
        <f t="shared" si="27"/>
        <v>0</v>
      </c>
      <c r="U32" s="396">
        <f t="shared" si="27"/>
        <v>0</v>
      </c>
      <c r="V32" s="396">
        <f t="shared" si="27"/>
        <v>0</v>
      </c>
      <c r="W32" s="396">
        <f t="shared" si="27"/>
        <v>0</v>
      </c>
      <c r="X32" s="396">
        <f t="shared" si="27"/>
        <v>0</v>
      </c>
      <c r="Y32" s="396">
        <f t="shared" si="27"/>
        <v>0</v>
      </c>
      <c r="Z32" s="396">
        <f t="shared" si="27"/>
        <v>0</v>
      </c>
      <c r="AA32" s="396">
        <f t="shared" si="27"/>
        <v>0</v>
      </c>
      <c r="AB32" s="396">
        <f t="shared" si="27"/>
        <v>0</v>
      </c>
      <c r="AC32" s="396">
        <f t="shared" si="27"/>
        <v>0</v>
      </c>
      <c r="AD32" s="396">
        <f t="shared" si="27"/>
        <v>0</v>
      </c>
      <c r="AE32" s="396">
        <f t="shared" si="27"/>
        <v>0</v>
      </c>
      <c r="AF32" s="396">
        <f t="shared" si="27"/>
        <v>0</v>
      </c>
      <c r="AG32" s="396">
        <f t="shared" si="27"/>
        <v>0</v>
      </c>
      <c r="AH32" s="396">
        <f t="shared" si="27"/>
        <v>0</v>
      </c>
      <c r="AI32" s="396">
        <f t="shared" si="27"/>
        <v>0</v>
      </c>
      <c r="AJ32" s="396">
        <f t="shared" si="27"/>
        <v>0</v>
      </c>
      <c r="AK32" s="396">
        <f t="shared" si="27"/>
        <v>0</v>
      </c>
      <c r="AL32" s="396">
        <f t="shared" si="27"/>
        <v>0</v>
      </c>
      <c r="AM32" s="396">
        <f t="shared" si="27"/>
        <v>0</v>
      </c>
      <c r="AN32" s="396">
        <f t="shared" si="27"/>
        <v>0</v>
      </c>
      <c r="AO32" s="396">
        <f t="shared" si="27"/>
        <v>0</v>
      </c>
      <c r="AP32" s="396">
        <f t="shared" si="27"/>
        <v>0</v>
      </c>
      <c r="AQ32" s="396">
        <f t="shared" si="27"/>
        <v>0</v>
      </c>
      <c r="AR32" s="396">
        <f t="shared" si="27"/>
        <v>0</v>
      </c>
      <c r="AS32" s="396">
        <f t="shared" si="27"/>
        <v>0</v>
      </c>
      <c r="AT32" s="396">
        <f t="shared" si="27"/>
        <v>0</v>
      </c>
      <c r="AU32" s="396">
        <f t="shared" si="27"/>
        <v>0</v>
      </c>
      <c r="AV32" s="396">
        <f t="shared" si="27"/>
        <v>0</v>
      </c>
      <c r="AW32" s="396">
        <f t="shared" si="27"/>
        <v>0</v>
      </c>
      <c r="AX32" s="396">
        <f t="shared" si="27"/>
        <v>0</v>
      </c>
      <c r="AY32" s="396">
        <f t="shared" si="27"/>
        <v>0</v>
      </c>
      <c r="AZ32" s="396">
        <f t="shared" si="27"/>
        <v>0</v>
      </c>
      <c r="BA32" s="396">
        <f t="shared" si="27"/>
        <v>0</v>
      </c>
      <c r="BB32" s="396">
        <f t="shared" si="27"/>
        <v>0</v>
      </c>
      <c r="BC32" s="396">
        <f t="shared" si="27"/>
        <v>0</v>
      </c>
      <c r="BD32" s="396">
        <f t="shared" si="27"/>
        <v>0</v>
      </c>
      <c r="BE32" s="396">
        <f t="shared" si="27"/>
        <v>0</v>
      </c>
      <c r="BF32" s="396">
        <f t="shared" si="27"/>
        <v>0</v>
      </c>
      <c r="BG32" s="396">
        <f t="shared" si="27"/>
        <v>0</v>
      </c>
      <c r="BH32" s="396">
        <f t="shared" si="27"/>
        <v>0</v>
      </c>
      <c r="BI32" s="396">
        <f t="shared" si="27"/>
        <v>0</v>
      </c>
      <c r="BJ32" s="396">
        <f t="shared" si="27"/>
        <v>0</v>
      </c>
      <c r="BK32" s="396">
        <f t="shared" si="27"/>
        <v>0</v>
      </c>
      <c r="BL32" s="396">
        <f t="shared" si="27"/>
        <v>0</v>
      </c>
      <c r="BM32" s="396">
        <f t="shared" si="27"/>
        <v>0</v>
      </c>
      <c r="BN32" s="396">
        <f t="shared" si="27"/>
        <v>0</v>
      </c>
      <c r="BO32" s="396">
        <f t="shared" si="27"/>
        <v>0</v>
      </c>
      <c r="BP32" s="396">
        <f t="shared" si="27"/>
        <v>0</v>
      </c>
      <c r="BQ32" s="396">
        <f t="shared" si="27"/>
        <v>0</v>
      </c>
      <c r="BR32" s="396">
        <f t="shared" ref="BR32:CJ32" si="28">BR33+BR34</f>
        <v>0</v>
      </c>
      <c r="BS32" s="396">
        <f t="shared" si="28"/>
        <v>0</v>
      </c>
      <c r="BT32" s="396">
        <f t="shared" si="28"/>
        <v>0</v>
      </c>
      <c r="BU32" s="396">
        <f t="shared" si="28"/>
        <v>0</v>
      </c>
      <c r="BV32" s="396">
        <f t="shared" si="28"/>
        <v>0</v>
      </c>
      <c r="BW32" s="396">
        <f t="shared" si="28"/>
        <v>0</v>
      </c>
      <c r="BX32" s="396">
        <f t="shared" si="28"/>
        <v>0</v>
      </c>
      <c r="BY32" s="396">
        <f t="shared" si="28"/>
        <v>0</v>
      </c>
      <c r="BZ32" s="396">
        <f t="shared" si="28"/>
        <v>0</v>
      </c>
      <c r="CA32" s="396">
        <f t="shared" si="28"/>
        <v>0</v>
      </c>
      <c r="CB32" s="396">
        <f t="shared" si="28"/>
        <v>0</v>
      </c>
      <c r="CC32" s="396">
        <f t="shared" si="28"/>
        <v>0</v>
      </c>
      <c r="CD32" s="396">
        <f t="shared" si="28"/>
        <v>0</v>
      </c>
      <c r="CE32" s="396">
        <f t="shared" si="28"/>
        <v>0</v>
      </c>
      <c r="CF32" s="396">
        <f t="shared" si="28"/>
        <v>0</v>
      </c>
      <c r="CG32" s="396">
        <f t="shared" si="28"/>
        <v>0</v>
      </c>
      <c r="CH32" s="396">
        <f t="shared" si="28"/>
        <v>0</v>
      </c>
      <c r="CI32" s="396">
        <f t="shared" si="28"/>
        <v>0</v>
      </c>
      <c r="CJ32" s="396">
        <f t="shared" si="28"/>
        <v>0</v>
      </c>
      <c r="CK32" s="398" t="s">
        <v>190</v>
      </c>
      <c r="CL32" s="105"/>
    </row>
    <row r="33" spans="1:90" s="117" customFormat="1" ht="42" customHeight="1" x14ac:dyDescent="0.25">
      <c r="A33" s="105"/>
      <c r="B33" s="447" t="s">
        <v>120</v>
      </c>
      <c r="C33" s="447" t="s">
        <v>121</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c r="AN33" s="326">
        <v>0</v>
      </c>
      <c r="AO33" s="326">
        <v>0</v>
      </c>
      <c r="AP33" s="326">
        <v>0</v>
      </c>
      <c r="AQ33" s="326">
        <v>0</v>
      </c>
      <c r="AR33" s="326">
        <v>0</v>
      </c>
      <c r="AS33" s="326">
        <v>0</v>
      </c>
      <c r="AT33" s="326">
        <v>0</v>
      </c>
      <c r="AU33" s="326">
        <v>0</v>
      </c>
      <c r="AV33" s="326">
        <v>0</v>
      </c>
      <c r="AW33" s="326">
        <v>0</v>
      </c>
      <c r="AX33" s="326">
        <v>0</v>
      </c>
      <c r="AY33" s="326">
        <v>0</v>
      </c>
      <c r="AZ33" s="326">
        <v>0</v>
      </c>
      <c r="BA33" s="326">
        <v>0</v>
      </c>
      <c r="BB33" s="326">
        <v>0</v>
      </c>
      <c r="BC33" s="326">
        <v>0</v>
      </c>
      <c r="BD33" s="326">
        <v>0</v>
      </c>
      <c r="BE33" s="326">
        <v>0</v>
      </c>
      <c r="BF33" s="326">
        <v>0</v>
      </c>
      <c r="BG33" s="326">
        <v>0</v>
      </c>
      <c r="BH33" s="326">
        <v>0</v>
      </c>
      <c r="BI33" s="326">
        <v>0</v>
      </c>
      <c r="BJ33" s="326">
        <v>0</v>
      </c>
      <c r="BK33" s="326">
        <v>0</v>
      </c>
      <c r="BL33" s="326">
        <v>0</v>
      </c>
      <c r="BM33" s="326">
        <v>0</v>
      </c>
      <c r="BN33" s="326">
        <v>0</v>
      </c>
      <c r="BO33" s="326">
        <v>0</v>
      </c>
      <c r="BP33" s="326">
        <v>0</v>
      </c>
      <c r="BQ33" s="326">
        <v>0</v>
      </c>
      <c r="BR33" s="326">
        <v>0</v>
      </c>
      <c r="BS33" s="326">
        <v>0</v>
      </c>
      <c r="BT33" s="326">
        <v>0</v>
      </c>
      <c r="BU33" s="326">
        <v>0</v>
      </c>
      <c r="BV33" s="326">
        <v>0</v>
      </c>
      <c r="BW33" s="326">
        <v>0</v>
      </c>
      <c r="BX33" s="326">
        <v>0</v>
      </c>
      <c r="BY33" s="326">
        <v>0</v>
      </c>
      <c r="BZ33" s="326">
        <v>0</v>
      </c>
      <c r="CA33" s="326">
        <v>0</v>
      </c>
      <c r="CB33" s="326">
        <v>0</v>
      </c>
      <c r="CC33" s="326">
        <v>0</v>
      </c>
      <c r="CD33" s="326">
        <v>0</v>
      </c>
      <c r="CE33" s="326">
        <v>0</v>
      </c>
      <c r="CF33" s="326">
        <v>0</v>
      </c>
      <c r="CG33" s="326">
        <v>0</v>
      </c>
      <c r="CH33" s="326">
        <v>0</v>
      </c>
      <c r="CI33" s="326">
        <v>0</v>
      </c>
      <c r="CJ33" s="326">
        <v>0</v>
      </c>
      <c r="CK33" s="326" t="s">
        <v>190</v>
      </c>
      <c r="CL33" s="105"/>
    </row>
    <row r="34" spans="1:90" ht="42" customHeight="1" x14ac:dyDescent="0.25">
      <c r="A34" s="105"/>
      <c r="B34" s="446" t="s">
        <v>122</v>
      </c>
      <c r="C34" s="447" t="s">
        <v>123</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c r="AN34" s="326">
        <v>0</v>
      </c>
      <c r="AO34" s="326">
        <v>0</v>
      </c>
      <c r="AP34" s="326">
        <v>0</v>
      </c>
      <c r="AQ34" s="326">
        <v>0</v>
      </c>
      <c r="AR34" s="326">
        <v>0</v>
      </c>
      <c r="AS34" s="326">
        <v>0</v>
      </c>
      <c r="AT34" s="326">
        <v>0</v>
      </c>
      <c r="AU34" s="326">
        <v>0</v>
      </c>
      <c r="AV34" s="326">
        <v>0</v>
      </c>
      <c r="AW34" s="326">
        <v>0</v>
      </c>
      <c r="AX34" s="326">
        <v>0</v>
      </c>
      <c r="AY34" s="326">
        <v>0</v>
      </c>
      <c r="AZ34" s="326">
        <v>0</v>
      </c>
      <c r="BA34" s="326">
        <v>0</v>
      </c>
      <c r="BB34" s="326">
        <v>0</v>
      </c>
      <c r="BC34" s="326">
        <v>0</v>
      </c>
      <c r="BD34" s="326">
        <v>0</v>
      </c>
      <c r="BE34" s="326">
        <v>0</v>
      </c>
      <c r="BF34" s="326">
        <v>0</v>
      </c>
      <c r="BG34" s="326">
        <v>0</v>
      </c>
      <c r="BH34" s="326">
        <v>0</v>
      </c>
      <c r="BI34" s="326">
        <v>0</v>
      </c>
      <c r="BJ34" s="326">
        <v>0</v>
      </c>
      <c r="BK34" s="326">
        <v>0</v>
      </c>
      <c r="BL34" s="326">
        <v>0</v>
      </c>
      <c r="BM34" s="326">
        <v>0</v>
      </c>
      <c r="BN34" s="326">
        <v>0</v>
      </c>
      <c r="BO34" s="326">
        <v>0</v>
      </c>
      <c r="BP34" s="326">
        <v>0</v>
      </c>
      <c r="BQ34" s="326">
        <v>0</v>
      </c>
      <c r="BR34" s="326">
        <v>0</v>
      </c>
      <c r="BS34" s="326">
        <v>0</v>
      </c>
      <c r="BT34" s="326">
        <v>0</v>
      </c>
      <c r="BU34" s="326">
        <v>0</v>
      </c>
      <c r="BV34" s="326">
        <v>0</v>
      </c>
      <c r="BW34" s="326">
        <v>0</v>
      </c>
      <c r="BX34" s="326">
        <v>0</v>
      </c>
      <c r="BY34" s="326">
        <v>0</v>
      </c>
      <c r="BZ34" s="326">
        <v>0</v>
      </c>
      <c r="CA34" s="326">
        <v>0</v>
      </c>
      <c r="CB34" s="326">
        <v>0</v>
      </c>
      <c r="CC34" s="326">
        <v>0</v>
      </c>
      <c r="CD34" s="326">
        <v>0</v>
      </c>
      <c r="CE34" s="326">
        <v>0</v>
      </c>
      <c r="CF34" s="326">
        <v>0</v>
      </c>
      <c r="CG34" s="326">
        <v>0</v>
      </c>
      <c r="CH34" s="326">
        <v>0</v>
      </c>
      <c r="CI34" s="326">
        <v>0</v>
      </c>
      <c r="CJ34" s="326">
        <v>0</v>
      </c>
      <c r="CK34" s="326" t="s">
        <v>190</v>
      </c>
      <c r="CL34" s="105"/>
    </row>
    <row r="35" spans="1:90" ht="48" customHeight="1" x14ac:dyDescent="0.25">
      <c r="A35" s="105"/>
      <c r="B35" s="440" t="s">
        <v>124</v>
      </c>
      <c r="C35" s="440" t="s">
        <v>125</v>
      </c>
      <c r="D35" s="440" t="s">
        <v>93</v>
      </c>
      <c r="E35" s="396">
        <v>0</v>
      </c>
      <c r="F35" s="396">
        <v>0</v>
      </c>
      <c r="G35" s="396">
        <v>0</v>
      </c>
      <c r="H35" s="396">
        <v>0</v>
      </c>
      <c r="I35" s="396">
        <v>0</v>
      </c>
      <c r="J35" s="396">
        <v>0</v>
      </c>
      <c r="K35" s="396">
        <v>0</v>
      </c>
      <c r="L35" s="396">
        <v>0</v>
      </c>
      <c r="M35" s="396">
        <v>0</v>
      </c>
      <c r="N35" s="396">
        <v>0</v>
      </c>
      <c r="O35" s="396">
        <v>0</v>
      </c>
      <c r="P35" s="396">
        <v>0</v>
      </c>
      <c r="Q35" s="396">
        <v>0</v>
      </c>
      <c r="R35" s="396">
        <v>0</v>
      </c>
      <c r="S35" s="396">
        <v>0</v>
      </c>
      <c r="T35" s="396">
        <v>0</v>
      </c>
      <c r="U35" s="396">
        <v>0</v>
      </c>
      <c r="V35" s="396">
        <v>0</v>
      </c>
      <c r="W35" s="396">
        <v>0</v>
      </c>
      <c r="X35" s="396">
        <v>0</v>
      </c>
      <c r="Y35" s="396">
        <v>0</v>
      </c>
      <c r="Z35" s="396">
        <v>0</v>
      </c>
      <c r="AA35" s="396">
        <v>0</v>
      </c>
      <c r="AB35" s="396">
        <v>0</v>
      </c>
      <c r="AC35" s="396">
        <v>0</v>
      </c>
      <c r="AD35" s="396">
        <v>0</v>
      </c>
      <c r="AE35" s="396">
        <v>0</v>
      </c>
      <c r="AF35" s="396">
        <v>0</v>
      </c>
      <c r="AG35" s="396">
        <v>0</v>
      </c>
      <c r="AH35" s="396">
        <v>0</v>
      </c>
      <c r="AI35" s="396">
        <v>0</v>
      </c>
      <c r="AJ35" s="396">
        <v>0</v>
      </c>
      <c r="AK35" s="396">
        <v>0</v>
      </c>
      <c r="AL35" s="396">
        <v>0</v>
      </c>
      <c r="AM35" s="396">
        <v>0</v>
      </c>
      <c r="AN35" s="396">
        <v>0</v>
      </c>
      <c r="AO35" s="396">
        <v>0</v>
      </c>
      <c r="AP35" s="396">
        <v>0</v>
      </c>
      <c r="AQ35" s="396">
        <v>0</v>
      </c>
      <c r="AR35" s="396">
        <v>0</v>
      </c>
      <c r="AS35" s="396">
        <v>0</v>
      </c>
      <c r="AT35" s="396">
        <v>0</v>
      </c>
      <c r="AU35" s="396">
        <v>0</v>
      </c>
      <c r="AV35" s="396">
        <v>0</v>
      </c>
      <c r="AW35" s="396">
        <v>0</v>
      </c>
      <c r="AX35" s="396">
        <v>0</v>
      </c>
      <c r="AY35" s="396">
        <v>0</v>
      </c>
      <c r="AZ35" s="396">
        <v>0</v>
      </c>
      <c r="BA35" s="396">
        <v>0</v>
      </c>
      <c r="BB35" s="396">
        <v>0</v>
      </c>
      <c r="BC35" s="396">
        <v>0</v>
      </c>
      <c r="BD35" s="396">
        <v>0</v>
      </c>
      <c r="BE35" s="396">
        <v>0</v>
      </c>
      <c r="BF35" s="396">
        <v>0</v>
      </c>
      <c r="BG35" s="396">
        <v>0</v>
      </c>
      <c r="BH35" s="396">
        <v>0</v>
      </c>
      <c r="BI35" s="396">
        <v>0</v>
      </c>
      <c r="BJ35" s="396">
        <v>0</v>
      </c>
      <c r="BK35" s="396">
        <v>0</v>
      </c>
      <c r="BL35" s="396">
        <v>0</v>
      </c>
      <c r="BM35" s="396">
        <v>0</v>
      </c>
      <c r="BN35" s="396">
        <v>0</v>
      </c>
      <c r="BO35" s="396">
        <v>0</v>
      </c>
      <c r="BP35" s="396">
        <v>0</v>
      </c>
      <c r="BQ35" s="396">
        <v>0</v>
      </c>
      <c r="BR35" s="396">
        <v>0</v>
      </c>
      <c r="BS35" s="396">
        <v>0</v>
      </c>
      <c r="BT35" s="396">
        <v>0</v>
      </c>
      <c r="BU35" s="396">
        <v>0</v>
      </c>
      <c r="BV35" s="396">
        <v>0</v>
      </c>
      <c r="BW35" s="396">
        <v>0</v>
      </c>
      <c r="BX35" s="396">
        <v>0</v>
      </c>
      <c r="BY35" s="396">
        <v>0</v>
      </c>
      <c r="BZ35" s="396">
        <v>0</v>
      </c>
      <c r="CA35" s="396">
        <v>0</v>
      </c>
      <c r="CB35" s="396">
        <v>0</v>
      </c>
      <c r="CC35" s="396">
        <v>0</v>
      </c>
      <c r="CD35" s="396">
        <v>0</v>
      </c>
      <c r="CE35" s="396">
        <v>0</v>
      </c>
      <c r="CF35" s="396">
        <v>0</v>
      </c>
      <c r="CG35" s="396">
        <v>0</v>
      </c>
      <c r="CH35" s="396">
        <v>0</v>
      </c>
      <c r="CI35" s="396">
        <v>0</v>
      </c>
      <c r="CJ35" s="396">
        <v>0</v>
      </c>
      <c r="CK35" s="396" t="s">
        <v>190</v>
      </c>
      <c r="CL35" s="105"/>
    </row>
    <row r="36" spans="1:90" ht="48" customHeight="1" x14ac:dyDescent="0.25">
      <c r="A36" s="105"/>
      <c r="B36" s="408" t="s">
        <v>126</v>
      </c>
      <c r="C36" s="440" t="s">
        <v>127</v>
      </c>
      <c r="D36" s="440" t="s">
        <v>93</v>
      </c>
      <c r="E36" s="396">
        <f t="shared" ref="E36:AJ36" si="29">E37+E38</f>
        <v>0</v>
      </c>
      <c r="F36" s="396">
        <f t="shared" si="29"/>
        <v>0</v>
      </c>
      <c r="G36" s="396">
        <f t="shared" si="29"/>
        <v>0</v>
      </c>
      <c r="H36" s="396">
        <f t="shared" si="29"/>
        <v>0</v>
      </c>
      <c r="I36" s="396">
        <f t="shared" si="29"/>
        <v>0</v>
      </c>
      <c r="J36" s="396">
        <f t="shared" si="29"/>
        <v>0</v>
      </c>
      <c r="K36" s="396">
        <f t="shared" si="29"/>
        <v>0</v>
      </c>
      <c r="L36" s="396">
        <f t="shared" si="29"/>
        <v>0</v>
      </c>
      <c r="M36" s="396">
        <f t="shared" si="29"/>
        <v>0</v>
      </c>
      <c r="N36" s="396">
        <f t="shared" si="29"/>
        <v>0</v>
      </c>
      <c r="O36" s="396">
        <f t="shared" si="29"/>
        <v>0</v>
      </c>
      <c r="P36" s="396">
        <f t="shared" si="29"/>
        <v>0</v>
      </c>
      <c r="Q36" s="396">
        <f t="shared" si="29"/>
        <v>0</v>
      </c>
      <c r="R36" s="396">
        <f t="shared" si="29"/>
        <v>0</v>
      </c>
      <c r="S36" s="396">
        <f t="shared" si="29"/>
        <v>0</v>
      </c>
      <c r="T36" s="396">
        <f t="shared" si="29"/>
        <v>0</v>
      </c>
      <c r="U36" s="396">
        <f t="shared" si="29"/>
        <v>0</v>
      </c>
      <c r="V36" s="396">
        <f t="shared" si="29"/>
        <v>0</v>
      </c>
      <c r="W36" s="396">
        <f t="shared" si="29"/>
        <v>0</v>
      </c>
      <c r="X36" s="396">
        <f t="shared" si="29"/>
        <v>0</v>
      </c>
      <c r="Y36" s="396">
        <f t="shared" si="29"/>
        <v>0</v>
      </c>
      <c r="Z36" s="396">
        <f t="shared" si="29"/>
        <v>0</v>
      </c>
      <c r="AA36" s="396">
        <f t="shared" si="29"/>
        <v>0</v>
      </c>
      <c r="AB36" s="396">
        <f t="shared" si="29"/>
        <v>0</v>
      </c>
      <c r="AC36" s="396">
        <f t="shared" si="29"/>
        <v>0</v>
      </c>
      <c r="AD36" s="396">
        <f t="shared" si="29"/>
        <v>0</v>
      </c>
      <c r="AE36" s="396">
        <f t="shared" si="29"/>
        <v>0</v>
      </c>
      <c r="AF36" s="396">
        <f t="shared" si="29"/>
        <v>0</v>
      </c>
      <c r="AG36" s="396">
        <f t="shared" si="29"/>
        <v>0</v>
      </c>
      <c r="AH36" s="396">
        <f t="shared" si="29"/>
        <v>0</v>
      </c>
      <c r="AI36" s="396">
        <f t="shared" si="29"/>
        <v>0</v>
      </c>
      <c r="AJ36" s="396">
        <f t="shared" si="29"/>
        <v>0</v>
      </c>
      <c r="AK36" s="396">
        <f t="shared" ref="AK36:BP36" si="30">AK37+AK38</f>
        <v>0</v>
      </c>
      <c r="AL36" s="396">
        <f t="shared" si="30"/>
        <v>0</v>
      </c>
      <c r="AM36" s="396">
        <f t="shared" si="30"/>
        <v>0</v>
      </c>
      <c r="AN36" s="396">
        <f t="shared" si="30"/>
        <v>0</v>
      </c>
      <c r="AO36" s="396">
        <f t="shared" si="30"/>
        <v>0</v>
      </c>
      <c r="AP36" s="396">
        <f t="shared" si="30"/>
        <v>0</v>
      </c>
      <c r="AQ36" s="396">
        <f t="shared" si="30"/>
        <v>0</v>
      </c>
      <c r="AR36" s="396">
        <f t="shared" si="30"/>
        <v>0</v>
      </c>
      <c r="AS36" s="396">
        <f t="shared" si="30"/>
        <v>0</v>
      </c>
      <c r="AT36" s="396">
        <f t="shared" si="30"/>
        <v>0</v>
      </c>
      <c r="AU36" s="396">
        <f t="shared" si="30"/>
        <v>0</v>
      </c>
      <c r="AV36" s="396">
        <f t="shared" si="30"/>
        <v>0</v>
      </c>
      <c r="AW36" s="396">
        <f t="shared" si="30"/>
        <v>0</v>
      </c>
      <c r="AX36" s="396">
        <f t="shared" si="30"/>
        <v>0</v>
      </c>
      <c r="AY36" s="396">
        <f t="shared" si="30"/>
        <v>0</v>
      </c>
      <c r="AZ36" s="396">
        <f t="shared" si="30"/>
        <v>0</v>
      </c>
      <c r="BA36" s="396">
        <f t="shared" si="30"/>
        <v>0</v>
      </c>
      <c r="BB36" s="396">
        <f t="shared" si="30"/>
        <v>0</v>
      </c>
      <c r="BC36" s="396">
        <f t="shared" si="30"/>
        <v>0</v>
      </c>
      <c r="BD36" s="396">
        <f t="shared" si="30"/>
        <v>0</v>
      </c>
      <c r="BE36" s="396">
        <f t="shared" si="30"/>
        <v>0</v>
      </c>
      <c r="BF36" s="396">
        <f t="shared" si="30"/>
        <v>0</v>
      </c>
      <c r="BG36" s="396">
        <f t="shared" si="30"/>
        <v>0</v>
      </c>
      <c r="BH36" s="396">
        <f t="shared" si="30"/>
        <v>0</v>
      </c>
      <c r="BI36" s="396">
        <f t="shared" si="30"/>
        <v>0</v>
      </c>
      <c r="BJ36" s="396">
        <f t="shared" si="30"/>
        <v>0</v>
      </c>
      <c r="BK36" s="396">
        <f t="shared" si="30"/>
        <v>0</v>
      </c>
      <c r="BL36" s="396">
        <f t="shared" si="30"/>
        <v>0</v>
      </c>
      <c r="BM36" s="396">
        <f t="shared" si="30"/>
        <v>0</v>
      </c>
      <c r="BN36" s="396">
        <f t="shared" si="30"/>
        <v>0</v>
      </c>
      <c r="BO36" s="396">
        <f t="shared" si="30"/>
        <v>0</v>
      </c>
      <c r="BP36" s="396">
        <f t="shared" si="30"/>
        <v>0</v>
      </c>
      <c r="BQ36" s="396">
        <f t="shared" ref="BQ36:CJ36" si="31">BQ37+BQ38</f>
        <v>0</v>
      </c>
      <c r="BR36" s="396">
        <f t="shared" si="31"/>
        <v>0</v>
      </c>
      <c r="BS36" s="396">
        <f t="shared" si="31"/>
        <v>0</v>
      </c>
      <c r="BT36" s="396">
        <f t="shared" si="31"/>
        <v>0</v>
      </c>
      <c r="BU36" s="396">
        <f t="shared" si="31"/>
        <v>0</v>
      </c>
      <c r="BV36" s="396">
        <f t="shared" si="31"/>
        <v>0</v>
      </c>
      <c r="BW36" s="396">
        <f t="shared" si="31"/>
        <v>0</v>
      </c>
      <c r="BX36" s="396">
        <f t="shared" si="31"/>
        <v>0</v>
      </c>
      <c r="BY36" s="396">
        <f t="shared" si="31"/>
        <v>0</v>
      </c>
      <c r="BZ36" s="396">
        <f t="shared" si="31"/>
        <v>0</v>
      </c>
      <c r="CA36" s="396">
        <f t="shared" si="31"/>
        <v>0</v>
      </c>
      <c r="CB36" s="396">
        <f t="shared" si="31"/>
        <v>0</v>
      </c>
      <c r="CC36" s="396">
        <f t="shared" si="31"/>
        <v>0</v>
      </c>
      <c r="CD36" s="396">
        <f t="shared" si="31"/>
        <v>0</v>
      </c>
      <c r="CE36" s="396">
        <f t="shared" si="31"/>
        <v>0</v>
      </c>
      <c r="CF36" s="396">
        <f t="shared" si="31"/>
        <v>0</v>
      </c>
      <c r="CG36" s="396">
        <f t="shared" si="31"/>
        <v>0</v>
      </c>
      <c r="CH36" s="396">
        <f t="shared" si="31"/>
        <v>0</v>
      </c>
      <c r="CI36" s="396">
        <f t="shared" si="31"/>
        <v>0</v>
      </c>
      <c r="CJ36" s="396">
        <f t="shared" si="31"/>
        <v>0</v>
      </c>
      <c r="CK36" s="396" t="s">
        <v>190</v>
      </c>
      <c r="CL36" s="105"/>
    </row>
    <row r="37" spans="1:90" ht="42" customHeight="1" x14ac:dyDescent="0.25">
      <c r="A37" s="105"/>
      <c r="B37" s="450" t="s">
        <v>286</v>
      </c>
      <c r="C37" s="72" t="s">
        <v>287</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v>0</v>
      </c>
      <c r="AH37" s="326">
        <v>0</v>
      </c>
      <c r="AI37" s="326">
        <v>0</v>
      </c>
      <c r="AJ37" s="326">
        <v>0</v>
      </c>
      <c r="AK37" s="326">
        <v>0</v>
      </c>
      <c r="AL37" s="326">
        <v>0</v>
      </c>
      <c r="AM37" s="326">
        <v>0</v>
      </c>
      <c r="AN37" s="326">
        <v>0</v>
      </c>
      <c r="AO37" s="326">
        <v>0</v>
      </c>
      <c r="AP37" s="326">
        <v>0</v>
      </c>
      <c r="AQ37" s="326">
        <v>0</v>
      </c>
      <c r="AR37" s="326">
        <v>0</v>
      </c>
      <c r="AS37" s="326">
        <v>0</v>
      </c>
      <c r="AT37" s="326">
        <v>0</v>
      </c>
      <c r="AU37" s="326">
        <v>0</v>
      </c>
      <c r="AV37" s="326">
        <v>0</v>
      </c>
      <c r="AW37" s="326">
        <v>0</v>
      </c>
      <c r="AX37" s="326">
        <v>0</v>
      </c>
      <c r="AY37" s="326">
        <v>0</v>
      </c>
      <c r="AZ37" s="326">
        <v>0</v>
      </c>
      <c r="BA37" s="326">
        <v>0</v>
      </c>
      <c r="BB37" s="326">
        <v>0</v>
      </c>
      <c r="BC37" s="326">
        <v>0</v>
      </c>
      <c r="BD37" s="326">
        <v>0</v>
      </c>
      <c r="BE37" s="326">
        <v>0</v>
      </c>
      <c r="BF37" s="326">
        <v>0</v>
      </c>
      <c r="BG37" s="326">
        <v>0</v>
      </c>
      <c r="BH37" s="326">
        <v>0</v>
      </c>
      <c r="BI37" s="326">
        <v>0</v>
      </c>
      <c r="BJ37" s="326">
        <v>0</v>
      </c>
      <c r="BK37" s="326">
        <v>0</v>
      </c>
      <c r="BL37" s="326">
        <v>0</v>
      </c>
      <c r="BM37" s="326">
        <v>0</v>
      </c>
      <c r="BN37" s="326">
        <v>0</v>
      </c>
      <c r="BO37" s="326">
        <v>0</v>
      </c>
      <c r="BP37" s="326">
        <v>0</v>
      </c>
      <c r="BQ37" s="326">
        <v>0</v>
      </c>
      <c r="BR37" s="326">
        <v>0</v>
      </c>
      <c r="BS37" s="326">
        <v>0</v>
      </c>
      <c r="BT37" s="326">
        <v>0</v>
      </c>
      <c r="BU37" s="326">
        <v>0</v>
      </c>
      <c r="BV37" s="326">
        <v>0</v>
      </c>
      <c r="BW37" s="326">
        <v>0</v>
      </c>
      <c r="BX37" s="326">
        <v>0</v>
      </c>
      <c r="BY37" s="326">
        <v>0</v>
      </c>
      <c r="BZ37" s="326">
        <v>0</v>
      </c>
      <c r="CA37" s="326">
        <v>0</v>
      </c>
      <c r="CB37" s="326">
        <v>0</v>
      </c>
      <c r="CC37" s="326">
        <v>0</v>
      </c>
      <c r="CD37" s="326">
        <v>0</v>
      </c>
      <c r="CE37" s="326">
        <v>0</v>
      </c>
      <c r="CF37" s="326">
        <v>0</v>
      </c>
      <c r="CG37" s="326">
        <v>0</v>
      </c>
      <c r="CH37" s="326">
        <v>0</v>
      </c>
      <c r="CI37" s="326">
        <v>0</v>
      </c>
      <c r="CJ37" s="326">
        <v>0</v>
      </c>
      <c r="CK37" s="326" t="s">
        <v>190</v>
      </c>
      <c r="CL37" s="105"/>
    </row>
    <row r="38" spans="1:90" ht="42" customHeight="1" x14ac:dyDescent="0.25">
      <c r="A38" s="105"/>
      <c r="B38" s="421" t="s">
        <v>128</v>
      </c>
      <c r="C38" s="422" t="s">
        <v>129</v>
      </c>
      <c r="D38" s="444"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v>0</v>
      </c>
      <c r="AH38" s="326">
        <v>0</v>
      </c>
      <c r="AI38" s="326">
        <v>0</v>
      </c>
      <c r="AJ38" s="326">
        <v>0</v>
      </c>
      <c r="AK38" s="326">
        <v>0</v>
      </c>
      <c r="AL38" s="326">
        <v>0</v>
      </c>
      <c r="AM38" s="326">
        <v>0</v>
      </c>
      <c r="AN38" s="326">
        <v>0</v>
      </c>
      <c r="AO38" s="326">
        <v>0</v>
      </c>
      <c r="AP38" s="326">
        <v>0</v>
      </c>
      <c r="AQ38" s="326">
        <v>0</v>
      </c>
      <c r="AR38" s="326">
        <v>0</v>
      </c>
      <c r="AS38" s="326">
        <v>0</v>
      </c>
      <c r="AT38" s="326">
        <v>0</v>
      </c>
      <c r="AU38" s="326">
        <v>0</v>
      </c>
      <c r="AV38" s="326">
        <v>0</v>
      </c>
      <c r="AW38" s="326">
        <v>0</v>
      </c>
      <c r="AX38" s="326">
        <v>0</v>
      </c>
      <c r="AY38" s="326">
        <v>0</v>
      </c>
      <c r="AZ38" s="326">
        <v>0</v>
      </c>
      <c r="BA38" s="326">
        <v>0</v>
      </c>
      <c r="BB38" s="326">
        <v>0</v>
      </c>
      <c r="BC38" s="326">
        <v>0</v>
      </c>
      <c r="BD38" s="326">
        <v>0</v>
      </c>
      <c r="BE38" s="326">
        <v>0</v>
      </c>
      <c r="BF38" s="326">
        <v>0</v>
      </c>
      <c r="BG38" s="326">
        <v>0</v>
      </c>
      <c r="BH38" s="326">
        <v>0</v>
      </c>
      <c r="BI38" s="326">
        <v>0</v>
      </c>
      <c r="BJ38" s="326">
        <v>0</v>
      </c>
      <c r="BK38" s="326">
        <v>0</v>
      </c>
      <c r="BL38" s="326">
        <v>0</v>
      </c>
      <c r="BM38" s="326">
        <v>0</v>
      </c>
      <c r="BN38" s="326">
        <v>0</v>
      </c>
      <c r="BO38" s="326">
        <v>0</v>
      </c>
      <c r="BP38" s="326">
        <v>0</v>
      </c>
      <c r="BQ38" s="326">
        <v>0</v>
      </c>
      <c r="BR38" s="326">
        <v>0</v>
      </c>
      <c r="BS38" s="326">
        <v>0</v>
      </c>
      <c r="BT38" s="326">
        <v>0</v>
      </c>
      <c r="BU38" s="326">
        <v>0</v>
      </c>
      <c r="BV38" s="326">
        <v>0</v>
      </c>
      <c r="BW38" s="326">
        <v>0</v>
      </c>
      <c r="BX38" s="326">
        <v>0</v>
      </c>
      <c r="BY38" s="326">
        <v>0</v>
      </c>
      <c r="BZ38" s="326">
        <v>0</v>
      </c>
      <c r="CA38" s="326">
        <v>0</v>
      </c>
      <c r="CB38" s="326">
        <v>0</v>
      </c>
      <c r="CC38" s="326">
        <v>0</v>
      </c>
      <c r="CD38" s="326">
        <v>0</v>
      </c>
      <c r="CE38" s="326">
        <v>0</v>
      </c>
      <c r="CF38" s="326">
        <v>0</v>
      </c>
      <c r="CG38" s="326">
        <v>0</v>
      </c>
      <c r="CH38" s="326">
        <v>0</v>
      </c>
      <c r="CI38" s="326">
        <v>0</v>
      </c>
      <c r="CJ38" s="326">
        <v>0</v>
      </c>
      <c r="CK38" s="326" t="s">
        <v>190</v>
      </c>
      <c r="CL38" s="105"/>
    </row>
    <row r="39" spans="1:90" ht="48" customHeight="1" x14ac:dyDescent="0.25">
      <c r="A39" s="105"/>
      <c r="B39" s="394" t="s">
        <v>130</v>
      </c>
      <c r="C39" s="395" t="s">
        <v>131</v>
      </c>
      <c r="D39" s="441" t="s">
        <v>93</v>
      </c>
      <c r="E39" s="396">
        <f t="shared" ref="E39:AJ39" si="32">E40+E52+E56+E67</f>
        <v>0</v>
      </c>
      <c r="F39" s="396">
        <f t="shared" si="32"/>
        <v>0</v>
      </c>
      <c r="G39" s="396">
        <f t="shared" si="32"/>
        <v>0</v>
      </c>
      <c r="H39" s="396">
        <f t="shared" si="32"/>
        <v>0</v>
      </c>
      <c r="I39" s="396">
        <f t="shared" si="32"/>
        <v>0</v>
      </c>
      <c r="J39" s="396">
        <f t="shared" si="32"/>
        <v>0</v>
      </c>
      <c r="K39" s="396">
        <f t="shared" si="32"/>
        <v>0</v>
      </c>
      <c r="L39" s="396">
        <f t="shared" si="32"/>
        <v>0</v>
      </c>
      <c r="M39" s="396">
        <f t="shared" si="32"/>
        <v>0</v>
      </c>
      <c r="N39" s="396">
        <f t="shared" si="32"/>
        <v>0</v>
      </c>
      <c r="O39" s="396">
        <f t="shared" si="32"/>
        <v>0</v>
      </c>
      <c r="P39" s="396">
        <f t="shared" si="32"/>
        <v>0</v>
      </c>
      <c r="Q39" s="396">
        <f t="shared" si="32"/>
        <v>0</v>
      </c>
      <c r="R39" s="396">
        <f t="shared" si="32"/>
        <v>0</v>
      </c>
      <c r="S39" s="396">
        <f t="shared" si="32"/>
        <v>0</v>
      </c>
      <c r="T39" s="396">
        <f t="shared" si="32"/>
        <v>0</v>
      </c>
      <c r="U39" s="396">
        <f t="shared" si="32"/>
        <v>0</v>
      </c>
      <c r="V39" s="396">
        <f t="shared" si="32"/>
        <v>0</v>
      </c>
      <c r="W39" s="396">
        <f t="shared" si="32"/>
        <v>0</v>
      </c>
      <c r="X39" s="396">
        <f t="shared" si="32"/>
        <v>0</v>
      </c>
      <c r="Y39" s="396">
        <f t="shared" si="32"/>
        <v>0</v>
      </c>
      <c r="Z39" s="396">
        <f t="shared" si="32"/>
        <v>0</v>
      </c>
      <c r="AA39" s="396">
        <f t="shared" si="32"/>
        <v>0</v>
      </c>
      <c r="AB39" s="396">
        <f t="shared" si="32"/>
        <v>0</v>
      </c>
      <c r="AC39" s="396">
        <f t="shared" si="32"/>
        <v>0</v>
      </c>
      <c r="AD39" s="396">
        <f t="shared" si="32"/>
        <v>0</v>
      </c>
      <c r="AE39" s="396">
        <f t="shared" si="32"/>
        <v>0</v>
      </c>
      <c r="AF39" s="396">
        <f t="shared" si="32"/>
        <v>0</v>
      </c>
      <c r="AG39" s="396">
        <f t="shared" si="32"/>
        <v>0</v>
      </c>
      <c r="AH39" s="396">
        <f t="shared" si="32"/>
        <v>0</v>
      </c>
      <c r="AI39" s="396">
        <f t="shared" si="32"/>
        <v>0</v>
      </c>
      <c r="AJ39" s="396">
        <f t="shared" si="32"/>
        <v>0</v>
      </c>
      <c r="AK39" s="396">
        <f t="shared" ref="AK39:BP39" si="33">AK40+AK52+AK56+AK67</f>
        <v>0</v>
      </c>
      <c r="AL39" s="396">
        <f t="shared" si="33"/>
        <v>0</v>
      </c>
      <c r="AM39" s="396">
        <f t="shared" si="33"/>
        <v>0</v>
      </c>
      <c r="AN39" s="396">
        <f t="shared" si="33"/>
        <v>0</v>
      </c>
      <c r="AO39" s="396">
        <f t="shared" si="33"/>
        <v>0</v>
      </c>
      <c r="AP39" s="396">
        <f t="shared" si="33"/>
        <v>0</v>
      </c>
      <c r="AQ39" s="396">
        <f t="shared" si="33"/>
        <v>0</v>
      </c>
      <c r="AR39" s="396">
        <f t="shared" si="33"/>
        <v>0</v>
      </c>
      <c r="AS39" s="396">
        <f t="shared" si="33"/>
        <v>0</v>
      </c>
      <c r="AT39" s="396">
        <f t="shared" si="33"/>
        <v>0</v>
      </c>
      <c r="AU39" s="396">
        <f t="shared" si="33"/>
        <v>0</v>
      </c>
      <c r="AV39" s="396">
        <f t="shared" si="33"/>
        <v>0</v>
      </c>
      <c r="AW39" s="396">
        <f t="shared" si="33"/>
        <v>0</v>
      </c>
      <c r="AX39" s="396">
        <f t="shared" si="33"/>
        <v>0</v>
      </c>
      <c r="AY39" s="396">
        <f t="shared" si="33"/>
        <v>0</v>
      </c>
      <c r="AZ39" s="396">
        <f t="shared" si="33"/>
        <v>0</v>
      </c>
      <c r="BA39" s="396">
        <f t="shared" si="33"/>
        <v>0</v>
      </c>
      <c r="BB39" s="396">
        <f t="shared" si="33"/>
        <v>0</v>
      </c>
      <c r="BC39" s="396">
        <f t="shared" si="33"/>
        <v>0</v>
      </c>
      <c r="BD39" s="396">
        <f t="shared" si="33"/>
        <v>0</v>
      </c>
      <c r="BE39" s="396">
        <f t="shared" si="33"/>
        <v>0</v>
      </c>
      <c r="BF39" s="396">
        <f t="shared" si="33"/>
        <v>0</v>
      </c>
      <c r="BG39" s="396">
        <f t="shared" si="33"/>
        <v>0</v>
      </c>
      <c r="BH39" s="396">
        <f t="shared" si="33"/>
        <v>0</v>
      </c>
      <c r="BI39" s="396">
        <f t="shared" si="33"/>
        <v>0</v>
      </c>
      <c r="BJ39" s="396">
        <f t="shared" si="33"/>
        <v>0</v>
      </c>
      <c r="BK39" s="396">
        <f t="shared" si="33"/>
        <v>0</v>
      </c>
      <c r="BL39" s="396">
        <f t="shared" si="33"/>
        <v>0</v>
      </c>
      <c r="BM39" s="396">
        <f t="shared" si="33"/>
        <v>0</v>
      </c>
      <c r="BN39" s="396">
        <f t="shared" si="33"/>
        <v>0</v>
      </c>
      <c r="BO39" s="396">
        <f t="shared" si="33"/>
        <v>0</v>
      </c>
      <c r="BP39" s="396">
        <f t="shared" si="33"/>
        <v>0</v>
      </c>
      <c r="BQ39" s="396">
        <f t="shared" ref="BQ39:CJ39" si="34">BQ40+BQ52+BQ56+BQ67</f>
        <v>0</v>
      </c>
      <c r="BR39" s="396">
        <f t="shared" si="34"/>
        <v>0</v>
      </c>
      <c r="BS39" s="396">
        <f t="shared" si="34"/>
        <v>0</v>
      </c>
      <c r="BT39" s="396">
        <f t="shared" si="34"/>
        <v>0</v>
      </c>
      <c r="BU39" s="396">
        <f t="shared" si="34"/>
        <v>0</v>
      </c>
      <c r="BV39" s="396">
        <f t="shared" si="34"/>
        <v>0</v>
      </c>
      <c r="BW39" s="396">
        <f t="shared" si="34"/>
        <v>0</v>
      </c>
      <c r="BX39" s="396">
        <f t="shared" si="34"/>
        <v>0</v>
      </c>
      <c r="BY39" s="396">
        <f t="shared" si="34"/>
        <v>0</v>
      </c>
      <c r="BZ39" s="396">
        <f t="shared" si="34"/>
        <v>0</v>
      </c>
      <c r="CA39" s="396">
        <f t="shared" si="34"/>
        <v>0</v>
      </c>
      <c r="CB39" s="396">
        <f t="shared" si="34"/>
        <v>0</v>
      </c>
      <c r="CC39" s="396">
        <f t="shared" si="34"/>
        <v>0</v>
      </c>
      <c r="CD39" s="396">
        <f t="shared" si="34"/>
        <v>0</v>
      </c>
      <c r="CE39" s="396">
        <f t="shared" si="34"/>
        <v>0</v>
      </c>
      <c r="CF39" s="396">
        <f t="shared" si="34"/>
        <v>0</v>
      </c>
      <c r="CG39" s="396">
        <f t="shared" si="34"/>
        <v>0</v>
      </c>
      <c r="CH39" s="396">
        <f t="shared" si="34"/>
        <v>0</v>
      </c>
      <c r="CI39" s="396">
        <f t="shared" si="34"/>
        <v>0</v>
      </c>
      <c r="CJ39" s="396">
        <f t="shared" si="34"/>
        <v>0</v>
      </c>
      <c r="CK39" s="396" t="s">
        <v>190</v>
      </c>
      <c r="CL39" s="105"/>
    </row>
    <row r="40" spans="1:90" ht="48" customHeight="1" x14ac:dyDescent="0.25">
      <c r="A40" s="105"/>
      <c r="B40" s="394" t="s">
        <v>132</v>
      </c>
      <c r="C40" s="395" t="s">
        <v>133</v>
      </c>
      <c r="D40" s="394" t="s">
        <v>93</v>
      </c>
      <c r="E40" s="396">
        <f>E41</f>
        <v>0</v>
      </c>
      <c r="F40" s="396">
        <v>0</v>
      </c>
      <c r="G40" s="396">
        <v>0</v>
      </c>
      <c r="H40" s="396">
        <v>0</v>
      </c>
      <c r="I40" s="396">
        <v>0</v>
      </c>
      <c r="J40" s="396">
        <v>0</v>
      </c>
      <c r="K40" s="396">
        <v>0</v>
      </c>
      <c r="L40" s="396">
        <f>L41</f>
        <v>0</v>
      </c>
      <c r="M40" s="396">
        <v>0</v>
      </c>
      <c r="N40" s="396">
        <v>0</v>
      </c>
      <c r="O40" s="396">
        <v>0</v>
      </c>
      <c r="P40" s="396">
        <v>0</v>
      </c>
      <c r="Q40" s="396">
        <v>0</v>
      </c>
      <c r="R40" s="396">
        <v>0</v>
      </c>
      <c r="S40" s="396">
        <f t="shared" ref="S40:CD40" si="35">S41+S44</f>
        <v>0</v>
      </c>
      <c r="T40" s="396">
        <f t="shared" si="35"/>
        <v>0</v>
      </c>
      <c r="U40" s="396">
        <f t="shared" si="35"/>
        <v>0</v>
      </c>
      <c r="V40" s="396">
        <f t="shared" si="35"/>
        <v>0</v>
      </c>
      <c r="W40" s="396">
        <f t="shared" si="35"/>
        <v>0</v>
      </c>
      <c r="X40" s="396">
        <f t="shared" si="35"/>
        <v>0</v>
      </c>
      <c r="Y40" s="396">
        <f t="shared" si="35"/>
        <v>0</v>
      </c>
      <c r="Z40" s="396">
        <f t="shared" si="35"/>
        <v>0</v>
      </c>
      <c r="AA40" s="396">
        <f t="shared" si="35"/>
        <v>0</v>
      </c>
      <c r="AB40" s="396">
        <f t="shared" si="35"/>
        <v>0</v>
      </c>
      <c r="AC40" s="396">
        <f t="shared" si="35"/>
        <v>0</v>
      </c>
      <c r="AD40" s="396">
        <f t="shared" si="35"/>
        <v>0</v>
      </c>
      <c r="AE40" s="396">
        <f t="shared" si="35"/>
        <v>0</v>
      </c>
      <c r="AF40" s="396">
        <f t="shared" si="35"/>
        <v>0</v>
      </c>
      <c r="AG40" s="396">
        <f t="shared" si="35"/>
        <v>0</v>
      </c>
      <c r="AH40" s="396">
        <f t="shared" si="35"/>
        <v>0</v>
      </c>
      <c r="AI40" s="396">
        <f t="shared" si="35"/>
        <v>0</v>
      </c>
      <c r="AJ40" s="396">
        <f t="shared" si="35"/>
        <v>0</v>
      </c>
      <c r="AK40" s="396">
        <f t="shared" si="35"/>
        <v>0</v>
      </c>
      <c r="AL40" s="396">
        <f t="shared" si="35"/>
        <v>0</v>
      </c>
      <c r="AM40" s="396">
        <f t="shared" si="35"/>
        <v>0</v>
      </c>
      <c r="AN40" s="396">
        <f t="shared" si="35"/>
        <v>0</v>
      </c>
      <c r="AO40" s="396">
        <f t="shared" si="35"/>
        <v>0</v>
      </c>
      <c r="AP40" s="396">
        <f t="shared" si="35"/>
        <v>0</v>
      </c>
      <c r="AQ40" s="396">
        <f t="shared" si="35"/>
        <v>0</v>
      </c>
      <c r="AR40" s="396">
        <f t="shared" si="35"/>
        <v>0</v>
      </c>
      <c r="AS40" s="396">
        <f t="shared" si="35"/>
        <v>0</v>
      </c>
      <c r="AT40" s="396">
        <f t="shared" si="35"/>
        <v>0</v>
      </c>
      <c r="AU40" s="396">
        <f t="shared" si="35"/>
        <v>0</v>
      </c>
      <c r="AV40" s="396">
        <f t="shared" si="35"/>
        <v>0</v>
      </c>
      <c r="AW40" s="396">
        <f t="shared" si="35"/>
        <v>0</v>
      </c>
      <c r="AX40" s="396">
        <f t="shared" si="35"/>
        <v>0</v>
      </c>
      <c r="AY40" s="396">
        <f t="shared" si="35"/>
        <v>0</v>
      </c>
      <c r="AZ40" s="396">
        <f t="shared" si="35"/>
        <v>0</v>
      </c>
      <c r="BA40" s="396">
        <f t="shared" si="35"/>
        <v>0</v>
      </c>
      <c r="BB40" s="396">
        <f t="shared" si="35"/>
        <v>0</v>
      </c>
      <c r="BC40" s="396">
        <f t="shared" si="35"/>
        <v>0</v>
      </c>
      <c r="BD40" s="396">
        <f t="shared" si="35"/>
        <v>0</v>
      </c>
      <c r="BE40" s="396">
        <f t="shared" si="35"/>
        <v>0</v>
      </c>
      <c r="BF40" s="396">
        <f t="shared" si="35"/>
        <v>0</v>
      </c>
      <c r="BG40" s="396">
        <f t="shared" si="35"/>
        <v>0</v>
      </c>
      <c r="BH40" s="396">
        <f t="shared" si="35"/>
        <v>0</v>
      </c>
      <c r="BI40" s="396">
        <f t="shared" si="35"/>
        <v>0</v>
      </c>
      <c r="BJ40" s="396">
        <f t="shared" si="35"/>
        <v>0</v>
      </c>
      <c r="BK40" s="396">
        <f t="shared" si="35"/>
        <v>0</v>
      </c>
      <c r="BL40" s="396">
        <f t="shared" si="35"/>
        <v>0</v>
      </c>
      <c r="BM40" s="396">
        <f t="shared" si="35"/>
        <v>0</v>
      </c>
      <c r="BN40" s="396">
        <f t="shared" si="35"/>
        <v>0</v>
      </c>
      <c r="BO40" s="396">
        <f t="shared" si="35"/>
        <v>0</v>
      </c>
      <c r="BP40" s="396">
        <f t="shared" si="35"/>
        <v>0</v>
      </c>
      <c r="BQ40" s="396">
        <f t="shared" si="35"/>
        <v>0</v>
      </c>
      <c r="BR40" s="396">
        <f t="shared" si="35"/>
        <v>0</v>
      </c>
      <c r="BS40" s="396">
        <f t="shared" si="35"/>
        <v>0</v>
      </c>
      <c r="BT40" s="396">
        <f t="shared" si="35"/>
        <v>0</v>
      </c>
      <c r="BU40" s="396">
        <f t="shared" si="35"/>
        <v>0</v>
      </c>
      <c r="BV40" s="396">
        <f t="shared" si="35"/>
        <v>0</v>
      </c>
      <c r="BW40" s="396">
        <f t="shared" si="35"/>
        <v>0</v>
      </c>
      <c r="BX40" s="396">
        <f t="shared" si="35"/>
        <v>0</v>
      </c>
      <c r="BY40" s="396">
        <f t="shared" si="35"/>
        <v>0</v>
      </c>
      <c r="BZ40" s="396">
        <f t="shared" si="35"/>
        <v>0</v>
      </c>
      <c r="CA40" s="396">
        <f t="shared" si="35"/>
        <v>0</v>
      </c>
      <c r="CB40" s="396">
        <f t="shared" si="35"/>
        <v>0</v>
      </c>
      <c r="CC40" s="396">
        <f t="shared" si="35"/>
        <v>0</v>
      </c>
      <c r="CD40" s="396">
        <f t="shared" si="35"/>
        <v>0</v>
      </c>
      <c r="CE40" s="396">
        <f t="shared" ref="CE40:CJ40" si="36">CE41+CE44</f>
        <v>0</v>
      </c>
      <c r="CF40" s="396">
        <f t="shared" si="36"/>
        <v>0</v>
      </c>
      <c r="CG40" s="396">
        <f t="shared" si="36"/>
        <v>0</v>
      </c>
      <c r="CH40" s="396">
        <f t="shared" si="36"/>
        <v>0</v>
      </c>
      <c r="CI40" s="396">
        <f t="shared" si="36"/>
        <v>0</v>
      </c>
      <c r="CJ40" s="396">
        <f t="shared" si="36"/>
        <v>0</v>
      </c>
      <c r="CK40" s="396" t="s">
        <v>190</v>
      </c>
      <c r="CL40" s="105"/>
    </row>
    <row r="41" spans="1:90" ht="42" customHeight="1" x14ac:dyDescent="0.25">
      <c r="A41" s="105"/>
      <c r="B41" s="424" t="s">
        <v>134</v>
      </c>
      <c r="C41" s="425" t="s">
        <v>135</v>
      </c>
      <c r="D41" s="424" t="s">
        <v>93</v>
      </c>
      <c r="E41" s="426">
        <f t="shared" ref="E41:AJ41" si="37">SUM(E42:E43)</f>
        <v>0</v>
      </c>
      <c r="F41" s="426">
        <f t="shared" si="37"/>
        <v>0</v>
      </c>
      <c r="G41" s="426">
        <f t="shared" si="37"/>
        <v>0</v>
      </c>
      <c r="H41" s="426">
        <f t="shared" si="37"/>
        <v>0</v>
      </c>
      <c r="I41" s="426">
        <f t="shared" si="37"/>
        <v>0</v>
      </c>
      <c r="J41" s="426">
        <f t="shared" si="37"/>
        <v>0</v>
      </c>
      <c r="K41" s="426">
        <f t="shared" si="37"/>
        <v>0</v>
      </c>
      <c r="L41" s="426">
        <f t="shared" si="37"/>
        <v>0</v>
      </c>
      <c r="M41" s="426">
        <f t="shared" si="37"/>
        <v>0</v>
      </c>
      <c r="N41" s="426">
        <f t="shared" si="37"/>
        <v>0</v>
      </c>
      <c r="O41" s="426">
        <f t="shared" si="37"/>
        <v>0</v>
      </c>
      <c r="P41" s="426">
        <f t="shared" si="37"/>
        <v>0</v>
      </c>
      <c r="Q41" s="426">
        <f t="shared" si="37"/>
        <v>0</v>
      </c>
      <c r="R41" s="426">
        <f t="shared" si="37"/>
        <v>0</v>
      </c>
      <c r="S41" s="426">
        <f t="shared" si="37"/>
        <v>0</v>
      </c>
      <c r="T41" s="426">
        <f t="shared" si="37"/>
        <v>0</v>
      </c>
      <c r="U41" s="426">
        <f t="shared" si="37"/>
        <v>0</v>
      </c>
      <c r="V41" s="426">
        <f t="shared" si="37"/>
        <v>0</v>
      </c>
      <c r="W41" s="426">
        <f t="shared" si="37"/>
        <v>0</v>
      </c>
      <c r="X41" s="426">
        <f t="shared" si="37"/>
        <v>0</v>
      </c>
      <c r="Y41" s="426">
        <f t="shared" si="37"/>
        <v>0</v>
      </c>
      <c r="Z41" s="426">
        <f t="shared" si="37"/>
        <v>0</v>
      </c>
      <c r="AA41" s="426">
        <f t="shared" si="37"/>
        <v>0</v>
      </c>
      <c r="AB41" s="426">
        <f t="shared" si="37"/>
        <v>0</v>
      </c>
      <c r="AC41" s="426">
        <f t="shared" si="37"/>
        <v>0</v>
      </c>
      <c r="AD41" s="426">
        <f t="shared" si="37"/>
        <v>0</v>
      </c>
      <c r="AE41" s="426">
        <f t="shared" si="37"/>
        <v>0</v>
      </c>
      <c r="AF41" s="426">
        <f t="shared" si="37"/>
        <v>0</v>
      </c>
      <c r="AG41" s="426">
        <f t="shared" si="37"/>
        <v>0</v>
      </c>
      <c r="AH41" s="426">
        <f t="shared" si="37"/>
        <v>0</v>
      </c>
      <c r="AI41" s="426">
        <f t="shared" si="37"/>
        <v>0</v>
      </c>
      <c r="AJ41" s="426">
        <f t="shared" si="37"/>
        <v>0</v>
      </c>
      <c r="AK41" s="426">
        <f t="shared" ref="AK41:CJ41" si="38">SUM(AK42:AK43)</f>
        <v>0</v>
      </c>
      <c r="AL41" s="426">
        <f t="shared" si="38"/>
        <v>0</v>
      </c>
      <c r="AM41" s="426">
        <f t="shared" si="38"/>
        <v>0</v>
      </c>
      <c r="AN41" s="426">
        <f t="shared" si="38"/>
        <v>0</v>
      </c>
      <c r="AO41" s="426">
        <f t="shared" si="38"/>
        <v>0</v>
      </c>
      <c r="AP41" s="426">
        <f t="shared" si="38"/>
        <v>0</v>
      </c>
      <c r="AQ41" s="426">
        <f t="shared" si="38"/>
        <v>0</v>
      </c>
      <c r="AR41" s="426">
        <f t="shared" si="38"/>
        <v>0</v>
      </c>
      <c r="AS41" s="426">
        <f t="shared" si="38"/>
        <v>0</v>
      </c>
      <c r="AT41" s="426">
        <f t="shared" si="38"/>
        <v>0</v>
      </c>
      <c r="AU41" s="426">
        <f t="shared" si="38"/>
        <v>0</v>
      </c>
      <c r="AV41" s="426">
        <f t="shared" si="38"/>
        <v>0</v>
      </c>
      <c r="AW41" s="426">
        <f t="shared" si="38"/>
        <v>0</v>
      </c>
      <c r="AX41" s="426">
        <f t="shared" si="38"/>
        <v>0</v>
      </c>
      <c r="AY41" s="426">
        <f t="shared" si="38"/>
        <v>0</v>
      </c>
      <c r="AZ41" s="426">
        <f t="shared" si="38"/>
        <v>0</v>
      </c>
      <c r="BA41" s="426">
        <f t="shared" si="38"/>
        <v>0</v>
      </c>
      <c r="BB41" s="426">
        <f t="shared" si="38"/>
        <v>0</v>
      </c>
      <c r="BC41" s="426">
        <f t="shared" si="38"/>
        <v>0</v>
      </c>
      <c r="BD41" s="426">
        <f t="shared" si="38"/>
        <v>0</v>
      </c>
      <c r="BE41" s="426">
        <f t="shared" si="38"/>
        <v>0</v>
      </c>
      <c r="BF41" s="426">
        <f t="shared" si="38"/>
        <v>0</v>
      </c>
      <c r="BG41" s="426">
        <f t="shared" si="38"/>
        <v>0</v>
      </c>
      <c r="BH41" s="426">
        <f t="shared" si="38"/>
        <v>0</v>
      </c>
      <c r="BI41" s="426">
        <f t="shared" si="38"/>
        <v>0</v>
      </c>
      <c r="BJ41" s="426">
        <f t="shared" si="38"/>
        <v>0</v>
      </c>
      <c r="BK41" s="426">
        <f t="shared" si="38"/>
        <v>0</v>
      </c>
      <c r="BL41" s="426">
        <f t="shared" si="38"/>
        <v>0</v>
      </c>
      <c r="BM41" s="426">
        <f t="shared" si="38"/>
        <v>0</v>
      </c>
      <c r="BN41" s="426">
        <f t="shared" si="38"/>
        <v>0</v>
      </c>
      <c r="BO41" s="426">
        <f t="shared" si="38"/>
        <v>0</v>
      </c>
      <c r="BP41" s="426">
        <f t="shared" si="38"/>
        <v>0</v>
      </c>
      <c r="BQ41" s="426">
        <f t="shared" si="38"/>
        <v>0</v>
      </c>
      <c r="BR41" s="426">
        <f t="shared" si="38"/>
        <v>0</v>
      </c>
      <c r="BS41" s="426">
        <f t="shared" si="38"/>
        <v>0</v>
      </c>
      <c r="BT41" s="426">
        <f t="shared" si="38"/>
        <v>0</v>
      </c>
      <c r="BU41" s="426">
        <f t="shared" si="38"/>
        <v>0</v>
      </c>
      <c r="BV41" s="426">
        <f t="shared" si="38"/>
        <v>0</v>
      </c>
      <c r="BW41" s="426">
        <f t="shared" si="38"/>
        <v>0</v>
      </c>
      <c r="BX41" s="426">
        <f t="shared" si="38"/>
        <v>0</v>
      </c>
      <c r="BY41" s="426">
        <f t="shared" si="38"/>
        <v>0</v>
      </c>
      <c r="BZ41" s="426">
        <f t="shared" si="38"/>
        <v>0</v>
      </c>
      <c r="CA41" s="426">
        <f t="shared" si="38"/>
        <v>0</v>
      </c>
      <c r="CB41" s="426">
        <f t="shared" si="38"/>
        <v>0</v>
      </c>
      <c r="CC41" s="426">
        <f t="shared" si="38"/>
        <v>0</v>
      </c>
      <c r="CD41" s="426">
        <f t="shared" si="38"/>
        <v>0</v>
      </c>
      <c r="CE41" s="426">
        <f t="shared" si="38"/>
        <v>0</v>
      </c>
      <c r="CF41" s="426">
        <f t="shared" si="38"/>
        <v>0</v>
      </c>
      <c r="CG41" s="426">
        <f t="shared" si="38"/>
        <v>0</v>
      </c>
      <c r="CH41" s="426">
        <f t="shared" si="38"/>
        <v>0</v>
      </c>
      <c r="CI41" s="426">
        <f t="shared" si="38"/>
        <v>0</v>
      </c>
      <c r="CJ41" s="426">
        <f t="shared" si="38"/>
        <v>0</v>
      </c>
      <c r="CK41" s="426" t="s">
        <v>190</v>
      </c>
      <c r="CL41" s="105"/>
    </row>
    <row r="42" spans="1:90" ht="31.5" hidden="1" x14ac:dyDescent="0.25">
      <c r="A42" s="105"/>
      <c r="B42" s="412" t="s">
        <v>136</v>
      </c>
      <c r="C42" s="417" t="s">
        <v>137</v>
      </c>
      <c r="D42" s="413" t="s">
        <v>138</v>
      </c>
      <c r="E42" s="78">
        <f>AG42+AU42+BI42</f>
        <v>0</v>
      </c>
      <c r="F42" s="78">
        <f t="shared" ref="F42:L43" si="39">AH42+AV42+BJ42</f>
        <v>0</v>
      </c>
      <c r="G42" s="78">
        <f t="shared" si="39"/>
        <v>0</v>
      </c>
      <c r="H42" s="78">
        <f t="shared" si="39"/>
        <v>0</v>
      </c>
      <c r="I42" s="78">
        <f t="shared" si="39"/>
        <v>0</v>
      </c>
      <c r="J42" s="78">
        <f t="shared" si="39"/>
        <v>0</v>
      </c>
      <c r="K42" s="78">
        <f t="shared" si="39"/>
        <v>0</v>
      </c>
      <c r="L42" s="77">
        <f>AN42+BB42+BP42</f>
        <v>0</v>
      </c>
      <c r="M42" s="78">
        <f t="shared" ref="M42:R43" si="40">AO42+BC42+BQ42</f>
        <v>0</v>
      </c>
      <c r="N42" s="78">
        <f t="shared" si="40"/>
        <v>0</v>
      </c>
      <c r="O42" s="78">
        <f t="shared" si="40"/>
        <v>0</v>
      </c>
      <c r="P42" s="78">
        <f t="shared" si="40"/>
        <v>0</v>
      </c>
      <c r="Q42" s="78">
        <f t="shared" si="40"/>
        <v>0</v>
      </c>
      <c r="R42" s="78">
        <f t="shared" si="40"/>
        <v>0</v>
      </c>
      <c r="S42" s="78">
        <v>0</v>
      </c>
      <c r="T42" s="78">
        <v>0</v>
      </c>
      <c r="U42" s="78">
        <v>0</v>
      </c>
      <c r="V42" s="78">
        <v>0</v>
      </c>
      <c r="W42" s="78">
        <v>0</v>
      </c>
      <c r="X42" s="78">
        <v>0</v>
      </c>
      <c r="Y42" s="78">
        <v>0</v>
      </c>
      <c r="Z42" s="78">
        <v>0</v>
      </c>
      <c r="AA42" s="78">
        <v>0</v>
      </c>
      <c r="AB42" s="78">
        <v>0</v>
      </c>
      <c r="AC42" s="78">
        <v>0</v>
      </c>
      <c r="AD42" s="78">
        <v>0</v>
      </c>
      <c r="AE42" s="78">
        <v>0</v>
      </c>
      <c r="AF42" s="78">
        <v>0</v>
      </c>
      <c r="AG42" s="78"/>
      <c r="AH42" s="78">
        <v>0</v>
      </c>
      <c r="AI42" s="78">
        <v>0</v>
      </c>
      <c r="AJ42" s="78">
        <v>0</v>
      </c>
      <c r="AK42" s="78">
        <v>0</v>
      </c>
      <c r="AL42" s="78">
        <v>0</v>
      </c>
      <c r="AM42" s="78">
        <v>0</v>
      </c>
      <c r="AN42" s="78"/>
      <c r="AO42" s="78">
        <v>0</v>
      </c>
      <c r="AP42" s="78">
        <v>0</v>
      </c>
      <c r="AQ42" s="78">
        <v>0</v>
      </c>
      <c r="AR42" s="78">
        <v>0</v>
      </c>
      <c r="AS42" s="78">
        <v>0</v>
      </c>
      <c r="AT42" s="78">
        <v>0</v>
      </c>
      <c r="AU42" s="78">
        <v>0</v>
      </c>
      <c r="AV42" s="78">
        <v>0</v>
      </c>
      <c r="AW42" s="78">
        <v>0</v>
      </c>
      <c r="AX42" s="78">
        <v>0</v>
      </c>
      <c r="AY42" s="78">
        <v>0</v>
      </c>
      <c r="AZ42" s="78">
        <v>0</v>
      </c>
      <c r="BA42" s="78">
        <v>0</v>
      </c>
      <c r="BB42" s="78">
        <v>0</v>
      </c>
      <c r="BC42" s="78">
        <v>0</v>
      </c>
      <c r="BD42" s="78">
        <v>0</v>
      </c>
      <c r="BE42" s="78">
        <v>0</v>
      </c>
      <c r="BF42" s="78">
        <v>0</v>
      </c>
      <c r="BG42" s="78">
        <v>0</v>
      </c>
      <c r="BH42" s="78">
        <v>0</v>
      </c>
      <c r="BI42" s="416">
        <v>0</v>
      </c>
      <c r="BJ42" s="416">
        <v>0</v>
      </c>
      <c r="BK42" s="416">
        <v>0</v>
      </c>
      <c r="BL42" s="203">
        <v>0</v>
      </c>
      <c r="BM42" s="203">
        <v>0</v>
      </c>
      <c r="BN42" s="203">
        <v>0</v>
      </c>
      <c r="BO42" s="203">
        <v>0</v>
      </c>
      <c r="BP42" s="416">
        <v>0</v>
      </c>
      <c r="BQ42" s="203">
        <v>0</v>
      </c>
      <c r="BR42" s="203">
        <v>0</v>
      </c>
      <c r="BS42" s="203">
        <v>0</v>
      </c>
      <c r="BT42" s="203">
        <v>0</v>
      </c>
      <c r="BU42" s="203">
        <v>0</v>
      </c>
      <c r="BV42" s="203">
        <v>0</v>
      </c>
      <c r="BW42" s="204">
        <f>BI42+AU42+AG42+S42</f>
        <v>0</v>
      </c>
      <c r="BX42" s="204">
        <f t="shared" ref="BX42:CD43" si="41">BJ42+AV42+AH42+T42</f>
        <v>0</v>
      </c>
      <c r="BY42" s="204">
        <f t="shared" si="41"/>
        <v>0</v>
      </c>
      <c r="BZ42" s="204">
        <f t="shared" si="41"/>
        <v>0</v>
      </c>
      <c r="CA42" s="204">
        <f t="shared" si="41"/>
        <v>0</v>
      </c>
      <c r="CB42" s="204">
        <f t="shared" si="41"/>
        <v>0</v>
      </c>
      <c r="CC42" s="204">
        <f t="shared" si="41"/>
        <v>0</v>
      </c>
      <c r="CD42" s="204">
        <f>BP42+BB42+AN42+Z42</f>
        <v>0</v>
      </c>
      <c r="CE42" s="204">
        <f t="shared" ref="CE42:CJ43" si="42">BQ42+BC42+AO42+AA42</f>
        <v>0</v>
      </c>
      <c r="CF42" s="204">
        <f t="shared" si="42"/>
        <v>0</v>
      </c>
      <c r="CG42" s="204">
        <f t="shared" si="42"/>
        <v>0</v>
      </c>
      <c r="CH42" s="204">
        <f t="shared" si="42"/>
        <v>0</v>
      </c>
      <c r="CI42" s="204">
        <f t="shared" si="42"/>
        <v>0</v>
      </c>
      <c r="CJ42" s="204">
        <f t="shared" si="42"/>
        <v>0</v>
      </c>
      <c r="CK42" s="78" t="s">
        <v>190</v>
      </c>
      <c r="CL42" s="99"/>
    </row>
    <row r="43" spans="1:90" hidden="1" x14ac:dyDescent="0.25">
      <c r="A43" s="105"/>
      <c r="B43" s="412" t="s">
        <v>192</v>
      </c>
      <c r="C43" s="494"/>
      <c r="D43" s="381"/>
      <c r="E43" s="78">
        <f>AG43+AU43+BI43</f>
        <v>0</v>
      </c>
      <c r="F43" s="78">
        <f t="shared" si="39"/>
        <v>0</v>
      </c>
      <c r="G43" s="78">
        <f t="shared" si="39"/>
        <v>0</v>
      </c>
      <c r="H43" s="78">
        <f t="shared" si="39"/>
        <v>0</v>
      </c>
      <c r="I43" s="78">
        <f t="shared" si="39"/>
        <v>0</v>
      </c>
      <c r="J43" s="78">
        <f t="shared" si="39"/>
        <v>0</v>
      </c>
      <c r="K43" s="78">
        <f t="shared" si="39"/>
        <v>0</v>
      </c>
      <c r="L43" s="77">
        <f t="shared" si="39"/>
        <v>0</v>
      </c>
      <c r="M43" s="78">
        <f t="shared" si="40"/>
        <v>0</v>
      </c>
      <c r="N43" s="78">
        <f t="shared" si="40"/>
        <v>0</v>
      </c>
      <c r="O43" s="78">
        <f t="shared" si="40"/>
        <v>0</v>
      </c>
      <c r="P43" s="78">
        <f t="shared" si="40"/>
        <v>0</v>
      </c>
      <c r="Q43" s="78">
        <f t="shared" si="40"/>
        <v>0</v>
      </c>
      <c r="R43" s="78">
        <f t="shared" si="40"/>
        <v>0</v>
      </c>
      <c r="S43" s="78">
        <v>0</v>
      </c>
      <c r="T43" s="78">
        <v>0</v>
      </c>
      <c r="U43" s="78">
        <v>0</v>
      </c>
      <c r="V43" s="78">
        <v>0</v>
      </c>
      <c r="W43" s="78">
        <v>0</v>
      </c>
      <c r="X43" s="78">
        <v>0</v>
      </c>
      <c r="Y43" s="78">
        <v>0</v>
      </c>
      <c r="Z43" s="78">
        <v>0</v>
      </c>
      <c r="AA43" s="78">
        <v>0</v>
      </c>
      <c r="AB43" s="78">
        <v>0</v>
      </c>
      <c r="AC43" s="78">
        <v>0</v>
      </c>
      <c r="AD43" s="78">
        <v>0</v>
      </c>
      <c r="AE43" s="78">
        <v>0</v>
      </c>
      <c r="AF43" s="78">
        <v>0</v>
      </c>
      <c r="AG43" s="78">
        <v>0</v>
      </c>
      <c r="AH43" s="78">
        <v>0</v>
      </c>
      <c r="AI43" s="78">
        <v>0</v>
      </c>
      <c r="AJ43" s="78">
        <v>0</v>
      </c>
      <c r="AK43" s="78">
        <v>0</v>
      </c>
      <c r="AL43" s="78">
        <v>0</v>
      </c>
      <c r="AM43" s="78">
        <v>0</v>
      </c>
      <c r="AN43" s="78">
        <v>0</v>
      </c>
      <c r="AO43" s="78">
        <v>0</v>
      </c>
      <c r="AP43" s="78">
        <v>0</v>
      </c>
      <c r="AQ43" s="78">
        <v>0</v>
      </c>
      <c r="AR43" s="78">
        <v>0</v>
      </c>
      <c r="AS43" s="78">
        <v>0</v>
      </c>
      <c r="AT43" s="78">
        <v>0</v>
      </c>
      <c r="AU43" s="78">
        <v>0</v>
      </c>
      <c r="AV43" s="78">
        <v>0</v>
      </c>
      <c r="AW43" s="78">
        <v>0</v>
      </c>
      <c r="AX43" s="78">
        <v>0</v>
      </c>
      <c r="AY43" s="78">
        <v>0</v>
      </c>
      <c r="AZ43" s="78">
        <v>0</v>
      </c>
      <c r="BA43" s="78">
        <v>0</v>
      </c>
      <c r="BB43" s="78">
        <f>AU43</f>
        <v>0</v>
      </c>
      <c r="BC43" s="78">
        <v>0</v>
      </c>
      <c r="BD43" s="78">
        <v>0</v>
      </c>
      <c r="BE43" s="78">
        <v>0</v>
      </c>
      <c r="BF43" s="78">
        <v>0</v>
      </c>
      <c r="BG43" s="78">
        <v>0</v>
      </c>
      <c r="BH43" s="78">
        <v>0</v>
      </c>
      <c r="BI43" s="203">
        <v>0</v>
      </c>
      <c r="BJ43" s="203">
        <v>0</v>
      </c>
      <c r="BK43" s="203">
        <v>0</v>
      </c>
      <c r="BL43" s="203">
        <v>0</v>
      </c>
      <c r="BM43" s="203">
        <v>0</v>
      </c>
      <c r="BN43" s="203">
        <v>0</v>
      </c>
      <c r="BO43" s="203">
        <v>0</v>
      </c>
      <c r="BP43" s="203">
        <f>BI43</f>
        <v>0</v>
      </c>
      <c r="BQ43" s="203">
        <v>0</v>
      </c>
      <c r="BR43" s="203">
        <v>0</v>
      </c>
      <c r="BS43" s="203">
        <v>0</v>
      </c>
      <c r="BT43" s="203">
        <v>0</v>
      </c>
      <c r="BU43" s="203">
        <v>0</v>
      </c>
      <c r="BV43" s="203">
        <v>0</v>
      </c>
      <c r="BW43" s="204">
        <f>BI43+AU43+AG43+S43</f>
        <v>0</v>
      </c>
      <c r="BX43" s="204">
        <f t="shared" si="41"/>
        <v>0</v>
      </c>
      <c r="BY43" s="204">
        <f t="shared" si="41"/>
        <v>0</v>
      </c>
      <c r="BZ43" s="204">
        <f t="shared" si="41"/>
        <v>0</v>
      </c>
      <c r="CA43" s="204">
        <f t="shared" si="41"/>
        <v>0</v>
      </c>
      <c r="CB43" s="204">
        <f t="shared" si="41"/>
        <v>0</v>
      </c>
      <c r="CC43" s="204">
        <f t="shared" si="41"/>
        <v>0</v>
      </c>
      <c r="CD43" s="204">
        <f t="shared" si="41"/>
        <v>0</v>
      </c>
      <c r="CE43" s="204">
        <f t="shared" si="42"/>
        <v>0</v>
      </c>
      <c r="CF43" s="204">
        <f t="shared" si="42"/>
        <v>0</v>
      </c>
      <c r="CG43" s="204">
        <f t="shared" si="42"/>
        <v>0</v>
      </c>
      <c r="CH43" s="204">
        <f t="shared" si="42"/>
        <v>0</v>
      </c>
      <c r="CI43" s="204">
        <f t="shared" si="42"/>
        <v>0</v>
      </c>
      <c r="CJ43" s="204">
        <f t="shared" si="42"/>
        <v>0</v>
      </c>
      <c r="CK43" s="78" t="s">
        <v>190</v>
      </c>
      <c r="CL43" s="99"/>
    </row>
    <row r="44" spans="1:90" ht="42" customHeight="1" x14ac:dyDescent="0.25">
      <c r="A44" s="105"/>
      <c r="B44" s="424" t="s">
        <v>139</v>
      </c>
      <c r="C44" s="425" t="s">
        <v>140</v>
      </c>
      <c r="D44" s="424" t="s">
        <v>93</v>
      </c>
      <c r="E44" s="426">
        <v>0</v>
      </c>
      <c r="F44" s="426">
        <v>0</v>
      </c>
      <c r="G44" s="426">
        <v>0</v>
      </c>
      <c r="H44" s="426">
        <v>0</v>
      </c>
      <c r="I44" s="426">
        <v>0</v>
      </c>
      <c r="J44" s="426">
        <v>0</v>
      </c>
      <c r="K44" s="426">
        <v>0</v>
      </c>
      <c r="L44" s="426">
        <v>0</v>
      </c>
      <c r="M44" s="426">
        <v>0</v>
      </c>
      <c r="N44" s="426">
        <v>0</v>
      </c>
      <c r="O44" s="426">
        <v>0</v>
      </c>
      <c r="P44" s="426">
        <v>0</v>
      </c>
      <c r="Q44" s="426">
        <v>0</v>
      </c>
      <c r="R44" s="426">
        <v>0</v>
      </c>
      <c r="S44" s="426">
        <v>0</v>
      </c>
      <c r="T44" s="426">
        <v>0</v>
      </c>
      <c r="U44" s="426">
        <v>0</v>
      </c>
      <c r="V44" s="426">
        <v>0</v>
      </c>
      <c r="W44" s="426">
        <v>0</v>
      </c>
      <c r="X44" s="426">
        <v>0</v>
      </c>
      <c r="Y44" s="426">
        <v>0</v>
      </c>
      <c r="Z44" s="426">
        <v>0</v>
      </c>
      <c r="AA44" s="426">
        <v>0</v>
      </c>
      <c r="AB44" s="426">
        <v>0</v>
      </c>
      <c r="AC44" s="426">
        <v>0</v>
      </c>
      <c r="AD44" s="426">
        <v>0</v>
      </c>
      <c r="AE44" s="426">
        <v>0</v>
      </c>
      <c r="AF44" s="426">
        <v>0</v>
      </c>
      <c r="AG44" s="426">
        <v>0</v>
      </c>
      <c r="AH44" s="426">
        <v>0</v>
      </c>
      <c r="AI44" s="426">
        <v>0</v>
      </c>
      <c r="AJ44" s="426">
        <v>0</v>
      </c>
      <c r="AK44" s="426">
        <v>0</v>
      </c>
      <c r="AL44" s="426">
        <v>0</v>
      </c>
      <c r="AM44" s="426">
        <v>0</v>
      </c>
      <c r="AN44" s="426">
        <v>0</v>
      </c>
      <c r="AO44" s="426">
        <v>0</v>
      </c>
      <c r="AP44" s="426">
        <v>0</v>
      </c>
      <c r="AQ44" s="426">
        <v>0</v>
      </c>
      <c r="AR44" s="426">
        <v>0</v>
      </c>
      <c r="AS44" s="426">
        <v>0</v>
      </c>
      <c r="AT44" s="426">
        <v>0</v>
      </c>
      <c r="AU44" s="426">
        <v>0</v>
      </c>
      <c r="AV44" s="426">
        <v>0</v>
      </c>
      <c r="AW44" s="426">
        <v>0</v>
      </c>
      <c r="AX44" s="426">
        <v>0</v>
      </c>
      <c r="AY44" s="426">
        <v>0</v>
      </c>
      <c r="AZ44" s="426">
        <v>0</v>
      </c>
      <c r="BA44" s="426">
        <v>0</v>
      </c>
      <c r="BB44" s="426">
        <v>0</v>
      </c>
      <c r="BC44" s="426">
        <v>0</v>
      </c>
      <c r="BD44" s="426">
        <v>0</v>
      </c>
      <c r="BE44" s="426">
        <v>0</v>
      </c>
      <c r="BF44" s="426">
        <v>0</v>
      </c>
      <c r="BG44" s="426">
        <v>0</v>
      </c>
      <c r="BH44" s="426">
        <v>0</v>
      </c>
      <c r="BI44" s="426">
        <v>0</v>
      </c>
      <c r="BJ44" s="426">
        <v>0</v>
      </c>
      <c r="BK44" s="426">
        <v>0</v>
      </c>
      <c r="BL44" s="426">
        <v>0</v>
      </c>
      <c r="BM44" s="426">
        <v>0</v>
      </c>
      <c r="BN44" s="426">
        <v>0</v>
      </c>
      <c r="BO44" s="426">
        <v>0</v>
      </c>
      <c r="BP44" s="426">
        <v>0</v>
      </c>
      <c r="BQ44" s="426">
        <v>0</v>
      </c>
      <c r="BR44" s="426">
        <v>0</v>
      </c>
      <c r="BS44" s="426">
        <v>0</v>
      </c>
      <c r="BT44" s="426">
        <v>0</v>
      </c>
      <c r="BU44" s="426">
        <v>0</v>
      </c>
      <c r="BV44" s="426">
        <v>0</v>
      </c>
      <c r="BW44" s="426">
        <v>0</v>
      </c>
      <c r="BX44" s="426">
        <v>0</v>
      </c>
      <c r="BY44" s="426">
        <v>0</v>
      </c>
      <c r="BZ44" s="426">
        <v>0</v>
      </c>
      <c r="CA44" s="426">
        <v>0</v>
      </c>
      <c r="CB44" s="426">
        <v>0</v>
      </c>
      <c r="CC44" s="426">
        <v>0</v>
      </c>
      <c r="CD44" s="426">
        <v>0</v>
      </c>
      <c r="CE44" s="426">
        <v>0</v>
      </c>
      <c r="CF44" s="426">
        <v>0</v>
      </c>
      <c r="CG44" s="426">
        <v>0</v>
      </c>
      <c r="CH44" s="426">
        <v>0</v>
      </c>
      <c r="CI44" s="426">
        <v>0</v>
      </c>
      <c r="CJ44" s="426">
        <v>0</v>
      </c>
      <c r="CK44" s="426" t="s">
        <v>190</v>
      </c>
      <c r="CL44" s="99"/>
    </row>
    <row r="45" spans="1:90" s="512" customFormat="1" ht="33" customHeight="1" x14ac:dyDescent="0.25">
      <c r="B45" s="76" t="s">
        <v>139</v>
      </c>
      <c r="C45" s="399" t="s">
        <v>746</v>
      </c>
      <c r="D45" s="76" t="s">
        <v>838</v>
      </c>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97"/>
    </row>
    <row r="46" spans="1:90" s="512" customFormat="1" ht="33" customHeight="1" x14ac:dyDescent="0.25">
      <c r="B46" s="76" t="s">
        <v>139</v>
      </c>
      <c r="C46" s="399" t="s">
        <v>754</v>
      </c>
      <c r="D46" s="76" t="s">
        <v>756</v>
      </c>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97"/>
    </row>
    <row r="47" spans="1:90" s="512" customFormat="1" ht="33" customHeight="1" x14ac:dyDescent="0.25">
      <c r="B47" s="76" t="s">
        <v>139</v>
      </c>
      <c r="C47" s="399" t="s">
        <v>757</v>
      </c>
      <c r="D47" s="76" t="s">
        <v>839</v>
      </c>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97"/>
    </row>
    <row r="48" spans="1:90" s="512" customFormat="1" ht="33" customHeight="1" x14ac:dyDescent="0.25">
      <c r="B48" s="76" t="s">
        <v>139</v>
      </c>
      <c r="C48" s="399" t="s">
        <v>717</v>
      </c>
      <c r="D48" s="76" t="s">
        <v>733</v>
      </c>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97"/>
    </row>
    <row r="49" spans="1:117" s="512" customFormat="1" ht="33" customHeight="1" x14ac:dyDescent="0.25">
      <c r="B49" s="76" t="s">
        <v>139</v>
      </c>
      <c r="C49" s="399" t="s">
        <v>718</v>
      </c>
      <c r="D49" s="76" t="s">
        <v>840</v>
      </c>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97"/>
    </row>
    <row r="50" spans="1:117" s="951" customFormat="1" ht="33" customHeight="1" x14ac:dyDescent="0.25">
      <c r="B50" s="688" t="s">
        <v>139</v>
      </c>
      <c r="C50" s="651" t="s">
        <v>1715</v>
      </c>
      <c r="D50" s="688" t="s">
        <v>1719</v>
      </c>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97"/>
    </row>
    <row r="51" spans="1:117" s="951" customFormat="1" ht="33" customHeight="1" x14ac:dyDescent="0.25">
      <c r="B51" s="688" t="s">
        <v>139</v>
      </c>
      <c r="C51" s="651" t="s">
        <v>1717</v>
      </c>
      <c r="D51" s="688" t="s">
        <v>1720</v>
      </c>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97"/>
    </row>
    <row r="52" spans="1:117" ht="48" customHeight="1" x14ac:dyDescent="0.25">
      <c r="A52" s="105"/>
      <c r="B52" s="394" t="s">
        <v>141</v>
      </c>
      <c r="C52" s="395" t="s">
        <v>142</v>
      </c>
      <c r="D52" s="394" t="s">
        <v>93</v>
      </c>
      <c r="E52" s="396">
        <f t="shared" ref="E52:BP52" si="43">E53+E55</f>
        <v>0</v>
      </c>
      <c r="F52" s="396">
        <f t="shared" si="43"/>
        <v>0</v>
      </c>
      <c r="G52" s="396">
        <f t="shared" si="43"/>
        <v>0</v>
      </c>
      <c r="H52" s="396">
        <f t="shared" si="43"/>
        <v>0</v>
      </c>
      <c r="I52" s="396">
        <f t="shared" si="43"/>
        <v>0</v>
      </c>
      <c r="J52" s="396">
        <f t="shared" si="43"/>
        <v>0</v>
      </c>
      <c r="K52" s="396">
        <f t="shared" si="43"/>
        <v>0</v>
      </c>
      <c r="L52" s="396">
        <f t="shared" si="43"/>
        <v>0</v>
      </c>
      <c r="M52" s="396">
        <f t="shared" si="43"/>
        <v>0</v>
      </c>
      <c r="N52" s="396">
        <f t="shared" si="43"/>
        <v>0</v>
      </c>
      <c r="O52" s="396">
        <f t="shared" si="43"/>
        <v>0</v>
      </c>
      <c r="P52" s="396">
        <f t="shared" si="43"/>
        <v>0</v>
      </c>
      <c r="Q52" s="396">
        <f t="shared" si="43"/>
        <v>0</v>
      </c>
      <c r="R52" s="396">
        <f t="shared" si="43"/>
        <v>0</v>
      </c>
      <c r="S52" s="396">
        <f t="shared" si="43"/>
        <v>0</v>
      </c>
      <c r="T52" s="396">
        <f t="shared" si="43"/>
        <v>0</v>
      </c>
      <c r="U52" s="396">
        <f t="shared" si="43"/>
        <v>0</v>
      </c>
      <c r="V52" s="396">
        <f t="shared" si="43"/>
        <v>0</v>
      </c>
      <c r="W52" s="396">
        <f t="shared" si="43"/>
        <v>0</v>
      </c>
      <c r="X52" s="396">
        <f t="shared" si="43"/>
        <v>0</v>
      </c>
      <c r="Y52" s="396">
        <f t="shared" si="43"/>
        <v>0</v>
      </c>
      <c r="Z52" s="396">
        <f t="shared" si="43"/>
        <v>0</v>
      </c>
      <c r="AA52" s="396">
        <f t="shared" si="43"/>
        <v>0</v>
      </c>
      <c r="AB52" s="396">
        <f t="shared" si="43"/>
        <v>0</v>
      </c>
      <c r="AC52" s="396">
        <f t="shared" si="43"/>
        <v>0</v>
      </c>
      <c r="AD52" s="396">
        <f t="shared" si="43"/>
        <v>0</v>
      </c>
      <c r="AE52" s="396">
        <f t="shared" si="43"/>
        <v>0</v>
      </c>
      <c r="AF52" s="396">
        <f t="shared" si="43"/>
        <v>0</v>
      </c>
      <c r="AG52" s="396">
        <f t="shared" si="43"/>
        <v>0</v>
      </c>
      <c r="AH52" s="396">
        <f t="shared" si="43"/>
        <v>0</v>
      </c>
      <c r="AI52" s="396">
        <f t="shared" si="43"/>
        <v>0</v>
      </c>
      <c r="AJ52" s="396">
        <f t="shared" si="43"/>
        <v>0</v>
      </c>
      <c r="AK52" s="396">
        <f t="shared" si="43"/>
        <v>0</v>
      </c>
      <c r="AL52" s="396">
        <f t="shared" si="43"/>
        <v>0</v>
      </c>
      <c r="AM52" s="396">
        <f t="shared" si="43"/>
        <v>0</v>
      </c>
      <c r="AN52" s="396">
        <f t="shared" si="43"/>
        <v>0</v>
      </c>
      <c r="AO52" s="396">
        <f t="shared" si="43"/>
        <v>0</v>
      </c>
      <c r="AP52" s="396">
        <f t="shared" si="43"/>
        <v>0</v>
      </c>
      <c r="AQ52" s="396">
        <f t="shared" si="43"/>
        <v>0</v>
      </c>
      <c r="AR52" s="396">
        <f t="shared" si="43"/>
        <v>0</v>
      </c>
      <c r="AS52" s="396">
        <f t="shared" si="43"/>
        <v>0</v>
      </c>
      <c r="AT52" s="396">
        <f t="shared" si="43"/>
        <v>0</v>
      </c>
      <c r="AU52" s="396">
        <f t="shared" si="43"/>
        <v>0</v>
      </c>
      <c r="AV52" s="396">
        <f t="shared" si="43"/>
        <v>0</v>
      </c>
      <c r="AW52" s="396">
        <f t="shared" si="43"/>
        <v>0</v>
      </c>
      <c r="AX52" s="396">
        <f t="shared" si="43"/>
        <v>0</v>
      </c>
      <c r="AY52" s="396">
        <f t="shared" si="43"/>
        <v>0</v>
      </c>
      <c r="AZ52" s="396">
        <f t="shared" si="43"/>
        <v>0</v>
      </c>
      <c r="BA52" s="396">
        <f t="shared" si="43"/>
        <v>0</v>
      </c>
      <c r="BB52" s="396">
        <f t="shared" si="43"/>
        <v>0</v>
      </c>
      <c r="BC52" s="396">
        <f t="shared" si="43"/>
        <v>0</v>
      </c>
      <c r="BD52" s="396">
        <f t="shared" si="43"/>
        <v>0</v>
      </c>
      <c r="BE52" s="396">
        <f t="shared" si="43"/>
        <v>0</v>
      </c>
      <c r="BF52" s="396">
        <f t="shared" si="43"/>
        <v>0</v>
      </c>
      <c r="BG52" s="396">
        <f t="shared" si="43"/>
        <v>0</v>
      </c>
      <c r="BH52" s="396">
        <f t="shared" si="43"/>
        <v>0</v>
      </c>
      <c r="BI52" s="396">
        <f t="shared" si="43"/>
        <v>0</v>
      </c>
      <c r="BJ52" s="396">
        <f t="shared" si="43"/>
        <v>0</v>
      </c>
      <c r="BK52" s="396">
        <f t="shared" si="43"/>
        <v>0</v>
      </c>
      <c r="BL52" s="396">
        <f t="shared" si="43"/>
        <v>0</v>
      </c>
      <c r="BM52" s="396">
        <f t="shared" si="43"/>
        <v>0</v>
      </c>
      <c r="BN52" s="396">
        <f t="shared" si="43"/>
        <v>0</v>
      </c>
      <c r="BO52" s="396">
        <f t="shared" si="43"/>
        <v>0</v>
      </c>
      <c r="BP52" s="396">
        <f t="shared" si="43"/>
        <v>0</v>
      </c>
      <c r="BQ52" s="396">
        <f t="shared" ref="BQ52:CJ52" si="44">BQ53+BQ55</f>
        <v>0</v>
      </c>
      <c r="BR52" s="396">
        <f t="shared" si="44"/>
        <v>0</v>
      </c>
      <c r="BS52" s="396">
        <f t="shared" si="44"/>
        <v>0</v>
      </c>
      <c r="BT52" s="396">
        <f t="shared" si="44"/>
        <v>0</v>
      </c>
      <c r="BU52" s="396">
        <f t="shared" si="44"/>
        <v>0</v>
      </c>
      <c r="BV52" s="396">
        <f t="shared" si="44"/>
        <v>0</v>
      </c>
      <c r="BW52" s="396">
        <f t="shared" si="44"/>
        <v>0</v>
      </c>
      <c r="BX52" s="396">
        <f t="shared" si="44"/>
        <v>0</v>
      </c>
      <c r="BY52" s="396">
        <f t="shared" si="44"/>
        <v>0</v>
      </c>
      <c r="BZ52" s="396">
        <f t="shared" si="44"/>
        <v>0</v>
      </c>
      <c r="CA52" s="396">
        <f t="shared" si="44"/>
        <v>0</v>
      </c>
      <c r="CB52" s="396">
        <f t="shared" si="44"/>
        <v>0</v>
      </c>
      <c r="CC52" s="396">
        <f t="shared" si="44"/>
        <v>0</v>
      </c>
      <c r="CD52" s="396">
        <f t="shared" si="44"/>
        <v>0</v>
      </c>
      <c r="CE52" s="396">
        <f t="shared" si="44"/>
        <v>0</v>
      </c>
      <c r="CF52" s="396">
        <f t="shared" si="44"/>
        <v>0</v>
      </c>
      <c r="CG52" s="396">
        <f t="shared" si="44"/>
        <v>0</v>
      </c>
      <c r="CH52" s="396">
        <f t="shared" si="44"/>
        <v>0</v>
      </c>
      <c r="CI52" s="396">
        <f t="shared" si="44"/>
        <v>0</v>
      </c>
      <c r="CJ52" s="396">
        <f t="shared" si="44"/>
        <v>0</v>
      </c>
      <c r="CK52" s="396" t="s">
        <v>190</v>
      </c>
      <c r="CL52" s="105"/>
    </row>
    <row r="53" spans="1:117" ht="35.25" customHeight="1" x14ac:dyDescent="0.25">
      <c r="A53" s="105"/>
      <c r="B53" s="424" t="s">
        <v>143</v>
      </c>
      <c r="C53" s="425" t="s">
        <v>144</v>
      </c>
      <c r="D53" s="424" t="s">
        <v>93</v>
      </c>
      <c r="E53" s="426">
        <f t="shared" ref="E53:BP53" si="45">SUM(E54:E54)</f>
        <v>0</v>
      </c>
      <c r="F53" s="426">
        <f t="shared" si="45"/>
        <v>0</v>
      </c>
      <c r="G53" s="426">
        <f t="shared" si="45"/>
        <v>0</v>
      </c>
      <c r="H53" s="426">
        <f t="shared" si="45"/>
        <v>0</v>
      </c>
      <c r="I53" s="426">
        <f t="shared" si="45"/>
        <v>0</v>
      </c>
      <c r="J53" s="426">
        <f t="shared" si="45"/>
        <v>0</v>
      </c>
      <c r="K53" s="426">
        <f t="shared" si="45"/>
        <v>0</v>
      </c>
      <c r="L53" s="426">
        <f t="shared" si="45"/>
        <v>0</v>
      </c>
      <c r="M53" s="426">
        <f t="shared" si="45"/>
        <v>0</v>
      </c>
      <c r="N53" s="426">
        <f t="shared" si="45"/>
        <v>0</v>
      </c>
      <c r="O53" s="426">
        <f t="shared" si="45"/>
        <v>0</v>
      </c>
      <c r="P53" s="426">
        <f t="shared" si="45"/>
        <v>0</v>
      </c>
      <c r="Q53" s="426">
        <f t="shared" si="45"/>
        <v>0</v>
      </c>
      <c r="R53" s="426">
        <f t="shared" si="45"/>
        <v>0</v>
      </c>
      <c r="S53" s="426">
        <f t="shared" si="45"/>
        <v>0</v>
      </c>
      <c r="T53" s="426">
        <f t="shared" si="45"/>
        <v>0</v>
      </c>
      <c r="U53" s="426">
        <f t="shared" si="45"/>
        <v>0</v>
      </c>
      <c r="V53" s="426">
        <f t="shared" si="45"/>
        <v>0</v>
      </c>
      <c r="W53" s="426">
        <f t="shared" si="45"/>
        <v>0</v>
      </c>
      <c r="X53" s="426">
        <f t="shared" si="45"/>
        <v>0</v>
      </c>
      <c r="Y53" s="426">
        <f t="shared" si="45"/>
        <v>0</v>
      </c>
      <c r="Z53" s="426">
        <f t="shared" si="45"/>
        <v>0</v>
      </c>
      <c r="AA53" s="426">
        <f t="shared" si="45"/>
        <v>0</v>
      </c>
      <c r="AB53" s="426">
        <f t="shared" si="45"/>
        <v>0</v>
      </c>
      <c r="AC53" s="426">
        <f t="shared" si="45"/>
        <v>0</v>
      </c>
      <c r="AD53" s="426">
        <f t="shared" si="45"/>
        <v>0</v>
      </c>
      <c r="AE53" s="426">
        <f t="shared" si="45"/>
        <v>0</v>
      </c>
      <c r="AF53" s="426">
        <f t="shared" si="45"/>
        <v>0</v>
      </c>
      <c r="AG53" s="426">
        <f t="shared" si="45"/>
        <v>0</v>
      </c>
      <c r="AH53" s="426">
        <f t="shared" si="45"/>
        <v>0</v>
      </c>
      <c r="AI53" s="426">
        <f t="shared" si="45"/>
        <v>0</v>
      </c>
      <c r="AJ53" s="426">
        <f t="shared" si="45"/>
        <v>0</v>
      </c>
      <c r="AK53" s="426">
        <f t="shared" si="45"/>
        <v>0</v>
      </c>
      <c r="AL53" s="426">
        <f t="shared" si="45"/>
        <v>0</v>
      </c>
      <c r="AM53" s="426">
        <f t="shared" si="45"/>
        <v>0</v>
      </c>
      <c r="AN53" s="426">
        <f t="shared" si="45"/>
        <v>0</v>
      </c>
      <c r="AO53" s="426">
        <f t="shared" si="45"/>
        <v>0</v>
      </c>
      <c r="AP53" s="426">
        <f t="shared" si="45"/>
        <v>0</v>
      </c>
      <c r="AQ53" s="426">
        <f t="shared" si="45"/>
        <v>0</v>
      </c>
      <c r="AR53" s="426">
        <f t="shared" si="45"/>
        <v>0</v>
      </c>
      <c r="AS53" s="426">
        <f t="shared" si="45"/>
        <v>0</v>
      </c>
      <c r="AT53" s="426">
        <f t="shared" si="45"/>
        <v>0</v>
      </c>
      <c r="AU53" s="426">
        <f t="shared" si="45"/>
        <v>0</v>
      </c>
      <c r="AV53" s="426">
        <f t="shared" si="45"/>
        <v>0</v>
      </c>
      <c r="AW53" s="426">
        <f t="shared" si="45"/>
        <v>0</v>
      </c>
      <c r="AX53" s="426">
        <f t="shared" si="45"/>
        <v>0</v>
      </c>
      <c r="AY53" s="426">
        <f t="shared" si="45"/>
        <v>0</v>
      </c>
      <c r="AZ53" s="426">
        <f t="shared" si="45"/>
        <v>0</v>
      </c>
      <c r="BA53" s="426">
        <f t="shared" si="45"/>
        <v>0</v>
      </c>
      <c r="BB53" s="426">
        <f t="shared" si="45"/>
        <v>0</v>
      </c>
      <c r="BC53" s="426">
        <f t="shared" si="45"/>
        <v>0</v>
      </c>
      <c r="BD53" s="426">
        <f t="shared" si="45"/>
        <v>0</v>
      </c>
      <c r="BE53" s="426">
        <f t="shared" si="45"/>
        <v>0</v>
      </c>
      <c r="BF53" s="426">
        <f t="shared" si="45"/>
        <v>0</v>
      </c>
      <c r="BG53" s="426">
        <f t="shared" si="45"/>
        <v>0</v>
      </c>
      <c r="BH53" s="426">
        <f t="shared" si="45"/>
        <v>0</v>
      </c>
      <c r="BI53" s="426">
        <f t="shared" si="45"/>
        <v>0</v>
      </c>
      <c r="BJ53" s="426">
        <f t="shared" si="45"/>
        <v>0</v>
      </c>
      <c r="BK53" s="426">
        <f t="shared" si="45"/>
        <v>0</v>
      </c>
      <c r="BL53" s="426">
        <f t="shared" si="45"/>
        <v>0</v>
      </c>
      <c r="BM53" s="426">
        <f t="shared" si="45"/>
        <v>0</v>
      </c>
      <c r="BN53" s="426">
        <f t="shared" si="45"/>
        <v>0</v>
      </c>
      <c r="BO53" s="426">
        <f t="shared" si="45"/>
        <v>0</v>
      </c>
      <c r="BP53" s="426">
        <f t="shared" si="45"/>
        <v>0</v>
      </c>
      <c r="BQ53" s="426">
        <f t="shared" ref="BQ53:CJ53" si="46">SUM(BQ54:BQ54)</f>
        <v>0</v>
      </c>
      <c r="BR53" s="426">
        <f t="shared" si="46"/>
        <v>0</v>
      </c>
      <c r="BS53" s="426">
        <f t="shared" si="46"/>
        <v>0</v>
      </c>
      <c r="BT53" s="426">
        <f t="shared" si="46"/>
        <v>0</v>
      </c>
      <c r="BU53" s="426">
        <f t="shared" si="46"/>
        <v>0</v>
      </c>
      <c r="BV53" s="426">
        <f t="shared" si="46"/>
        <v>0</v>
      </c>
      <c r="BW53" s="426">
        <f t="shared" si="46"/>
        <v>0</v>
      </c>
      <c r="BX53" s="426">
        <f t="shared" si="46"/>
        <v>0</v>
      </c>
      <c r="BY53" s="426">
        <f t="shared" si="46"/>
        <v>0</v>
      </c>
      <c r="BZ53" s="426">
        <f t="shared" si="46"/>
        <v>0</v>
      </c>
      <c r="CA53" s="426">
        <f t="shared" si="46"/>
        <v>0</v>
      </c>
      <c r="CB53" s="426">
        <f t="shared" si="46"/>
        <v>0</v>
      </c>
      <c r="CC53" s="426">
        <f t="shared" si="46"/>
        <v>0</v>
      </c>
      <c r="CD53" s="426">
        <f t="shared" si="46"/>
        <v>0</v>
      </c>
      <c r="CE53" s="426">
        <f t="shared" si="46"/>
        <v>0</v>
      </c>
      <c r="CF53" s="426">
        <f t="shared" si="46"/>
        <v>0</v>
      </c>
      <c r="CG53" s="426">
        <f t="shared" si="46"/>
        <v>0</v>
      </c>
      <c r="CH53" s="426">
        <f t="shared" si="46"/>
        <v>0</v>
      </c>
      <c r="CI53" s="426">
        <f t="shared" si="46"/>
        <v>0</v>
      </c>
      <c r="CJ53" s="426">
        <f t="shared" si="46"/>
        <v>0</v>
      </c>
      <c r="CK53" s="426" t="s">
        <v>190</v>
      </c>
      <c r="CL53" s="105"/>
    </row>
    <row r="54" spans="1:117" ht="47.25" hidden="1" x14ac:dyDescent="0.25">
      <c r="A54" s="105"/>
      <c r="B54" s="412" t="s">
        <v>145</v>
      </c>
      <c r="C54" s="488" t="s">
        <v>146</v>
      </c>
      <c r="D54" s="468" t="s">
        <v>147</v>
      </c>
      <c r="E54" s="78">
        <f>AG54+AU54+BI54</f>
        <v>0</v>
      </c>
      <c r="F54" s="78">
        <f t="shared" ref="F54:R54" si="47">AH54+AV54+BJ54</f>
        <v>0</v>
      </c>
      <c r="G54" s="78">
        <f t="shared" si="47"/>
        <v>0</v>
      </c>
      <c r="H54" s="78">
        <f t="shared" si="47"/>
        <v>0</v>
      </c>
      <c r="I54" s="78">
        <f t="shared" si="47"/>
        <v>0</v>
      </c>
      <c r="J54" s="78">
        <f t="shared" si="47"/>
        <v>0</v>
      </c>
      <c r="K54" s="78">
        <f t="shared" si="47"/>
        <v>0</v>
      </c>
      <c r="L54" s="77">
        <f t="shared" si="47"/>
        <v>0</v>
      </c>
      <c r="M54" s="78">
        <f t="shared" si="47"/>
        <v>0</v>
      </c>
      <c r="N54" s="78">
        <f t="shared" si="47"/>
        <v>0</v>
      </c>
      <c r="O54" s="78">
        <f t="shared" si="47"/>
        <v>0</v>
      </c>
      <c r="P54" s="78">
        <f t="shared" si="47"/>
        <v>0</v>
      </c>
      <c r="Q54" s="78">
        <f t="shared" si="47"/>
        <v>0</v>
      </c>
      <c r="R54" s="78">
        <f t="shared" si="47"/>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78">
        <v>0</v>
      </c>
      <c r="AJ54" s="78">
        <v>0</v>
      </c>
      <c r="AK54" s="78">
        <v>0</v>
      </c>
      <c r="AL54" s="78">
        <v>0</v>
      </c>
      <c r="AM54" s="78">
        <v>0</v>
      </c>
      <c r="AN54" s="78">
        <v>0</v>
      </c>
      <c r="AO54" s="78">
        <v>0</v>
      </c>
      <c r="AP54" s="78">
        <v>0</v>
      </c>
      <c r="AQ54" s="78">
        <v>0</v>
      </c>
      <c r="AR54" s="78">
        <v>0</v>
      </c>
      <c r="AS54" s="78">
        <v>0</v>
      </c>
      <c r="AT54" s="78">
        <v>0</v>
      </c>
      <c r="AU54" s="78">
        <v>0</v>
      </c>
      <c r="AV54" s="78">
        <v>0</v>
      </c>
      <c r="AW54" s="78">
        <v>0</v>
      </c>
      <c r="AX54" s="78">
        <v>0</v>
      </c>
      <c r="AY54" s="78">
        <v>0</v>
      </c>
      <c r="AZ54" s="78">
        <v>0</v>
      </c>
      <c r="BA54" s="78">
        <v>0</v>
      </c>
      <c r="BB54" s="78">
        <v>0</v>
      </c>
      <c r="BC54" s="78">
        <v>0</v>
      </c>
      <c r="BD54" s="78">
        <v>0</v>
      </c>
      <c r="BE54" s="78">
        <v>0</v>
      </c>
      <c r="BF54" s="78">
        <v>0</v>
      </c>
      <c r="BG54" s="78">
        <v>0</v>
      </c>
      <c r="BH54" s="78">
        <v>0</v>
      </c>
      <c r="BI54" s="204">
        <v>0</v>
      </c>
      <c r="BJ54" s="204">
        <v>0</v>
      </c>
      <c r="BK54" s="204">
        <v>0</v>
      </c>
      <c r="BL54" s="204">
        <v>0</v>
      </c>
      <c r="BM54" s="204"/>
      <c r="BN54" s="204">
        <v>0</v>
      </c>
      <c r="BO54" s="204">
        <v>0</v>
      </c>
      <c r="BP54" s="204">
        <v>0</v>
      </c>
      <c r="BQ54" s="204">
        <v>0</v>
      </c>
      <c r="BR54" s="204">
        <v>0</v>
      </c>
      <c r="BS54" s="204">
        <v>0</v>
      </c>
      <c r="BT54" s="204">
        <f>BM54</f>
        <v>0</v>
      </c>
      <c r="BU54" s="204">
        <v>0</v>
      </c>
      <c r="BV54" s="204">
        <v>0</v>
      </c>
      <c r="BW54" s="204">
        <f t="shared" ref="BW54:CJ54" si="48">BI54+AU54+AG54+S54</f>
        <v>0</v>
      </c>
      <c r="BX54" s="204">
        <f t="shared" si="48"/>
        <v>0</v>
      </c>
      <c r="BY54" s="204">
        <f t="shared" si="48"/>
        <v>0</v>
      </c>
      <c r="BZ54" s="204">
        <f t="shared" si="48"/>
        <v>0</v>
      </c>
      <c r="CA54" s="203">
        <f t="shared" si="48"/>
        <v>0</v>
      </c>
      <c r="CB54" s="204">
        <f t="shared" si="48"/>
        <v>0</v>
      </c>
      <c r="CC54" s="204">
        <f t="shared" si="48"/>
        <v>0</v>
      </c>
      <c r="CD54" s="204">
        <f t="shared" si="48"/>
        <v>0</v>
      </c>
      <c r="CE54" s="204">
        <f t="shared" si="48"/>
        <v>0</v>
      </c>
      <c r="CF54" s="204">
        <f t="shared" si="48"/>
        <v>0</v>
      </c>
      <c r="CG54" s="204">
        <f t="shared" si="48"/>
        <v>0</v>
      </c>
      <c r="CH54" s="204">
        <f t="shared" si="48"/>
        <v>0</v>
      </c>
      <c r="CI54" s="204">
        <f t="shared" si="48"/>
        <v>0</v>
      </c>
      <c r="CJ54" s="204">
        <f t="shared" si="48"/>
        <v>0</v>
      </c>
      <c r="CK54" s="78" t="s">
        <v>190</v>
      </c>
      <c r="CL54" s="105"/>
    </row>
    <row r="55" spans="1:117" ht="31.5" x14ac:dyDescent="0.25">
      <c r="A55" s="105"/>
      <c r="B55" s="424" t="s">
        <v>148</v>
      </c>
      <c r="C55" s="425" t="s">
        <v>149</v>
      </c>
      <c r="D55" s="424" t="s">
        <v>93</v>
      </c>
      <c r="E55" s="426">
        <v>0</v>
      </c>
      <c r="F55" s="426">
        <v>0</v>
      </c>
      <c r="G55" s="426">
        <v>0</v>
      </c>
      <c r="H55" s="426">
        <v>0</v>
      </c>
      <c r="I55" s="426">
        <v>0</v>
      </c>
      <c r="J55" s="426">
        <v>0</v>
      </c>
      <c r="K55" s="426">
        <v>0</v>
      </c>
      <c r="L55" s="426">
        <v>0</v>
      </c>
      <c r="M55" s="426">
        <v>0</v>
      </c>
      <c r="N55" s="426">
        <v>0</v>
      </c>
      <c r="O55" s="426">
        <v>0</v>
      </c>
      <c r="P55" s="426">
        <v>0</v>
      </c>
      <c r="Q55" s="426">
        <v>0</v>
      </c>
      <c r="R55" s="426">
        <v>0</v>
      </c>
      <c r="S55" s="426">
        <v>0</v>
      </c>
      <c r="T55" s="426">
        <v>0</v>
      </c>
      <c r="U55" s="426">
        <v>0</v>
      </c>
      <c r="V55" s="426">
        <v>0</v>
      </c>
      <c r="W55" s="426">
        <v>0</v>
      </c>
      <c r="X55" s="426">
        <v>0</v>
      </c>
      <c r="Y55" s="426">
        <v>0</v>
      </c>
      <c r="Z55" s="426">
        <v>0</v>
      </c>
      <c r="AA55" s="426">
        <v>0</v>
      </c>
      <c r="AB55" s="426">
        <v>0</v>
      </c>
      <c r="AC55" s="426">
        <v>0</v>
      </c>
      <c r="AD55" s="426">
        <v>0</v>
      </c>
      <c r="AE55" s="426">
        <v>0</v>
      </c>
      <c r="AF55" s="426">
        <v>0</v>
      </c>
      <c r="AG55" s="426">
        <v>0</v>
      </c>
      <c r="AH55" s="426">
        <v>0</v>
      </c>
      <c r="AI55" s="426">
        <v>0</v>
      </c>
      <c r="AJ55" s="426">
        <v>0</v>
      </c>
      <c r="AK55" s="426">
        <v>0</v>
      </c>
      <c r="AL55" s="426">
        <v>0</v>
      </c>
      <c r="AM55" s="426">
        <v>0</v>
      </c>
      <c r="AN55" s="426">
        <v>0</v>
      </c>
      <c r="AO55" s="426">
        <v>0</v>
      </c>
      <c r="AP55" s="426">
        <v>0</v>
      </c>
      <c r="AQ55" s="426">
        <v>0</v>
      </c>
      <c r="AR55" s="426">
        <v>0</v>
      </c>
      <c r="AS55" s="426">
        <v>0</v>
      </c>
      <c r="AT55" s="426">
        <v>0</v>
      </c>
      <c r="AU55" s="426">
        <v>0</v>
      </c>
      <c r="AV55" s="426">
        <v>0</v>
      </c>
      <c r="AW55" s="426">
        <v>0</v>
      </c>
      <c r="AX55" s="426">
        <v>0</v>
      </c>
      <c r="AY55" s="426">
        <v>0</v>
      </c>
      <c r="AZ55" s="426">
        <v>0</v>
      </c>
      <c r="BA55" s="426">
        <v>0</v>
      </c>
      <c r="BB55" s="426">
        <v>0</v>
      </c>
      <c r="BC55" s="426">
        <v>0</v>
      </c>
      <c r="BD55" s="426">
        <v>0</v>
      </c>
      <c r="BE55" s="426">
        <v>0</v>
      </c>
      <c r="BF55" s="426">
        <v>0</v>
      </c>
      <c r="BG55" s="426">
        <v>0</v>
      </c>
      <c r="BH55" s="426">
        <v>0</v>
      </c>
      <c r="BI55" s="426">
        <v>0</v>
      </c>
      <c r="BJ55" s="426">
        <v>0</v>
      </c>
      <c r="BK55" s="426">
        <v>0</v>
      </c>
      <c r="BL55" s="426">
        <v>0</v>
      </c>
      <c r="BM55" s="426">
        <v>0</v>
      </c>
      <c r="BN55" s="426">
        <v>0</v>
      </c>
      <c r="BO55" s="426">
        <v>0</v>
      </c>
      <c r="BP55" s="426">
        <v>0</v>
      </c>
      <c r="BQ55" s="426">
        <v>0</v>
      </c>
      <c r="BR55" s="426">
        <v>0</v>
      </c>
      <c r="BS55" s="426">
        <v>0</v>
      </c>
      <c r="BT55" s="426">
        <v>0</v>
      </c>
      <c r="BU55" s="426">
        <v>0</v>
      </c>
      <c r="BV55" s="426">
        <v>0</v>
      </c>
      <c r="BW55" s="426">
        <v>0</v>
      </c>
      <c r="BX55" s="426">
        <v>0</v>
      </c>
      <c r="BY55" s="426">
        <v>0</v>
      </c>
      <c r="BZ55" s="426">
        <v>0</v>
      </c>
      <c r="CA55" s="426">
        <v>0</v>
      </c>
      <c r="CB55" s="426">
        <v>0</v>
      </c>
      <c r="CC55" s="426">
        <v>0</v>
      </c>
      <c r="CD55" s="426">
        <v>0</v>
      </c>
      <c r="CE55" s="426">
        <v>0</v>
      </c>
      <c r="CF55" s="426">
        <v>0</v>
      </c>
      <c r="CG55" s="426">
        <v>0</v>
      </c>
      <c r="CH55" s="426">
        <v>0</v>
      </c>
      <c r="CI55" s="426">
        <v>0</v>
      </c>
      <c r="CJ55" s="426">
        <v>0</v>
      </c>
      <c r="CK55" s="426" t="s">
        <v>190</v>
      </c>
      <c r="CL55" s="105"/>
    </row>
    <row r="56" spans="1:117" ht="48" customHeight="1" x14ac:dyDescent="0.25">
      <c r="A56" s="105"/>
      <c r="B56" s="394" t="s">
        <v>150</v>
      </c>
      <c r="C56" s="395" t="s">
        <v>151</v>
      </c>
      <c r="D56" s="394" t="s">
        <v>93</v>
      </c>
      <c r="E56" s="396">
        <f t="shared" ref="E56:BP56" si="49">E57+E58+E60+E61+E62+E64+E65+E66</f>
        <v>0</v>
      </c>
      <c r="F56" s="396">
        <f t="shared" si="49"/>
        <v>0</v>
      </c>
      <c r="G56" s="396">
        <f t="shared" si="49"/>
        <v>0</v>
      </c>
      <c r="H56" s="396">
        <f t="shared" si="49"/>
        <v>0</v>
      </c>
      <c r="I56" s="396">
        <f t="shared" si="49"/>
        <v>0</v>
      </c>
      <c r="J56" s="396">
        <f t="shared" si="49"/>
        <v>0</v>
      </c>
      <c r="K56" s="396">
        <f t="shared" si="49"/>
        <v>0</v>
      </c>
      <c r="L56" s="396">
        <f t="shared" si="49"/>
        <v>0</v>
      </c>
      <c r="M56" s="396">
        <f t="shared" si="49"/>
        <v>0</v>
      </c>
      <c r="N56" s="396">
        <f t="shared" si="49"/>
        <v>0</v>
      </c>
      <c r="O56" s="396">
        <f t="shared" si="49"/>
        <v>0</v>
      </c>
      <c r="P56" s="396">
        <f t="shared" si="49"/>
        <v>0</v>
      </c>
      <c r="Q56" s="396">
        <f t="shared" si="49"/>
        <v>0</v>
      </c>
      <c r="R56" s="396">
        <f t="shared" si="49"/>
        <v>0</v>
      </c>
      <c r="S56" s="396">
        <f t="shared" si="49"/>
        <v>0</v>
      </c>
      <c r="T56" s="396">
        <f t="shared" si="49"/>
        <v>0</v>
      </c>
      <c r="U56" s="396">
        <f t="shared" si="49"/>
        <v>0</v>
      </c>
      <c r="V56" s="396">
        <f t="shared" si="49"/>
        <v>0</v>
      </c>
      <c r="W56" s="396">
        <f t="shared" si="49"/>
        <v>0</v>
      </c>
      <c r="X56" s="396">
        <f t="shared" si="49"/>
        <v>0</v>
      </c>
      <c r="Y56" s="396">
        <f t="shared" si="49"/>
        <v>0</v>
      </c>
      <c r="Z56" s="396">
        <f t="shared" si="49"/>
        <v>0</v>
      </c>
      <c r="AA56" s="396">
        <f t="shared" si="49"/>
        <v>0</v>
      </c>
      <c r="AB56" s="396">
        <f t="shared" si="49"/>
        <v>0</v>
      </c>
      <c r="AC56" s="396">
        <f t="shared" si="49"/>
        <v>0</v>
      </c>
      <c r="AD56" s="396">
        <f t="shared" si="49"/>
        <v>0</v>
      </c>
      <c r="AE56" s="396">
        <f t="shared" si="49"/>
        <v>0</v>
      </c>
      <c r="AF56" s="396">
        <f t="shared" si="49"/>
        <v>0</v>
      </c>
      <c r="AG56" s="396">
        <f t="shared" si="49"/>
        <v>0</v>
      </c>
      <c r="AH56" s="396">
        <f t="shared" si="49"/>
        <v>0</v>
      </c>
      <c r="AI56" s="396">
        <f t="shared" si="49"/>
        <v>0</v>
      </c>
      <c r="AJ56" s="396">
        <f t="shared" si="49"/>
        <v>0</v>
      </c>
      <c r="AK56" s="396">
        <f t="shared" si="49"/>
        <v>0</v>
      </c>
      <c r="AL56" s="396">
        <f t="shared" si="49"/>
        <v>0</v>
      </c>
      <c r="AM56" s="396">
        <f t="shared" si="49"/>
        <v>0</v>
      </c>
      <c r="AN56" s="396">
        <f t="shared" si="49"/>
        <v>0</v>
      </c>
      <c r="AO56" s="396">
        <f t="shared" si="49"/>
        <v>0</v>
      </c>
      <c r="AP56" s="396">
        <f t="shared" si="49"/>
        <v>0</v>
      </c>
      <c r="AQ56" s="396">
        <f t="shared" si="49"/>
        <v>0</v>
      </c>
      <c r="AR56" s="396">
        <f t="shared" si="49"/>
        <v>0</v>
      </c>
      <c r="AS56" s="396">
        <f t="shared" si="49"/>
        <v>0</v>
      </c>
      <c r="AT56" s="396">
        <f t="shared" si="49"/>
        <v>0</v>
      </c>
      <c r="AU56" s="396">
        <f t="shared" si="49"/>
        <v>0</v>
      </c>
      <c r="AV56" s="396">
        <f t="shared" si="49"/>
        <v>0</v>
      </c>
      <c r="AW56" s="396">
        <f t="shared" si="49"/>
        <v>0</v>
      </c>
      <c r="AX56" s="396">
        <f t="shared" si="49"/>
        <v>0</v>
      </c>
      <c r="AY56" s="396">
        <f t="shared" si="49"/>
        <v>0</v>
      </c>
      <c r="AZ56" s="396">
        <f t="shared" si="49"/>
        <v>0</v>
      </c>
      <c r="BA56" s="396">
        <f t="shared" si="49"/>
        <v>0</v>
      </c>
      <c r="BB56" s="396">
        <f t="shared" si="49"/>
        <v>0</v>
      </c>
      <c r="BC56" s="396">
        <f t="shared" si="49"/>
        <v>0</v>
      </c>
      <c r="BD56" s="396">
        <f t="shared" si="49"/>
        <v>0</v>
      </c>
      <c r="BE56" s="396">
        <f t="shared" si="49"/>
        <v>0</v>
      </c>
      <c r="BF56" s="396">
        <f t="shared" si="49"/>
        <v>0</v>
      </c>
      <c r="BG56" s="396">
        <f t="shared" si="49"/>
        <v>0</v>
      </c>
      <c r="BH56" s="396">
        <f t="shared" si="49"/>
        <v>0</v>
      </c>
      <c r="BI56" s="396">
        <f t="shared" si="49"/>
        <v>0</v>
      </c>
      <c r="BJ56" s="396">
        <f t="shared" si="49"/>
        <v>0</v>
      </c>
      <c r="BK56" s="396">
        <f t="shared" si="49"/>
        <v>0</v>
      </c>
      <c r="BL56" s="396">
        <f t="shared" si="49"/>
        <v>0</v>
      </c>
      <c r="BM56" s="396">
        <f t="shared" si="49"/>
        <v>0</v>
      </c>
      <c r="BN56" s="396">
        <f t="shared" si="49"/>
        <v>0</v>
      </c>
      <c r="BO56" s="396">
        <f t="shared" si="49"/>
        <v>0</v>
      </c>
      <c r="BP56" s="396">
        <f t="shared" si="49"/>
        <v>0</v>
      </c>
      <c r="BQ56" s="396">
        <f t="shared" ref="BQ56:CJ56" si="50">BQ57+BQ58+BQ60+BQ61+BQ62+BQ64+BQ65+BQ66</f>
        <v>0</v>
      </c>
      <c r="BR56" s="396">
        <f t="shared" si="50"/>
        <v>0</v>
      </c>
      <c r="BS56" s="396">
        <f t="shared" si="50"/>
        <v>0</v>
      </c>
      <c r="BT56" s="396">
        <f t="shared" si="50"/>
        <v>0</v>
      </c>
      <c r="BU56" s="396">
        <f t="shared" si="50"/>
        <v>0</v>
      </c>
      <c r="BV56" s="396">
        <f t="shared" si="50"/>
        <v>0</v>
      </c>
      <c r="BW56" s="396">
        <f t="shared" si="50"/>
        <v>0</v>
      </c>
      <c r="BX56" s="396">
        <f t="shared" si="50"/>
        <v>0</v>
      </c>
      <c r="BY56" s="396">
        <f t="shared" si="50"/>
        <v>0</v>
      </c>
      <c r="BZ56" s="396">
        <f t="shared" si="50"/>
        <v>0</v>
      </c>
      <c r="CA56" s="396">
        <f t="shared" si="50"/>
        <v>0</v>
      </c>
      <c r="CB56" s="396">
        <f t="shared" si="50"/>
        <v>0</v>
      </c>
      <c r="CC56" s="396">
        <f t="shared" si="50"/>
        <v>0</v>
      </c>
      <c r="CD56" s="396">
        <f t="shared" si="50"/>
        <v>0</v>
      </c>
      <c r="CE56" s="396">
        <f t="shared" si="50"/>
        <v>0</v>
      </c>
      <c r="CF56" s="396">
        <f t="shared" si="50"/>
        <v>0</v>
      </c>
      <c r="CG56" s="396">
        <f t="shared" si="50"/>
        <v>0</v>
      </c>
      <c r="CH56" s="396">
        <f t="shared" si="50"/>
        <v>0</v>
      </c>
      <c r="CI56" s="396">
        <f t="shared" si="50"/>
        <v>0</v>
      </c>
      <c r="CJ56" s="396">
        <f t="shared" si="50"/>
        <v>0</v>
      </c>
      <c r="CK56" s="396" t="s">
        <v>190</v>
      </c>
      <c r="CL56" s="105"/>
    </row>
    <row r="57" spans="1:117" s="117" customFormat="1" ht="42" customHeight="1" x14ac:dyDescent="0.25">
      <c r="A57" s="105"/>
      <c r="B57" s="450" t="s">
        <v>152</v>
      </c>
      <c r="C57" s="457" t="s">
        <v>153</v>
      </c>
      <c r="D57" s="421" t="s">
        <v>93</v>
      </c>
      <c r="E57" s="326">
        <v>0</v>
      </c>
      <c r="F57" s="326">
        <v>0</v>
      </c>
      <c r="G57" s="326">
        <v>0</v>
      </c>
      <c r="H57" s="326">
        <v>0</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c r="AE57" s="326">
        <v>0</v>
      </c>
      <c r="AF57" s="326">
        <v>0</v>
      </c>
      <c r="AG57" s="326">
        <v>0</v>
      </c>
      <c r="AH57" s="326">
        <v>0</v>
      </c>
      <c r="AI57" s="326">
        <v>0</v>
      </c>
      <c r="AJ57" s="326">
        <v>0</v>
      </c>
      <c r="AK57" s="326">
        <v>0</v>
      </c>
      <c r="AL57" s="326">
        <v>0</v>
      </c>
      <c r="AM57" s="326">
        <v>0</v>
      </c>
      <c r="AN57" s="326">
        <v>0</v>
      </c>
      <c r="AO57" s="326">
        <v>0</v>
      </c>
      <c r="AP57" s="326">
        <v>0</v>
      </c>
      <c r="AQ57" s="326">
        <v>0</v>
      </c>
      <c r="AR57" s="326">
        <v>0</v>
      </c>
      <c r="AS57" s="326">
        <v>0</v>
      </c>
      <c r="AT57" s="326">
        <v>0</v>
      </c>
      <c r="AU57" s="326">
        <v>0</v>
      </c>
      <c r="AV57" s="326">
        <v>0</v>
      </c>
      <c r="AW57" s="326">
        <v>0</v>
      </c>
      <c r="AX57" s="326">
        <v>0</v>
      </c>
      <c r="AY57" s="326">
        <v>0</v>
      </c>
      <c r="AZ57" s="326">
        <v>0</v>
      </c>
      <c r="BA57" s="326">
        <v>0</v>
      </c>
      <c r="BB57" s="326">
        <v>0</v>
      </c>
      <c r="BC57" s="326">
        <v>0</v>
      </c>
      <c r="BD57" s="326">
        <v>0</v>
      </c>
      <c r="BE57" s="326">
        <v>0</v>
      </c>
      <c r="BF57" s="326">
        <v>0</v>
      </c>
      <c r="BG57" s="326">
        <v>0</v>
      </c>
      <c r="BH57" s="326">
        <v>0</v>
      </c>
      <c r="BI57" s="326">
        <v>0</v>
      </c>
      <c r="BJ57" s="326">
        <v>0</v>
      </c>
      <c r="BK57" s="326">
        <v>0</v>
      </c>
      <c r="BL57" s="326">
        <v>0</v>
      </c>
      <c r="BM57" s="326">
        <v>0</v>
      </c>
      <c r="BN57" s="326">
        <v>0</v>
      </c>
      <c r="BO57" s="326">
        <v>0</v>
      </c>
      <c r="BP57" s="326">
        <v>0</v>
      </c>
      <c r="BQ57" s="326">
        <v>0</v>
      </c>
      <c r="BR57" s="326">
        <v>0</v>
      </c>
      <c r="BS57" s="326">
        <v>0</v>
      </c>
      <c r="BT57" s="326">
        <v>0</v>
      </c>
      <c r="BU57" s="326">
        <v>0</v>
      </c>
      <c r="BV57" s="326">
        <v>0</v>
      </c>
      <c r="BW57" s="326">
        <v>0</v>
      </c>
      <c r="BX57" s="326">
        <v>0</v>
      </c>
      <c r="BY57" s="326">
        <v>0</v>
      </c>
      <c r="BZ57" s="326">
        <v>0</v>
      </c>
      <c r="CA57" s="326">
        <v>0</v>
      </c>
      <c r="CB57" s="326">
        <v>0</v>
      </c>
      <c r="CC57" s="326">
        <v>0</v>
      </c>
      <c r="CD57" s="326">
        <v>0</v>
      </c>
      <c r="CE57" s="326">
        <v>0</v>
      </c>
      <c r="CF57" s="326">
        <v>0</v>
      </c>
      <c r="CG57" s="326">
        <v>0</v>
      </c>
      <c r="CH57" s="326">
        <v>0</v>
      </c>
      <c r="CI57" s="326">
        <v>0</v>
      </c>
      <c r="CJ57" s="326">
        <v>0</v>
      </c>
      <c r="CK57" s="326" t="s">
        <v>190</v>
      </c>
      <c r="CL57" s="105"/>
    </row>
    <row r="58" spans="1:117" ht="42" customHeight="1" x14ac:dyDescent="0.25">
      <c r="A58" s="105"/>
      <c r="B58" s="450" t="s">
        <v>154</v>
      </c>
      <c r="C58" s="457" t="s">
        <v>155</v>
      </c>
      <c r="D58" s="421" t="s">
        <v>93</v>
      </c>
      <c r="E58" s="326">
        <v>0</v>
      </c>
      <c r="F58" s="326">
        <v>0</v>
      </c>
      <c r="G58" s="326">
        <v>0</v>
      </c>
      <c r="H58" s="326">
        <v>0</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c r="AE58" s="326">
        <v>0</v>
      </c>
      <c r="AF58" s="326">
        <v>0</v>
      </c>
      <c r="AG58" s="326">
        <v>0</v>
      </c>
      <c r="AH58" s="326">
        <v>0</v>
      </c>
      <c r="AI58" s="326">
        <v>0</v>
      </c>
      <c r="AJ58" s="326">
        <v>0</v>
      </c>
      <c r="AK58" s="326">
        <v>0</v>
      </c>
      <c r="AL58" s="326">
        <v>0</v>
      </c>
      <c r="AM58" s="326">
        <v>0</v>
      </c>
      <c r="AN58" s="326">
        <v>0</v>
      </c>
      <c r="AO58" s="326">
        <v>0</v>
      </c>
      <c r="AP58" s="326">
        <v>0</v>
      </c>
      <c r="AQ58" s="326">
        <v>0</v>
      </c>
      <c r="AR58" s="326">
        <v>0</v>
      </c>
      <c r="AS58" s="326">
        <v>0</v>
      </c>
      <c r="AT58" s="326">
        <v>0</v>
      </c>
      <c r="AU58" s="326">
        <v>0</v>
      </c>
      <c r="AV58" s="326">
        <v>0</v>
      </c>
      <c r="AW58" s="326">
        <v>0</v>
      </c>
      <c r="AX58" s="326">
        <v>0</v>
      </c>
      <c r="AY58" s="326">
        <v>0</v>
      </c>
      <c r="AZ58" s="326">
        <v>0</v>
      </c>
      <c r="BA58" s="326">
        <v>0</v>
      </c>
      <c r="BB58" s="326">
        <v>0</v>
      </c>
      <c r="BC58" s="326">
        <v>0</v>
      </c>
      <c r="BD58" s="326">
        <v>0</v>
      </c>
      <c r="BE58" s="326">
        <v>0</v>
      </c>
      <c r="BF58" s="326">
        <v>0</v>
      </c>
      <c r="BG58" s="326">
        <v>0</v>
      </c>
      <c r="BH58" s="326">
        <v>0</v>
      </c>
      <c r="BI58" s="326">
        <v>0</v>
      </c>
      <c r="BJ58" s="326">
        <v>0</v>
      </c>
      <c r="BK58" s="326">
        <v>0</v>
      </c>
      <c r="BL58" s="326">
        <v>0</v>
      </c>
      <c r="BM58" s="326">
        <v>0</v>
      </c>
      <c r="BN58" s="326">
        <v>0</v>
      </c>
      <c r="BO58" s="326">
        <v>0</v>
      </c>
      <c r="BP58" s="326">
        <v>0</v>
      </c>
      <c r="BQ58" s="326">
        <v>0</v>
      </c>
      <c r="BR58" s="326">
        <v>0</v>
      </c>
      <c r="BS58" s="326">
        <v>0</v>
      </c>
      <c r="BT58" s="326">
        <v>0</v>
      </c>
      <c r="BU58" s="326">
        <v>0</v>
      </c>
      <c r="BV58" s="326">
        <v>0</v>
      </c>
      <c r="BW58" s="326">
        <v>0</v>
      </c>
      <c r="BX58" s="326">
        <v>0</v>
      </c>
      <c r="BY58" s="326">
        <v>0</v>
      </c>
      <c r="BZ58" s="326">
        <v>0</v>
      </c>
      <c r="CA58" s="326">
        <v>0</v>
      </c>
      <c r="CB58" s="326">
        <v>0</v>
      </c>
      <c r="CC58" s="326">
        <v>0</v>
      </c>
      <c r="CD58" s="326">
        <v>0</v>
      </c>
      <c r="CE58" s="326">
        <v>0</v>
      </c>
      <c r="CF58" s="326">
        <v>0</v>
      </c>
      <c r="CG58" s="326">
        <v>0</v>
      </c>
      <c r="CH58" s="326">
        <v>0</v>
      </c>
      <c r="CI58" s="326">
        <v>0</v>
      </c>
      <c r="CJ58" s="326">
        <v>0</v>
      </c>
      <c r="CK58" s="326" t="s">
        <v>190</v>
      </c>
      <c r="CL58" s="105"/>
    </row>
    <row r="59" spans="1:117" s="512" customFormat="1" ht="33" customHeight="1" x14ac:dyDescent="0.25">
      <c r="B59" s="407" t="s">
        <v>154</v>
      </c>
      <c r="C59" s="458" t="s">
        <v>734</v>
      </c>
      <c r="D59" s="76" t="s">
        <v>841</v>
      </c>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row>
    <row r="60" spans="1:117" ht="42" customHeight="1" x14ac:dyDescent="0.25">
      <c r="A60" s="105"/>
      <c r="B60" s="421" t="s">
        <v>156</v>
      </c>
      <c r="C60" s="422" t="s">
        <v>157</v>
      </c>
      <c r="D60" s="421" t="s">
        <v>93</v>
      </c>
      <c r="E60" s="326">
        <v>0</v>
      </c>
      <c r="F60" s="326">
        <v>0</v>
      </c>
      <c r="G60" s="326">
        <v>0</v>
      </c>
      <c r="H60" s="326">
        <v>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v>0</v>
      </c>
      <c r="AQ60" s="326">
        <v>0</v>
      </c>
      <c r="AR60" s="326">
        <v>0</v>
      </c>
      <c r="AS60" s="326">
        <v>0</v>
      </c>
      <c r="AT60" s="326">
        <v>0</v>
      </c>
      <c r="AU60" s="326">
        <v>0</v>
      </c>
      <c r="AV60" s="326">
        <v>0</v>
      </c>
      <c r="AW60" s="326">
        <v>0</v>
      </c>
      <c r="AX60" s="326">
        <v>0</v>
      </c>
      <c r="AY60" s="326">
        <v>0</v>
      </c>
      <c r="AZ60" s="326">
        <v>0</v>
      </c>
      <c r="BA60" s="326">
        <v>0</v>
      </c>
      <c r="BB60" s="326">
        <v>0</v>
      </c>
      <c r="BC60" s="326">
        <v>0</v>
      </c>
      <c r="BD60" s="326">
        <v>0</v>
      </c>
      <c r="BE60" s="326">
        <v>0</v>
      </c>
      <c r="BF60" s="326">
        <v>0</v>
      </c>
      <c r="BG60" s="326">
        <v>0</v>
      </c>
      <c r="BH60" s="326">
        <v>0</v>
      </c>
      <c r="BI60" s="326">
        <v>0</v>
      </c>
      <c r="BJ60" s="326">
        <v>0</v>
      </c>
      <c r="BK60" s="326">
        <v>0</v>
      </c>
      <c r="BL60" s="326">
        <v>0</v>
      </c>
      <c r="BM60" s="326">
        <v>0</v>
      </c>
      <c r="BN60" s="326">
        <v>0</v>
      </c>
      <c r="BO60" s="326">
        <v>0</v>
      </c>
      <c r="BP60" s="326">
        <v>0</v>
      </c>
      <c r="BQ60" s="326">
        <v>0</v>
      </c>
      <c r="BR60" s="326">
        <v>0</v>
      </c>
      <c r="BS60" s="326">
        <v>0</v>
      </c>
      <c r="BT60" s="326">
        <v>0</v>
      </c>
      <c r="BU60" s="326">
        <v>0</v>
      </c>
      <c r="BV60" s="326">
        <v>0</v>
      </c>
      <c r="BW60" s="326">
        <v>0</v>
      </c>
      <c r="BX60" s="326">
        <v>0</v>
      </c>
      <c r="BY60" s="326">
        <v>0</v>
      </c>
      <c r="BZ60" s="326">
        <v>0</v>
      </c>
      <c r="CA60" s="326">
        <v>0</v>
      </c>
      <c r="CB60" s="326">
        <v>0</v>
      </c>
      <c r="CC60" s="326">
        <v>0</v>
      </c>
      <c r="CD60" s="326">
        <v>0</v>
      </c>
      <c r="CE60" s="326">
        <v>0</v>
      </c>
      <c r="CF60" s="326">
        <v>0</v>
      </c>
      <c r="CG60" s="326">
        <v>0</v>
      </c>
      <c r="CH60" s="326">
        <v>0</v>
      </c>
      <c r="CI60" s="326">
        <v>0</v>
      </c>
      <c r="CJ60" s="326">
        <v>0</v>
      </c>
      <c r="CK60" s="423" t="s">
        <v>190</v>
      </c>
      <c r="CL60" s="105"/>
    </row>
    <row r="61" spans="1:117" ht="42" customHeight="1" x14ac:dyDescent="0.25">
      <c r="A61" s="105"/>
      <c r="B61" s="421" t="s">
        <v>158</v>
      </c>
      <c r="C61" s="422" t="s">
        <v>159</v>
      </c>
      <c r="D61" s="421"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v>0</v>
      </c>
      <c r="AQ61" s="326">
        <v>0</v>
      </c>
      <c r="AR61" s="326">
        <v>0</v>
      </c>
      <c r="AS61" s="326">
        <v>0</v>
      </c>
      <c r="AT61" s="326">
        <v>0</v>
      </c>
      <c r="AU61" s="326">
        <v>0</v>
      </c>
      <c r="AV61" s="326">
        <v>0</v>
      </c>
      <c r="AW61" s="326">
        <v>0</v>
      </c>
      <c r="AX61" s="326">
        <v>0</v>
      </c>
      <c r="AY61" s="326">
        <v>0</v>
      </c>
      <c r="AZ61" s="326">
        <v>0</v>
      </c>
      <c r="BA61" s="326">
        <v>0</v>
      </c>
      <c r="BB61" s="326">
        <v>0</v>
      </c>
      <c r="BC61" s="326">
        <v>0</v>
      </c>
      <c r="BD61" s="326">
        <v>0</v>
      </c>
      <c r="BE61" s="326">
        <v>0</v>
      </c>
      <c r="BF61" s="326">
        <v>0</v>
      </c>
      <c r="BG61" s="326">
        <v>0</v>
      </c>
      <c r="BH61" s="326">
        <v>0</v>
      </c>
      <c r="BI61" s="326">
        <v>0</v>
      </c>
      <c r="BJ61" s="326">
        <v>0</v>
      </c>
      <c r="BK61" s="326">
        <v>0</v>
      </c>
      <c r="BL61" s="326">
        <v>0</v>
      </c>
      <c r="BM61" s="326">
        <v>0</v>
      </c>
      <c r="BN61" s="326">
        <v>0</v>
      </c>
      <c r="BO61" s="326">
        <v>0</v>
      </c>
      <c r="BP61" s="326">
        <v>0</v>
      </c>
      <c r="BQ61" s="326">
        <v>0</v>
      </c>
      <c r="BR61" s="326">
        <v>0</v>
      </c>
      <c r="BS61" s="326">
        <v>0</v>
      </c>
      <c r="BT61" s="326">
        <v>0</v>
      </c>
      <c r="BU61" s="326">
        <v>0</v>
      </c>
      <c r="BV61" s="326">
        <v>0</v>
      </c>
      <c r="BW61" s="326">
        <v>0</v>
      </c>
      <c r="BX61" s="326">
        <v>0</v>
      </c>
      <c r="BY61" s="326">
        <v>0</v>
      </c>
      <c r="BZ61" s="326">
        <v>0</v>
      </c>
      <c r="CA61" s="326">
        <v>0</v>
      </c>
      <c r="CB61" s="326">
        <v>0</v>
      </c>
      <c r="CC61" s="326">
        <v>0</v>
      </c>
      <c r="CD61" s="326">
        <v>0</v>
      </c>
      <c r="CE61" s="326">
        <v>0</v>
      </c>
      <c r="CF61" s="326">
        <v>0</v>
      </c>
      <c r="CG61" s="326">
        <v>0</v>
      </c>
      <c r="CH61" s="326">
        <v>0</v>
      </c>
      <c r="CI61" s="326">
        <v>0</v>
      </c>
      <c r="CJ61" s="326">
        <v>0</v>
      </c>
      <c r="CK61" s="326" t="s">
        <v>190</v>
      </c>
      <c r="CL61" s="105"/>
    </row>
    <row r="62" spans="1:117" ht="42" customHeight="1" x14ac:dyDescent="0.25">
      <c r="A62" s="105"/>
      <c r="B62" s="421" t="s">
        <v>165</v>
      </c>
      <c r="C62" s="422" t="s">
        <v>166</v>
      </c>
      <c r="D62" s="421" t="s">
        <v>93</v>
      </c>
      <c r="E62" s="326">
        <v>0</v>
      </c>
      <c r="F62" s="326">
        <v>0</v>
      </c>
      <c r="G62" s="326">
        <v>0</v>
      </c>
      <c r="H62" s="326">
        <v>0</v>
      </c>
      <c r="I62" s="326">
        <v>0</v>
      </c>
      <c r="J62" s="326">
        <v>0</v>
      </c>
      <c r="K62" s="326">
        <v>0</v>
      </c>
      <c r="L62" s="326">
        <v>0</v>
      </c>
      <c r="M62" s="326">
        <v>0</v>
      </c>
      <c r="N62" s="326">
        <v>0</v>
      </c>
      <c r="O62" s="326">
        <v>0</v>
      </c>
      <c r="P62" s="326">
        <v>0</v>
      </c>
      <c r="Q62" s="326">
        <v>0</v>
      </c>
      <c r="R62" s="326">
        <v>0</v>
      </c>
      <c r="S62" s="326">
        <f t="shared" ref="S62:CD62" si="51">S63</f>
        <v>0</v>
      </c>
      <c r="T62" s="326">
        <f t="shared" si="51"/>
        <v>0</v>
      </c>
      <c r="U62" s="326">
        <f t="shared" si="51"/>
        <v>0</v>
      </c>
      <c r="V62" s="326">
        <f t="shared" si="51"/>
        <v>0</v>
      </c>
      <c r="W62" s="326">
        <f t="shared" si="51"/>
        <v>0</v>
      </c>
      <c r="X62" s="326">
        <f t="shared" si="51"/>
        <v>0</v>
      </c>
      <c r="Y62" s="326">
        <f t="shared" si="51"/>
        <v>0</v>
      </c>
      <c r="Z62" s="326">
        <f t="shared" si="51"/>
        <v>0</v>
      </c>
      <c r="AA62" s="326">
        <f t="shared" si="51"/>
        <v>0</v>
      </c>
      <c r="AB62" s="326">
        <f t="shared" si="51"/>
        <v>0</v>
      </c>
      <c r="AC62" s="326">
        <f t="shared" si="51"/>
        <v>0</v>
      </c>
      <c r="AD62" s="326">
        <f t="shared" si="51"/>
        <v>0</v>
      </c>
      <c r="AE62" s="326">
        <f t="shared" si="51"/>
        <v>0</v>
      </c>
      <c r="AF62" s="326">
        <f t="shared" si="51"/>
        <v>0</v>
      </c>
      <c r="AG62" s="326">
        <f t="shared" si="51"/>
        <v>0</v>
      </c>
      <c r="AH62" s="326">
        <f t="shared" si="51"/>
        <v>0</v>
      </c>
      <c r="AI62" s="326">
        <f t="shared" si="51"/>
        <v>0</v>
      </c>
      <c r="AJ62" s="326">
        <f t="shared" si="51"/>
        <v>0</v>
      </c>
      <c r="AK62" s="326">
        <f t="shared" si="51"/>
        <v>0</v>
      </c>
      <c r="AL62" s="326">
        <f t="shared" si="51"/>
        <v>0</v>
      </c>
      <c r="AM62" s="326">
        <f t="shared" si="51"/>
        <v>0</v>
      </c>
      <c r="AN62" s="326">
        <f t="shared" si="51"/>
        <v>0</v>
      </c>
      <c r="AO62" s="326">
        <f t="shared" si="51"/>
        <v>0</v>
      </c>
      <c r="AP62" s="326">
        <f t="shared" si="51"/>
        <v>0</v>
      </c>
      <c r="AQ62" s="326">
        <f t="shared" si="51"/>
        <v>0</v>
      </c>
      <c r="AR62" s="326">
        <f t="shared" si="51"/>
        <v>0</v>
      </c>
      <c r="AS62" s="326">
        <f t="shared" si="51"/>
        <v>0</v>
      </c>
      <c r="AT62" s="326">
        <f t="shared" si="51"/>
        <v>0</v>
      </c>
      <c r="AU62" s="326">
        <f t="shared" si="51"/>
        <v>0</v>
      </c>
      <c r="AV62" s="326">
        <f t="shared" si="51"/>
        <v>0</v>
      </c>
      <c r="AW62" s="326">
        <f t="shared" si="51"/>
        <v>0</v>
      </c>
      <c r="AX62" s="326">
        <f t="shared" si="51"/>
        <v>0</v>
      </c>
      <c r="AY62" s="326">
        <f t="shared" si="51"/>
        <v>0</v>
      </c>
      <c r="AZ62" s="326">
        <f t="shared" si="51"/>
        <v>0</v>
      </c>
      <c r="BA62" s="326">
        <f t="shared" si="51"/>
        <v>0</v>
      </c>
      <c r="BB62" s="326">
        <v>0</v>
      </c>
      <c r="BC62" s="326">
        <v>0</v>
      </c>
      <c r="BD62" s="326">
        <v>0</v>
      </c>
      <c r="BE62" s="326">
        <v>0</v>
      </c>
      <c r="BF62" s="326">
        <v>0</v>
      </c>
      <c r="BG62" s="326">
        <f t="shared" si="51"/>
        <v>0</v>
      </c>
      <c r="BH62" s="326">
        <f t="shared" si="51"/>
        <v>0</v>
      </c>
      <c r="BI62" s="326">
        <f t="shared" si="51"/>
        <v>0</v>
      </c>
      <c r="BJ62" s="326">
        <f t="shared" si="51"/>
        <v>0</v>
      </c>
      <c r="BK62" s="326">
        <f t="shared" si="51"/>
        <v>0</v>
      </c>
      <c r="BL62" s="326">
        <f t="shared" si="51"/>
        <v>0</v>
      </c>
      <c r="BM62" s="326">
        <f t="shared" si="51"/>
        <v>0</v>
      </c>
      <c r="BN62" s="326">
        <f t="shared" si="51"/>
        <v>0</v>
      </c>
      <c r="BO62" s="326">
        <f t="shared" si="51"/>
        <v>0</v>
      </c>
      <c r="BP62" s="326">
        <f t="shared" si="51"/>
        <v>0</v>
      </c>
      <c r="BQ62" s="326">
        <f t="shared" si="51"/>
        <v>0</v>
      </c>
      <c r="BR62" s="326">
        <f t="shared" si="51"/>
        <v>0</v>
      </c>
      <c r="BS62" s="326">
        <f t="shared" si="51"/>
        <v>0</v>
      </c>
      <c r="BT62" s="326">
        <f t="shared" si="51"/>
        <v>0</v>
      </c>
      <c r="BU62" s="326">
        <f t="shared" si="51"/>
        <v>0</v>
      </c>
      <c r="BV62" s="326">
        <f t="shared" si="51"/>
        <v>0</v>
      </c>
      <c r="BW62" s="326">
        <f t="shared" si="51"/>
        <v>0</v>
      </c>
      <c r="BX62" s="326">
        <f t="shared" si="51"/>
        <v>0</v>
      </c>
      <c r="BY62" s="326">
        <f t="shared" si="51"/>
        <v>0</v>
      </c>
      <c r="BZ62" s="326">
        <f t="shared" si="51"/>
        <v>0</v>
      </c>
      <c r="CA62" s="326">
        <f t="shared" si="51"/>
        <v>0</v>
      </c>
      <c r="CB62" s="326">
        <f t="shared" si="51"/>
        <v>0</v>
      </c>
      <c r="CC62" s="326">
        <f t="shared" si="51"/>
        <v>0</v>
      </c>
      <c r="CD62" s="326">
        <f t="shared" si="51"/>
        <v>0</v>
      </c>
      <c r="CE62" s="326">
        <f t="shared" ref="CE62:DL62" si="52">CE63</f>
        <v>0</v>
      </c>
      <c r="CF62" s="326">
        <f t="shared" si="52"/>
        <v>0</v>
      </c>
      <c r="CG62" s="326">
        <f t="shared" si="52"/>
        <v>0</v>
      </c>
      <c r="CH62" s="326">
        <f t="shared" si="52"/>
        <v>0</v>
      </c>
      <c r="CI62" s="326">
        <f t="shared" si="52"/>
        <v>0</v>
      </c>
      <c r="CJ62" s="326">
        <f t="shared" si="52"/>
        <v>0</v>
      </c>
      <c r="CK62" s="326" t="str">
        <f t="shared" si="52"/>
        <v>нд</v>
      </c>
      <c r="CL62" s="105">
        <f t="shared" si="52"/>
        <v>0</v>
      </c>
      <c r="CM62" s="104">
        <f t="shared" si="52"/>
        <v>0</v>
      </c>
      <c r="CN62" s="104">
        <f t="shared" si="52"/>
        <v>0</v>
      </c>
      <c r="CO62" s="104">
        <f t="shared" si="52"/>
        <v>0</v>
      </c>
      <c r="CP62" s="104">
        <f t="shared" si="52"/>
        <v>0</v>
      </c>
      <c r="CQ62" s="104">
        <f t="shared" si="52"/>
        <v>0</v>
      </c>
      <c r="CR62" s="104">
        <f t="shared" si="52"/>
        <v>0</v>
      </c>
      <c r="CS62" s="104">
        <f t="shared" si="52"/>
        <v>0</v>
      </c>
      <c r="CT62" s="104">
        <f t="shared" si="52"/>
        <v>0</v>
      </c>
      <c r="CU62" s="104">
        <f t="shared" si="52"/>
        <v>0</v>
      </c>
      <c r="CV62" s="104">
        <f t="shared" si="52"/>
        <v>0</v>
      </c>
      <c r="CW62" s="104">
        <f t="shared" si="52"/>
        <v>0</v>
      </c>
      <c r="CX62" s="104">
        <f t="shared" si="52"/>
        <v>0</v>
      </c>
      <c r="CY62" s="104">
        <f t="shared" si="52"/>
        <v>0</v>
      </c>
      <c r="CZ62" s="104">
        <f t="shared" si="52"/>
        <v>0</v>
      </c>
      <c r="DA62" s="104">
        <f t="shared" si="52"/>
        <v>0</v>
      </c>
      <c r="DB62" s="104">
        <f t="shared" si="52"/>
        <v>0</v>
      </c>
      <c r="DC62" s="104">
        <f t="shared" si="52"/>
        <v>0</v>
      </c>
      <c r="DD62" s="104">
        <f t="shared" si="52"/>
        <v>0</v>
      </c>
      <c r="DE62" s="104">
        <f t="shared" si="52"/>
        <v>0</v>
      </c>
      <c r="DF62" s="104">
        <f t="shared" si="52"/>
        <v>0</v>
      </c>
      <c r="DG62" s="104">
        <f t="shared" si="52"/>
        <v>0</v>
      </c>
      <c r="DH62" s="104">
        <f t="shared" si="52"/>
        <v>0</v>
      </c>
      <c r="DI62" s="104">
        <f t="shared" si="52"/>
        <v>0</v>
      </c>
      <c r="DJ62" s="104">
        <f t="shared" si="52"/>
        <v>0</v>
      </c>
      <c r="DK62" s="104">
        <f t="shared" si="52"/>
        <v>0</v>
      </c>
      <c r="DL62" s="104">
        <f t="shared" si="52"/>
        <v>0</v>
      </c>
      <c r="DM62" s="104" t="s">
        <v>190</v>
      </c>
    </row>
    <row r="63" spans="1:117" ht="31.5" hidden="1" x14ac:dyDescent="0.25">
      <c r="A63" s="105"/>
      <c r="B63" s="412" t="s">
        <v>162</v>
      </c>
      <c r="C63" s="488" t="s">
        <v>163</v>
      </c>
      <c r="D63" s="468" t="s">
        <v>164</v>
      </c>
      <c r="E63" s="78">
        <f>AG63+AU63+BI63</f>
        <v>0</v>
      </c>
      <c r="F63" s="78">
        <f t="shared" ref="F63:R63" si="53">AH63+AV63+BJ63+BX63+CL63</f>
        <v>0</v>
      </c>
      <c r="G63" s="78">
        <f t="shared" si="53"/>
        <v>0</v>
      </c>
      <c r="H63" s="78">
        <f t="shared" si="53"/>
        <v>0</v>
      </c>
      <c r="I63" s="78">
        <f t="shared" si="53"/>
        <v>0</v>
      </c>
      <c r="J63" s="78">
        <f t="shared" si="53"/>
        <v>0</v>
      </c>
      <c r="K63" s="78">
        <f t="shared" si="53"/>
        <v>0</v>
      </c>
      <c r="L63" s="77">
        <f t="shared" si="53"/>
        <v>0</v>
      </c>
      <c r="M63" s="78">
        <f t="shared" si="53"/>
        <v>0</v>
      </c>
      <c r="N63" s="78">
        <f t="shared" si="53"/>
        <v>0</v>
      </c>
      <c r="O63" s="78">
        <f t="shared" si="53"/>
        <v>0</v>
      </c>
      <c r="P63" s="78">
        <f t="shared" si="53"/>
        <v>0</v>
      </c>
      <c r="Q63" s="78">
        <f t="shared" si="53"/>
        <v>0</v>
      </c>
      <c r="R63" s="78">
        <f t="shared" si="53"/>
        <v>0</v>
      </c>
      <c r="S63" s="78">
        <v>0</v>
      </c>
      <c r="T63" s="78">
        <v>0</v>
      </c>
      <c r="U63" s="78">
        <v>0</v>
      </c>
      <c r="V63" s="78">
        <v>0</v>
      </c>
      <c r="W63" s="78">
        <v>0</v>
      </c>
      <c r="X63" s="78">
        <v>0</v>
      </c>
      <c r="Y63" s="78">
        <v>0</v>
      </c>
      <c r="Z63" s="78">
        <v>0</v>
      </c>
      <c r="AA63" s="78">
        <v>0</v>
      </c>
      <c r="AB63" s="78">
        <v>0</v>
      </c>
      <c r="AC63" s="78">
        <v>0</v>
      </c>
      <c r="AD63" s="78">
        <v>0</v>
      </c>
      <c r="AE63" s="78">
        <v>0</v>
      </c>
      <c r="AF63" s="78">
        <v>0</v>
      </c>
      <c r="AG63" s="78">
        <v>0</v>
      </c>
      <c r="AH63" s="78">
        <v>0</v>
      </c>
      <c r="AI63" s="78">
        <v>0</v>
      </c>
      <c r="AJ63" s="78">
        <v>0</v>
      </c>
      <c r="AK63" s="78">
        <v>0</v>
      </c>
      <c r="AL63" s="78">
        <v>0</v>
      </c>
      <c r="AM63" s="78">
        <v>0</v>
      </c>
      <c r="AN63" s="78">
        <v>0</v>
      </c>
      <c r="AO63" s="78">
        <v>0</v>
      </c>
      <c r="AP63" s="78">
        <v>0</v>
      </c>
      <c r="AQ63" s="78">
        <v>0</v>
      </c>
      <c r="AR63" s="78">
        <v>0</v>
      </c>
      <c r="AS63" s="78">
        <v>0</v>
      </c>
      <c r="AT63" s="78">
        <v>0</v>
      </c>
      <c r="AU63" s="78">
        <v>0</v>
      </c>
      <c r="AV63" s="78">
        <v>0</v>
      </c>
      <c r="AW63" s="78">
        <v>0</v>
      </c>
      <c r="AX63" s="78">
        <v>0</v>
      </c>
      <c r="AY63" s="78">
        <v>0</v>
      </c>
      <c r="AZ63" s="78">
        <v>0</v>
      </c>
      <c r="BA63" s="78">
        <v>0</v>
      </c>
      <c r="BB63" s="78">
        <v>0</v>
      </c>
      <c r="BC63" s="78">
        <v>0</v>
      </c>
      <c r="BD63" s="78">
        <v>0</v>
      </c>
      <c r="BE63" s="78">
        <v>0</v>
      </c>
      <c r="BF63" s="78">
        <v>0</v>
      </c>
      <c r="BG63" s="78">
        <v>0</v>
      </c>
      <c r="BH63" s="78">
        <v>0</v>
      </c>
      <c r="BI63" s="204">
        <v>0</v>
      </c>
      <c r="BJ63" s="204">
        <v>0</v>
      </c>
      <c r="BK63" s="204">
        <v>0</v>
      </c>
      <c r="BL63" s="204">
        <v>0</v>
      </c>
      <c r="BM63" s="204">
        <v>0</v>
      </c>
      <c r="BN63" s="204">
        <v>0</v>
      </c>
      <c r="BO63" s="204">
        <v>0</v>
      </c>
      <c r="BP63" s="204">
        <v>0</v>
      </c>
      <c r="BQ63" s="204">
        <v>0</v>
      </c>
      <c r="BR63" s="204">
        <v>0</v>
      </c>
      <c r="BS63" s="204">
        <v>0</v>
      </c>
      <c r="BT63" s="204">
        <v>0</v>
      </c>
      <c r="BU63" s="204">
        <v>0</v>
      </c>
      <c r="BV63" s="204">
        <v>0</v>
      </c>
      <c r="BW63" s="204">
        <v>0</v>
      </c>
      <c r="BX63" s="204">
        <v>0</v>
      </c>
      <c r="BY63" s="204">
        <v>0</v>
      </c>
      <c r="BZ63" s="204">
        <v>0</v>
      </c>
      <c r="CA63" s="203">
        <v>0</v>
      </c>
      <c r="CB63" s="204">
        <v>0</v>
      </c>
      <c r="CC63" s="204">
        <v>0</v>
      </c>
      <c r="CD63" s="204">
        <v>0</v>
      </c>
      <c r="CE63" s="204">
        <v>0</v>
      </c>
      <c r="CF63" s="204">
        <v>0</v>
      </c>
      <c r="CG63" s="204">
        <v>0</v>
      </c>
      <c r="CH63" s="204">
        <v>0</v>
      </c>
      <c r="CI63" s="204">
        <v>0</v>
      </c>
      <c r="CJ63" s="204">
        <v>0</v>
      </c>
      <c r="CK63" s="78" t="s">
        <v>190</v>
      </c>
      <c r="CL63" s="105"/>
      <c r="CO63" s="104">
        <v>0</v>
      </c>
      <c r="CP63" s="104">
        <v>0</v>
      </c>
      <c r="DC63" s="104">
        <f t="shared" ref="DC63:DL63" si="54">CA63+BM63+AY63+AK63+W63+CO63</f>
        <v>0</v>
      </c>
      <c r="DD63" s="104">
        <f t="shared" si="54"/>
        <v>0</v>
      </c>
      <c r="DE63" s="104">
        <f t="shared" si="54"/>
        <v>0</v>
      </c>
      <c r="DF63" s="104">
        <f t="shared" si="54"/>
        <v>0</v>
      </c>
      <c r="DG63" s="104">
        <f t="shared" si="54"/>
        <v>0</v>
      </c>
      <c r="DH63" s="104">
        <f t="shared" si="54"/>
        <v>0</v>
      </c>
      <c r="DI63" s="104">
        <f t="shared" si="54"/>
        <v>0</v>
      </c>
      <c r="DJ63" s="104">
        <f t="shared" si="54"/>
        <v>0</v>
      </c>
      <c r="DK63" s="104">
        <f t="shared" si="54"/>
        <v>0</v>
      </c>
      <c r="DL63" s="104">
        <f t="shared" si="54"/>
        <v>0</v>
      </c>
      <c r="DM63" s="104" t="s">
        <v>190</v>
      </c>
    </row>
    <row r="64" spans="1:117" ht="31.5" collapsed="1" x14ac:dyDescent="0.25">
      <c r="A64" s="105"/>
      <c r="B64" s="421" t="s">
        <v>165</v>
      </c>
      <c r="C64" s="422" t="s">
        <v>166</v>
      </c>
      <c r="D64" s="421" t="s">
        <v>93</v>
      </c>
      <c r="E64" s="326">
        <v>0</v>
      </c>
      <c r="F64" s="326">
        <v>0</v>
      </c>
      <c r="G64" s="326">
        <v>0</v>
      </c>
      <c r="H64" s="326">
        <v>0</v>
      </c>
      <c r="I64" s="326">
        <v>0</v>
      </c>
      <c r="J64" s="326">
        <v>0</v>
      </c>
      <c r="K64" s="326">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v>0</v>
      </c>
      <c r="AQ64" s="326">
        <v>0</v>
      </c>
      <c r="AR64" s="326">
        <v>0</v>
      </c>
      <c r="AS64" s="326">
        <v>0</v>
      </c>
      <c r="AT64" s="326">
        <v>0</v>
      </c>
      <c r="AU64" s="326">
        <v>0</v>
      </c>
      <c r="AV64" s="326">
        <v>0</v>
      </c>
      <c r="AW64" s="326">
        <v>0</v>
      </c>
      <c r="AX64" s="326">
        <v>0</v>
      </c>
      <c r="AY64" s="326">
        <v>0</v>
      </c>
      <c r="AZ64" s="326">
        <v>0</v>
      </c>
      <c r="BA64" s="326">
        <v>0</v>
      </c>
      <c r="BB64" s="326">
        <v>0</v>
      </c>
      <c r="BC64" s="326">
        <v>0</v>
      </c>
      <c r="BD64" s="326">
        <v>0</v>
      </c>
      <c r="BE64" s="326">
        <v>0</v>
      </c>
      <c r="BF64" s="326">
        <v>0</v>
      </c>
      <c r="BG64" s="326">
        <v>0</v>
      </c>
      <c r="BH64" s="326">
        <v>0</v>
      </c>
      <c r="BI64" s="326">
        <v>0</v>
      </c>
      <c r="BJ64" s="326">
        <v>0</v>
      </c>
      <c r="BK64" s="326">
        <v>0</v>
      </c>
      <c r="BL64" s="326">
        <v>0</v>
      </c>
      <c r="BM64" s="326">
        <v>0</v>
      </c>
      <c r="BN64" s="326">
        <v>0</v>
      </c>
      <c r="BO64" s="326">
        <v>0</v>
      </c>
      <c r="BP64" s="326">
        <v>0</v>
      </c>
      <c r="BQ64" s="326">
        <v>0</v>
      </c>
      <c r="BR64" s="326">
        <v>0</v>
      </c>
      <c r="BS64" s="326">
        <v>0</v>
      </c>
      <c r="BT64" s="326">
        <v>0</v>
      </c>
      <c r="BU64" s="326">
        <v>0</v>
      </c>
      <c r="BV64" s="326">
        <v>0</v>
      </c>
      <c r="BW64" s="326">
        <v>0</v>
      </c>
      <c r="BX64" s="326">
        <v>0</v>
      </c>
      <c r="BY64" s="326">
        <v>0</v>
      </c>
      <c r="BZ64" s="326">
        <v>0</v>
      </c>
      <c r="CA64" s="326">
        <v>0</v>
      </c>
      <c r="CB64" s="326">
        <v>0</v>
      </c>
      <c r="CC64" s="326">
        <v>0</v>
      </c>
      <c r="CD64" s="326">
        <v>0</v>
      </c>
      <c r="CE64" s="326">
        <v>0</v>
      </c>
      <c r="CF64" s="326">
        <v>0</v>
      </c>
      <c r="CG64" s="326">
        <v>0</v>
      </c>
      <c r="CH64" s="326">
        <v>0</v>
      </c>
      <c r="CI64" s="326">
        <v>0</v>
      </c>
      <c r="CJ64" s="326">
        <v>0</v>
      </c>
      <c r="CK64" s="326" t="s">
        <v>190</v>
      </c>
      <c r="CL64" s="105"/>
    </row>
    <row r="65" spans="1:90" ht="31.5" x14ac:dyDescent="0.25">
      <c r="A65" s="105"/>
      <c r="B65" s="450" t="s">
        <v>167</v>
      </c>
      <c r="C65" s="457" t="s">
        <v>168</v>
      </c>
      <c r="D65" s="421"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c r="AN65" s="326">
        <v>0</v>
      </c>
      <c r="AO65" s="326">
        <v>0</v>
      </c>
      <c r="AP65" s="326">
        <v>0</v>
      </c>
      <c r="AQ65" s="326">
        <v>0</v>
      </c>
      <c r="AR65" s="326">
        <v>0</v>
      </c>
      <c r="AS65" s="326">
        <v>0</v>
      </c>
      <c r="AT65" s="326">
        <v>0</v>
      </c>
      <c r="AU65" s="326">
        <v>0</v>
      </c>
      <c r="AV65" s="326">
        <v>0</v>
      </c>
      <c r="AW65" s="326">
        <v>0</v>
      </c>
      <c r="AX65" s="326">
        <v>0</v>
      </c>
      <c r="AY65" s="326">
        <v>0</v>
      </c>
      <c r="AZ65" s="326">
        <v>0</v>
      </c>
      <c r="BA65" s="326">
        <v>0</v>
      </c>
      <c r="BB65" s="326">
        <v>0</v>
      </c>
      <c r="BC65" s="326">
        <v>0</v>
      </c>
      <c r="BD65" s="326">
        <v>0</v>
      </c>
      <c r="BE65" s="326">
        <v>0</v>
      </c>
      <c r="BF65" s="326">
        <v>0</v>
      </c>
      <c r="BG65" s="326">
        <v>0</v>
      </c>
      <c r="BH65" s="326">
        <v>0</v>
      </c>
      <c r="BI65" s="326">
        <v>0</v>
      </c>
      <c r="BJ65" s="326">
        <v>0</v>
      </c>
      <c r="BK65" s="326">
        <v>0</v>
      </c>
      <c r="BL65" s="326">
        <v>0</v>
      </c>
      <c r="BM65" s="326">
        <v>0</v>
      </c>
      <c r="BN65" s="326">
        <v>0</v>
      </c>
      <c r="BO65" s="326">
        <v>0</v>
      </c>
      <c r="BP65" s="326">
        <v>0</v>
      </c>
      <c r="BQ65" s="326">
        <v>0</v>
      </c>
      <c r="BR65" s="326">
        <v>0</v>
      </c>
      <c r="BS65" s="326">
        <v>0</v>
      </c>
      <c r="BT65" s="326">
        <v>0</v>
      </c>
      <c r="BU65" s="326">
        <v>0</v>
      </c>
      <c r="BV65" s="326">
        <v>0</v>
      </c>
      <c r="BW65" s="326">
        <v>0</v>
      </c>
      <c r="BX65" s="326">
        <v>0</v>
      </c>
      <c r="BY65" s="326">
        <v>0</v>
      </c>
      <c r="BZ65" s="326">
        <v>0</v>
      </c>
      <c r="CA65" s="326">
        <v>0</v>
      </c>
      <c r="CB65" s="326">
        <v>0</v>
      </c>
      <c r="CC65" s="326">
        <v>0</v>
      </c>
      <c r="CD65" s="326">
        <v>0</v>
      </c>
      <c r="CE65" s="326">
        <v>0</v>
      </c>
      <c r="CF65" s="326">
        <v>0</v>
      </c>
      <c r="CG65" s="326">
        <v>0</v>
      </c>
      <c r="CH65" s="326">
        <v>0</v>
      </c>
      <c r="CI65" s="326">
        <v>0</v>
      </c>
      <c r="CJ65" s="326">
        <v>0</v>
      </c>
      <c r="CK65" s="326" t="s">
        <v>190</v>
      </c>
      <c r="CL65" s="105"/>
    </row>
    <row r="66" spans="1:90" ht="31.5" x14ac:dyDescent="0.25">
      <c r="A66" s="105"/>
      <c r="B66" s="450" t="s">
        <v>169</v>
      </c>
      <c r="C66" s="457" t="s">
        <v>170</v>
      </c>
      <c r="D66" s="421" t="s">
        <v>93</v>
      </c>
      <c r="E66" s="326">
        <v>0</v>
      </c>
      <c r="F66" s="326">
        <v>0</v>
      </c>
      <c r="G66" s="326">
        <v>0</v>
      </c>
      <c r="H66" s="326">
        <v>0</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c r="AN66" s="326">
        <v>0</v>
      </c>
      <c r="AO66" s="326">
        <v>0</v>
      </c>
      <c r="AP66" s="326">
        <v>0</v>
      </c>
      <c r="AQ66" s="326">
        <v>0</v>
      </c>
      <c r="AR66" s="326">
        <v>0</v>
      </c>
      <c r="AS66" s="326">
        <v>0</v>
      </c>
      <c r="AT66" s="326">
        <v>0</v>
      </c>
      <c r="AU66" s="326">
        <v>0</v>
      </c>
      <c r="AV66" s="326">
        <v>0</v>
      </c>
      <c r="AW66" s="326">
        <v>0</v>
      </c>
      <c r="AX66" s="326">
        <v>0</v>
      </c>
      <c r="AY66" s="326">
        <v>0</v>
      </c>
      <c r="AZ66" s="326">
        <v>0</v>
      </c>
      <c r="BA66" s="326">
        <v>0</v>
      </c>
      <c r="BB66" s="326">
        <v>0</v>
      </c>
      <c r="BC66" s="326">
        <v>0</v>
      </c>
      <c r="BD66" s="326">
        <v>0</v>
      </c>
      <c r="BE66" s="326">
        <v>0</v>
      </c>
      <c r="BF66" s="326">
        <v>0</v>
      </c>
      <c r="BG66" s="326">
        <v>0</v>
      </c>
      <c r="BH66" s="326">
        <v>0</v>
      </c>
      <c r="BI66" s="326">
        <v>0</v>
      </c>
      <c r="BJ66" s="326">
        <v>0</v>
      </c>
      <c r="BK66" s="326">
        <v>0</v>
      </c>
      <c r="BL66" s="326">
        <v>0</v>
      </c>
      <c r="BM66" s="326">
        <v>0</v>
      </c>
      <c r="BN66" s="326">
        <v>0</v>
      </c>
      <c r="BO66" s="326">
        <v>0</v>
      </c>
      <c r="BP66" s="326">
        <v>0</v>
      </c>
      <c r="BQ66" s="326">
        <v>0</v>
      </c>
      <c r="BR66" s="326">
        <v>0</v>
      </c>
      <c r="BS66" s="326">
        <v>0</v>
      </c>
      <c r="BT66" s="326">
        <v>0</v>
      </c>
      <c r="BU66" s="326">
        <v>0</v>
      </c>
      <c r="BV66" s="326">
        <v>0</v>
      </c>
      <c r="BW66" s="326">
        <v>0</v>
      </c>
      <c r="BX66" s="326">
        <v>0</v>
      </c>
      <c r="BY66" s="326">
        <v>0</v>
      </c>
      <c r="BZ66" s="326">
        <v>0</v>
      </c>
      <c r="CA66" s="326">
        <v>0</v>
      </c>
      <c r="CB66" s="326">
        <v>0</v>
      </c>
      <c r="CC66" s="326">
        <v>0</v>
      </c>
      <c r="CD66" s="326">
        <v>0</v>
      </c>
      <c r="CE66" s="326">
        <v>0</v>
      </c>
      <c r="CF66" s="326">
        <v>0</v>
      </c>
      <c r="CG66" s="326">
        <v>0</v>
      </c>
      <c r="CH66" s="326">
        <v>0</v>
      </c>
      <c r="CI66" s="326">
        <v>0</v>
      </c>
      <c r="CJ66" s="326">
        <v>0</v>
      </c>
      <c r="CK66" s="326" t="s">
        <v>190</v>
      </c>
      <c r="CL66" s="105"/>
    </row>
    <row r="67" spans="1:90" ht="31.5" x14ac:dyDescent="0.25">
      <c r="A67" s="105"/>
      <c r="B67" s="394" t="s">
        <v>171</v>
      </c>
      <c r="C67" s="395" t="s">
        <v>172</v>
      </c>
      <c r="D67" s="394" t="s">
        <v>93</v>
      </c>
      <c r="E67" s="396">
        <f t="shared" ref="E67:BP67" si="55">E68+E69</f>
        <v>0</v>
      </c>
      <c r="F67" s="396">
        <f t="shared" si="55"/>
        <v>0</v>
      </c>
      <c r="G67" s="396">
        <f t="shared" si="55"/>
        <v>0</v>
      </c>
      <c r="H67" s="396">
        <f t="shared" si="55"/>
        <v>0</v>
      </c>
      <c r="I67" s="396">
        <f t="shared" si="55"/>
        <v>0</v>
      </c>
      <c r="J67" s="396">
        <f t="shared" si="55"/>
        <v>0</v>
      </c>
      <c r="K67" s="396">
        <f t="shared" si="55"/>
        <v>0</v>
      </c>
      <c r="L67" s="396">
        <f t="shared" si="55"/>
        <v>0</v>
      </c>
      <c r="M67" s="396">
        <f t="shared" si="55"/>
        <v>0</v>
      </c>
      <c r="N67" s="396">
        <f t="shared" si="55"/>
        <v>0</v>
      </c>
      <c r="O67" s="396">
        <f t="shared" si="55"/>
        <v>0</v>
      </c>
      <c r="P67" s="396">
        <f t="shared" si="55"/>
        <v>0</v>
      </c>
      <c r="Q67" s="396">
        <f t="shared" si="55"/>
        <v>0</v>
      </c>
      <c r="R67" s="396">
        <f t="shared" si="55"/>
        <v>0</v>
      </c>
      <c r="S67" s="396">
        <f t="shared" si="55"/>
        <v>0</v>
      </c>
      <c r="T67" s="396">
        <f t="shared" si="55"/>
        <v>0</v>
      </c>
      <c r="U67" s="396">
        <f t="shared" si="55"/>
        <v>0</v>
      </c>
      <c r="V67" s="396">
        <f t="shared" si="55"/>
        <v>0</v>
      </c>
      <c r="W67" s="396">
        <f t="shared" si="55"/>
        <v>0</v>
      </c>
      <c r="X67" s="396">
        <f t="shared" si="55"/>
        <v>0</v>
      </c>
      <c r="Y67" s="396">
        <f t="shared" si="55"/>
        <v>0</v>
      </c>
      <c r="Z67" s="396">
        <f t="shared" si="55"/>
        <v>0</v>
      </c>
      <c r="AA67" s="396">
        <f t="shared" si="55"/>
        <v>0</v>
      </c>
      <c r="AB67" s="396">
        <f t="shared" si="55"/>
        <v>0</v>
      </c>
      <c r="AC67" s="396">
        <f t="shared" si="55"/>
        <v>0</v>
      </c>
      <c r="AD67" s="396">
        <f t="shared" si="55"/>
        <v>0</v>
      </c>
      <c r="AE67" s="396">
        <f t="shared" si="55"/>
        <v>0</v>
      </c>
      <c r="AF67" s="396">
        <f t="shared" si="55"/>
        <v>0</v>
      </c>
      <c r="AG67" s="396">
        <f t="shared" si="55"/>
        <v>0</v>
      </c>
      <c r="AH67" s="396">
        <f t="shared" si="55"/>
        <v>0</v>
      </c>
      <c r="AI67" s="396">
        <f t="shared" si="55"/>
        <v>0</v>
      </c>
      <c r="AJ67" s="396">
        <f t="shared" si="55"/>
        <v>0</v>
      </c>
      <c r="AK67" s="396">
        <f t="shared" si="55"/>
        <v>0</v>
      </c>
      <c r="AL67" s="396">
        <f t="shared" si="55"/>
        <v>0</v>
      </c>
      <c r="AM67" s="396">
        <f t="shared" si="55"/>
        <v>0</v>
      </c>
      <c r="AN67" s="396">
        <f t="shared" si="55"/>
        <v>0</v>
      </c>
      <c r="AO67" s="396">
        <f t="shared" si="55"/>
        <v>0</v>
      </c>
      <c r="AP67" s="396">
        <f t="shared" si="55"/>
        <v>0</v>
      </c>
      <c r="AQ67" s="396">
        <f t="shared" si="55"/>
        <v>0</v>
      </c>
      <c r="AR67" s="396">
        <f t="shared" si="55"/>
        <v>0</v>
      </c>
      <c r="AS67" s="396">
        <f t="shared" si="55"/>
        <v>0</v>
      </c>
      <c r="AT67" s="396">
        <f t="shared" si="55"/>
        <v>0</v>
      </c>
      <c r="AU67" s="396">
        <f t="shared" si="55"/>
        <v>0</v>
      </c>
      <c r="AV67" s="396">
        <f t="shared" si="55"/>
        <v>0</v>
      </c>
      <c r="AW67" s="396">
        <f t="shared" si="55"/>
        <v>0</v>
      </c>
      <c r="AX67" s="396">
        <f t="shared" si="55"/>
        <v>0</v>
      </c>
      <c r="AY67" s="396">
        <f t="shared" si="55"/>
        <v>0</v>
      </c>
      <c r="AZ67" s="396">
        <f t="shared" si="55"/>
        <v>0</v>
      </c>
      <c r="BA67" s="396">
        <f t="shared" si="55"/>
        <v>0</v>
      </c>
      <c r="BB67" s="396">
        <f t="shared" si="55"/>
        <v>0</v>
      </c>
      <c r="BC67" s="396">
        <f t="shared" si="55"/>
        <v>0</v>
      </c>
      <c r="BD67" s="396">
        <f t="shared" si="55"/>
        <v>0</v>
      </c>
      <c r="BE67" s="396">
        <f t="shared" si="55"/>
        <v>0</v>
      </c>
      <c r="BF67" s="396">
        <f t="shared" si="55"/>
        <v>0</v>
      </c>
      <c r="BG67" s="396">
        <f t="shared" si="55"/>
        <v>0</v>
      </c>
      <c r="BH67" s="396">
        <f t="shared" si="55"/>
        <v>0</v>
      </c>
      <c r="BI67" s="396">
        <f t="shared" si="55"/>
        <v>0</v>
      </c>
      <c r="BJ67" s="396">
        <f t="shared" si="55"/>
        <v>0</v>
      </c>
      <c r="BK67" s="396">
        <f t="shared" si="55"/>
        <v>0</v>
      </c>
      <c r="BL67" s="396">
        <f t="shared" si="55"/>
        <v>0</v>
      </c>
      <c r="BM67" s="396">
        <f t="shared" si="55"/>
        <v>0</v>
      </c>
      <c r="BN67" s="396">
        <f t="shared" si="55"/>
        <v>0</v>
      </c>
      <c r="BO67" s="396">
        <f t="shared" si="55"/>
        <v>0</v>
      </c>
      <c r="BP67" s="396">
        <f t="shared" si="55"/>
        <v>0</v>
      </c>
      <c r="BQ67" s="396">
        <f t="shared" ref="BQ67:CJ67" si="56">BQ68+BQ69</f>
        <v>0</v>
      </c>
      <c r="BR67" s="396">
        <f t="shared" si="56"/>
        <v>0</v>
      </c>
      <c r="BS67" s="396">
        <f t="shared" si="56"/>
        <v>0</v>
      </c>
      <c r="BT67" s="396">
        <f t="shared" si="56"/>
        <v>0</v>
      </c>
      <c r="BU67" s="396">
        <f t="shared" si="56"/>
        <v>0</v>
      </c>
      <c r="BV67" s="396">
        <f t="shared" si="56"/>
        <v>0</v>
      </c>
      <c r="BW67" s="396">
        <f t="shared" si="56"/>
        <v>0</v>
      </c>
      <c r="BX67" s="396">
        <f t="shared" si="56"/>
        <v>0</v>
      </c>
      <c r="BY67" s="396">
        <f t="shared" si="56"/>
        <v>0</v>
      </c>
      <c r="BZ67" s="396">
        <f t="shared" si="56"/>
        <v>0</v>
      </c>
      <c r="CA67" s="396">
        <f t="shared" si="56"/>
        <v>0</v>
      </c>
      <c r="CB67" s="396">
        <f t="shared" si="56"/>
        <v>0</v>
      </c>
      <c r="CC67" s="396">
        <f t="shared" si="56"/>
        <v>0</v>
      </c>
      <c r="CD67" s="396">
        <f t="shared" si="56"/>
        <v>0</v>
      </c>
      <c r="CE67" s="396">
        <f t="shared" si="56"/>
        <v>0</v>
      </c>
      <c r="CF67" s="396">
        <f t="shared" si="56"/>
        <v>0</v>
      </c>
      <c r="CG67" s="396">
        <f t="shared" si="56"/>
        <v>0</v>
      </c>
      <c r="CH67" s="396">
        <f t="shared" si="56"/>
        <v>0</v>
      </c>
      <c r="CI67" s="396">
        <f t="shared" si="56"/>
        <v>0</v>
      </c>
      <c r="CJ67" s="396">
        <f t="shared" si="56"/>
        <v>0</v>
      </c>
      <c r="CK67" s="396" t="s">
        <v>190</v>
      </c>
      <c r="CL67" s="105"/>
    </row>
    <row r="68" spans="1:90" ht="28.5" customHeight="1" x14ac:dyDescent="0.25">
      <c r="A68" s="105"/>
      <c r="B68" s="421" t="s">
        <v>173</v>
      </c>
      <c r="C68" s="422" t="s">
        <v>174</v>
      </c>
      <c r="D68" s="421" t="s">
        <v>93</v>
      </c>
      <c r="E68" s="423">
        <v>0</v>
      </c>
      <c r="F68" s="423">
        <v>0</v>
      </c>
      <c r="G68" s="423">
        <v>0</v>
      </c>
      <c r="H68" s="423">
        <v>0</v>
      </c>
      <c r="I68" s="423">
        <v>0</v>
      </c>
      <c r="J68" s="423">
        <v>0</v>
      </c>
      <c r="K68" s="423">
        <v>0</v>
      </c>
      <c r="L68" s="423">
        <v>0</v>
      </c>
      <c r="M68" s="423">
        <v>0</v>
      </c>
      <c r="N68" s="423">
        <v>0</v>
      </c>
      <c r="O68" s="423">
        <v>0</v>
      </c>
      <c r="P68" s="423">
        <v>0</v>
      </c>
      <c r="Q68" s="423">
        <v>0</v>
      </c>
      <c r="R68" s="423">
        <v>0</v>
      </c>
      <c r="S68" s="423">
        <v>0</v>
      </c>
      <c r="T68" s="423">
        <v>0</v>
      </c>
      <c r="U68" s="423">
        <v>0</v>
      </c>
      <c r="V68" s="423">
        <v>0</v>
      </c>
      <c r="W68" s="423">
        <v>0</v>
      </c>
      <c r="X68" s="423">
        <v>0</v>
      </c>
      <c r="Y68" s="423">
        <v>0</v>
      </c>
      <c r="Z68" s="423">
        <v>0</v>
      </c>
      <c r="AA68" s="423">
        <v>0</v>
      </c>
      <c r="AB68" s="423">
        <v>0</v>
      </c>
      <c r="AC68" s="423">
        <v>0</v>
      </c>
      <c r="AD68" s="423">
        <v>0</v>
      </c>
      <c r="AE68" s="423">
        <v>0</v>
      </c>
      <c r="AF68" s="423">
        <v>0</v>
      </c>
      <c r="AG68" s="423">
        <v>0</v>
      </c>
      <c r="AH68" s="423">
        <v>0</v>
      </c>
      <c r="AI68" s="423">
        <v>0</v>
      </c>
      <c r="AJ68" s="423">
        <v>0</v>
      </c>
      <c r="AK68" s="423">
        <v>0</v>
      </c>
      <c r="AL68" s="423">
        <v>0</v>
      </c>
      <c r="AM68" s="423">
        <v>0</v>
      </c>
      <c r="AN68" s="423">
        <v>0</v>
      </c>
      <c r="AO68" s="423">
        <v>0</v>
      </c>
      <c r="AP68" s="423">
        <v>0</v>
      </c>
      <c r="AQ68" s="423">
        <v>0</v>
      </c>
      <c r="AR68" s="423">
        <v>0</v>
      </c>
      <c r="AS68" s="423">
        <v>0</v>
      </c>
      <c r="AT68" s="423">
        <v>0</v>
      </c>
      <c r="AU68" s="423">
        <v>0</v>
      </c>
      <c r="AV68" s="423">
        <v>0</v>
      </c>
      <c r="AW68" s="423">
        <v>0</v>
      </c>
      <c r="AX68" s="423">
        <v>0</v>
      </c>
      <c r="AY68" s="423">
        <v>0</v>
      </c>
      <c r="AZ68" s="423">
        <v>0</v>
      </c>
      <c r="BA68" s="423">
        <v>0</v>
      </c>
      <c r="BB68" s="423">
        <v>0</v>
      </c>
      <c r="BC68" s="423">
        <v>0</v>
      </c>
      <c r="BD68" s="423">
        <v>0</v>
      </c>
      <c r="BE68" s="423">
        <v>0</v>
      </c>
      <c r="BF68" s="423">
        <v>0</v>
      </c>
      <c r="BG68" s="423">
        <v>0</v>
      </c>
      <c r="BH68" s="423">
        <v>0</v>
      </c>
      <c r="BI68" s="423">
        <v>0</v>
      </c>
      <c r="BJ68" s="423">
        <v>0</v>
      </c>
      <c r="BK68" s="423">
        <v>0</v>
      </c>
      <c r="BL68" s="423">
        <v>0</v>
      </c>
      <c r="BM68" s="423">
        <v>0</v>
      </c>
      <c r="BN68" s="423">
        <v>0</v>
      </c>
      <c r="BO68" s="423">
        <v>0</v>
      </c>
      <c r="BP68" s="423">
        <v>0</v>
      </c>
      <c r="BQ68" s="423">
        <v>0</v>
      </c>
      <c r="BR68" s="423">
        <v>0</v>
      </c>
      <c r="BS68" s="423">
        <v>0</v>
      </c>
      <c r="BT68" s="423">
        <v>0</v>
      </c>
      <c r="BU68" s="423">
        <v>0</v>
      </c>
      <c r="BV68" s="423">
        <v>0</v>
      </c>
      <c r="BW68" s="423">
        <v>0</v>
      </c>
      <c r="BX68" s="423">
        <v>0</v>
      </c>
      <c r="BY68" s="423">
        <v>0</v>
      </c>
      <c r="BZ68" s="423">
        <v>0</v>
      </c>
      <c r="CA68" s="423">
        <v>0</v>
      </c>
      <c r="CB68" s="423">
        <v>0</v>
      </c>
      <c r="CC68" s="423">
        <v>0</v>
      </c>
      <c r="CD68" s="423">
        <v>0</v>
      </c>
      <c r="CE68" s="423">
        <v>0</v>
      </c>
      <c r="CF68" s="423">
        <v>0</v>
      </c>
      <c r="CG68" s="423">
        <v>0</v>
      </c>
      <c r="CH68" s="423">
        <v>0</v>
      </c>
      <c r="CI68" s="423">
        <v>0</v>
      </c>
      <c r="CJ68" s="423">
        <v>0</v>
      </c>
      <c r="CK68" s="423" t="s">
        <v>190</v>
      </c>
      <c r="CL68" s="105"/>
    </row>
    <row r="69" spans="1:90" ht="31.5" x14ac:dyDescent="0.25">
      <c r="A69" s="105"/>
      <c r="B69" s="421" t="s">
        <v>175</v>
      </c>
      <c r="C69" s="422" t="s">
        <v>176</v>
      </c>
      <c r="D69" s="421" t="s">
        <v>93</v>
      </c>
      <c r="E69" s="423">
        <v>0</v>
      </c>
      <c r="F69" s="423">
        <v>0</v>
      </c>
      <c r="G69" s="423">
        <v>0</v>
      </c>
      <c r="H69" s="423">
        <v>0</v>
      </c>
      <c r="I69" s="423">
        <v>0</v>
      </c>
      <c r="J69" s="423">
        <v>0</v>
      </c>
      <c r="K69" s="423">
        <v>0</v>
      </c>
      <c r="L69" s="423">
        <v>0</v>
      </c>
      <c r="M69" s="423">
        <v>0</v>
      </c>
      <c r="N69" s="423">
        <v>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c r="AN69" s="423">
        <v>0</v>
      </c>
      <c r="AO69" s="423">
        <v>0</v>
      </c>
      <c r="AP69" s="423">
        <v>0</v>
      </c>
      <c r="AQ69" s="423">
        <v>0</v>
      </c>
      <c r="AR69" s="423">
        <v>0</v>
      </c>
      <c r="AS69" s="423">
        <v>0</v>
      </c>
      <c r="AT69" s="423">
        <v>0</v>
      </c>
      <c r="AU69" s="423">
        <v>0</v>
      </c>
      <c r="AV69" s="423">
        <v>0</v>
      </c>
      <c r="AW69" s="423">
        <v>0</v>
      </c>
      <c r="AX69" s="423">
        <v>0</v>
      </c>
      <c r="AY69" s="423">
        <v>0</v>
      </c>
      <c r="AZ69" s="423">
        <v>0</v>
      </c>
      <c r="BA69" s="423">
        <v>0</v>
      </c>
      <c r="BB69" s="423">
        <v>0</v>
      </c>
      <c r="BC69" s="423">
        <v>0</v>
      </c>
      <c r="BD69" s="423">
        <v>0</v>
      </c>
      <c r="BE69" s="423">
        <v>0</v>
      </c>
      <c r="BF69" s="423">
        <v>0</v>
      </c>
      <c r="BG69" s="423">
        <v>0</v>
      </c>
      <c r="BH69" s="423">
        <v>0</v>
      </c>
      <c r="BI69" s="423">
        <v>0</v>
      </c>
      <c r="BJ69" s="423">
        <v>0</v>
      </c>
      <c r="BK69" s="423">
        <v>0</v>
      </c>
      <c r="BL69" s="423">
        <v>0</v>
      </c>
      <c r="BM69" s="423">
        <v>0</v>
      </c>
      <c r="BN69" s="423">
        <v>0</v>
      </c>
      <c r="BO69" s="423">
        <v>0</v>
      </c>
      <c r="BP69" s="423">
        <v>0</v>
      </c>
      <c r="BQ69" s="423">
        <v>0</v>
      </c>
      <c r="BR69" s="423">
        <v>0</v>
      </c>
      <c r="BS69" s="423">
        <v>0</v>
      </c>
      <c r="BT69" s="423">
        <v>0</v>
      </c>
      <c r="BU69" s="423">
        <v>0</v>
      </c>
      <c r="BV69" s="423">
        <v>0</v>
      </c>
      <c r="BW69" s="423">
        <v>0</v>
      </c>
      <c r="BX69" s="423">
        <v>0</v>
      </c>
      <c r="BY69" s="423">
        <v>0</v>
      </c>
      <c r="BZ69" s="423">
        <v>0</v>
      </c>
      <c r="CA69" s="423">
        <v>0</v>
      </c>
      <c r="CB69" s="423">
        <v>0</v>
      </c>
      <c r="CC69" s="423">
        <v>0</v>
      </c>
      <c r="CD69" s="423">
        <v>0</v>
      </c>
      <c r="CE69" s="423">
        <v>0</v>
      </c>
      <c r="CF69" s="423">
        <v>0</v>
      </c>
      <c r="CG69" s="423">
        <v>0</v>
      </c>
      <c r="CH69" s="423">
        <v>0</v>
      </c>
      <c r="CI69" s="423">
        <v>0</v>
      </c>
      <c r="CJ69" s="423">
        <v>0</v>
      </c>
      <c r="CK69" s="423" t="s">
        <v>190</v>
      </c>
      <c r="CL69" s="105"/>
    </row>
    <row r="70" spans="1:90" ht="31.5" x14ac:dyDescent="0.25">
      <c r="A70" s="105"/>
      <c r="B70" s="394" t="s">
        <v>177</v>
      </c>
      <c r="C70" s="395" t="s">
        <v>178</v>
      </c>
      <c r="D70" s="440" t="s">
        <v>93</v>
      </c>
      <c r="E70" s="405">
        <v>0</v>
      </c>
      <c r="F70" s="405">
        <v>0</v>
      </c>
      <c r="G70" s="405">
        <v>0</v>
      </c>
      <c r="H70" s="405">
        <v>0</v>
      </c>
      <c r="I70" s="405">
        <v>0</v>
      </c>
      <c r="J70" s="405">
        <v>0</v>
      </c>
      <c r="K70" s="405">
        <v>0</v>
      </c>
      <c r="L70" s="405">
        <v>0</v>
      </c>
      <c r="M70" s="405">
        <v>0</v>
      </c>
      <c r="N70" s="405">
        <v>0</v>
      </c>
      <c r="O70" s="405">
        <v>0</v>
      </c>
      <c r="P70" s="405">
        <v>0</v>
      </c>
      <c r="Q70" s="405">
        <v>0</v>
      </c>
      <c r="R70" s="405">
        <v>0</v>
      </c>
      <c r="S70" s="405">
        <f t="shared" ref="S70:CD70" si="57">SUM(S71:S72)</f>
        <v>0</v>
      </c>
      <c r="T70" s="405">
        <f t="shared" si="57"/>
        <v>0</v>
      </c>
      <c r="U70" s="405">
        <f t="shared" si="57"/>
        <v>0</v>
      </c>
      <c r="V70" s="405">
        <f t="shared" si="57"/>
        <v>0</v>
      </c>
      <c r="W70" s="405">
        <f t="shared" si="57"/>
        <v>0</v>
      </c>
      <c r="X70" s="405">
        <f t="shared" si="57"/>
        <v>0</v>
      </c>
      <c r="Y70" s="405">
        <f t="shared" si="57"/>
        <v>0</v>
      </c>
      <c r="Z70" s="405">
        <f t="shared" si="57"/>
        <v>0</v>
      </c>
      <c r="AA70" s="405">
        <f t="shared" si="57"/>
        <v>0</v>
      </c>
      <c r="AB70" s="405">
        <f t="shared" si="57"/>
        <v>0</v>
      </c>
      <c r="AC70" s="405">
        <f t="shared" si="57"/>
        <v>0</v>
      </c>
      <c r="AD70" s="405">
        <f t="shared" si="57"/>
        <v>0</v>
      </c>
      <c r="AE70" s="405">
        <f t="shared" si="57"/>
        <v>0</v>
      </c>
      <c r="AF70" s="405">
        <f t="shared" si="57"/>
        <v>0</v>
      </c>
      <c r="AG70" s="405">
        <f t="shared" si="57"/>
        <v>0</v>
      </c>
      <c r="AH70" s="405">
        <f t="shared" si="57"/>
        <v>0</v>
      </c>
      <c r="AI70" s="405">
        <f t="shared" si="57"/>
        <v>0</v>
      </c>
      <c r="AJ70" s="405">
        <f t="shared" si="57"/>
        <v>0</v>
      </c>
      <c r="AK70" s="405">
        <f t="shared" si="57"/>
        <v>0</v>
      </c>
      <c r="AL70" s="405">
        <f t="shared" si="57"/>
        <v>0</v>
      </c>
      <c r="AM70" s="405">
        <f t="shared" si="57"/>
        <v>0</v>
      </c>
      <c r="AN70" s="405">
        <f t="shared" si="57"/>
        <v>0</v>
      </c>
      <c r="AO70" s="405">
        <f t="shared" si="57"/>
        <v>0</v>
      </c>
      <c r="AP70" s="405">
        <f t="shared" si="57"/>
        <v>0</v>
      </c>
      <c r="AQ70" s="405">
        <f t="shared" si="57"/>
        <v>0</v>
      </c>
      <c r="AR70" s="405">
        <f t="shared" si="57"/>
        <v>0</v>
      </c>
      <c r="AS70" s="405">
        <f t="shared" si="57"/>
        <v>0</v>
      </c>
      <c r="AT70" s="405">
        <f t="shared" si="57"/>
        <v>0</v>
      </c>
      <c r="AU70" s="405">
        <f t="shared" si="57"/>
        <v>0</v>
      </c>
      <c r="AV70" s="405">
        <f t="shared" si="57"/>
        <v>0</v>
      </c>
      <c r="AW70" s="405">
        <f t="shared" si="57"/>
        <v>0</v>
      </c>
      <c r="AX70" s="405">
        <f t="shared" si="57"/>
        <v>0</v>
      </c>
      <c r="AY70" s="405">
        <f t="shared" si="57"/>
        <v>0</v>
      </c>
      <c r="AZ70" s="405">
        <f t="shared" si="57"/>
        <v>0</v>
      </c>
      <c r="BA70" s="405">
        <f t="shared" si="57"/>
        <v>0</v>
      </c>
      <c r="BB70" s="405">
        <f t="shared" si="57"/>
        <v>0</v>
      </c>
      <c r="BC70" s="405">
        <f t="shared" si="57"/>
        <v>0</v>
      </c>
      <c r="BD70" s="405">
        <f t="shared" si="57"/>
        <v>0</v>
      </c>
      <c r="BE70" s="405">
        <f t="shared" si="57"/>
        <v>0</v>
      </c>
      <c r="BF70" s="405">
        <f t="shared" si="57"/>
        <v>0</v>
      </c>
      <c r="BG70" s="405">
        <f t="shared" si="57"/>
        <v>0</v>
      </c>
      <c r="BH70" s="405">
        <f t="shared" si="57"/>
        <v>0</v>
      </c>
      <c r="BI70" s="405">
        <f t="shared" si="57"/>
        <v>0</v>
      </c>
      <c r="BJ70" s="405">
        <f t="shared" si="57"/>
        <v>0</v>
      </c>
      <c r="BK70" s="405">
        <f t="shared" si="57"/>
        <v>0</v>
      </c>
      <c r="BL70" s="405">
        <f t="shared" si="57"/>
        <v>0</v>
      </c>
      <c r="BM70" s="405">
        <f t="shared" si="57"/>
        <v>0</v>
      </c>
      <c r="BN70" s="405">
        <f t="shared" si="57"/>
        <v>0</v>
      </c>
      <c r="BO70" s="405">
        <f t="shared" si="57"/>
        <v>0</v>
      </c>
      <c r="BP70" s="405">
        <f t="shared" si="57"/>
        <v>0</v>
      </c>
      <c r="BQ70" s="405">
        <f t="shared" si="57"/>
        <v>0</v>
      </c>
      <c r="BR70" s="405">
        <f t="shared" si="57"/>
        <v>0</v>
      </c>
      <c r="BS70" s="405">
        <f t="shared" si="57"/>
        <v>0</v>
      </c>
      <c r="BT70" s="405">
        <f t="shared" si="57"/>
        <v>0</v>
      </c>
      <c r="BU70" s="405">
        <f t="shared" si="57"/>
        <v>0</v>
      </c>
      <c r="BV70" s="405">
        <f t="shared" si="57"/>
        <v>0</v>
      </c>
      <c r="BW70" s="405">
        <f t="shared" si="57"/>
        <v>0</v>
      </c>
      <c r="BX70" s="405">
        <f t="shared" si="57"/>
        <v>0</v>
      </c>
      <c r="BY70" s="405">
        <f t="shared" si="57"/>
        <v>0</v>
      </c>
      <c r="BZ70" s="405">
        <f t="shared" si="57"/>
        <v>0</v>
      </c>
      <c r="CA70" s="405">
        <f t="shared" si="57"/>
        <v>0</v>
      </c>
      <c r="CB70" s="405">
        <f t="shared" si="57"/>
        <v>0</v>
      </c>
      <c r="CC70" s="405">
        <f t="shared" si="57"/>
        <v>0</v>
      </c>
      <c r="CD70" s="405">
        <f t="shared" si="57"/>
        <v>0</v>
      </c>
      <c r="CE70" s="405">
        <f t="shared" ref="CE70:CJ70" si="58">SUM(CE71:CE72)</f>
        <v>0</v>
      </c>
      <c r="CF70" s="405">
        <f t="shared" si="58"/>
        <v>0</v>
      </c>
      <c r="CG70" s="405">
        <f t="shared" si="58"/>
        <v>0</v>
      </c>
      <c r="CH70" s="405">
        <f t="shared" si="58"/>
        <v>0</v>
      </c>
      <c r="CI70" s="405">
        <f t="shared" si="58"/>
        <v>0</v>
      </c>
      <c r="CJ70" s="405">
        <f t="shared" si="58"/>
        <v>0</v>
      </c>
      <c r="CK70" s="405" t="s">
        <v>190</v>
      </c>
      <c r="CL70" s="105"/>
    </row>
    <row r="71" spans="1:90" ht="31.5" x14ac:dyDescent="0.25">
      <c r="A71" s="105"/>
      <c r="B71" s="421" t="s">
        <v>179</v>
      </c>
      <c r="C71" s="422" t="s">
        <v>180</v>
      </c>
      <c r="D71" s="421" t="s">
        <v>93</v>
      </c>
      <c r="E71" s="423">
        <v>0</v>
      </c>
      <c r="F71" s="423">
        <v>0</v>
      </c>
      <c r="G71" s="423">
        <v>0</v>
      </c>
      <c r="H71" s="423">
        <v>0</v>
      </c>
      <c r="I71" s="423">
        <v>0</v>
      </c>
      <c r="J71" s="423">
        <v>0</v>
      </c>
      <c r="K71" s="423">
        <v>0</v>
      </c>
      <c r="L71" s="423">
        <v>0</v>
      </c>
      <c r="M71" s="423">
        <v>0</v>
      </c>
      <c r="N71" s="423">
        <v>0</v>
      </c>
      <c r="O71" s="423">
        <v>0</v>
      </c>
      <c r="P71" s="423">
        <v>0</v>
      </c>
      <c r="Q71" s="423">
        <v>0</v>
      </c>
      <c r="R71" s="423">
        <v>0</v>
      </c>
      <c r="S71" s="423">
        <v>0</v>
      </c>
      <c r="T71" s="423">
        <v>0</v>
      </c>
      <c r="U71" s="423">
        <v>0</v>
      </c>
      <c r="V71" s="423">
        <v>0</v>
      </c>
      <c r="W71" s="423">
        <v>0</v>
      </c>
      <c r="X71" s="423">
        <v>0</v>
      </c>
      <c r="Y71" s="423">
        <v>0</v>
      </c>
      <c r="Z71" s="423">
        <v>0</v>
      </c>
      <c r="AA71" s="423">
        <v>0</v>
      </c>
      <c r="AB71" s="423">
        <v>0</v>
      </c>
      <c r="AC71" s="423">
        <v>0</v>
      </c>
      <c r="AD71" s="423">
        <v>0</v>
      </c>
      <c r="AE71" s="423">
        <v>0</v>
      </c>
      <c r="AF71" s="423">
        <v>0</v>
      </c>
      <c r="AG71" s="423">
        <v>0</v>
      </c>
      <c r="AH71" s="423">
        <v>0</v>
      </c>
      <c r="AI71" s="423">
        <v>0</v>
      </c>
      <c r="AJ71" s="423">
        <v>0</v>
      </c>
      <c r="AK71" s="423">
        <v>0</v>
      </c>
      <c r="AL71" s="423">
        <v>0</v>
      </c>
      <c r="AM71" s="423">
        <v>0</v>
      </c>
      <c r="AN71" s="423">
        <v>0</v>
      </c>
      <c r="AO71" s="423">
        <v>0</v>
      </c>
      <c r="AP71" s="423">
        <v>0</v>
      </c>
      <c r="AQ71" s="423">
        <v>0</v>
      </c>
      <c r="AR71" s="423">
        <v>0</v>
      </c>
      <c r="AS71" s="423">
        <v>0</v>
      </c>
      <c r="AT71" s="423">
        <v>0</v>
      </c>
      <c r="AU71" s="423">
        <v>0</v>
      </c>
      <c r="AV71" s="423">
        <v>0</v>
      </c>
      <c r="AW71" s="423">
        <v>0</v>
      </c>
      <c r="AX71" s="423">
        <v>0</v>
      </c>
      <c r="AY71" s="423">
        <v>0</v>
      </c>
      <c r="AZ71" s="423">
        <v>0</v>
      </c>
      <c r="BA71" s="423">
        <v>0</v>
      </c>
      <c r="BB71" s="423">
        <v>0</v>
      </c>
      <c r="BC71" s="423">
        <v>0</v>
      </c>
      <c r="BD71" s="423">
        <v>0</v>
      </c>
      <c r="BE71" s="423">
        <v>0</v>
      </c>
      <c r="BF71" s="423">
        <v>0</v>
      </c>
      <c r="BG71" s="423">
        <v>0</v>
      </c>
      <c r="BH71" s="423">
        <v>0</v>
      </c>
      <c r="BI71" s="518">
        <v>0</v>
      </c>
      <c r="BJ71" s="518">
        <v>0</v>
      </c>
      <c r="BK71" s="518">
        <v>0</v>
      </c>
      <c r="BL71" s="518">
        <v>0</v>
      </c>
      <c r="BM71" s="518">
        <v>0</v>
      </c>
      <c r="BN71" s="518">
        <v>0</v>
      </c>
      <c r="BO71" s="518">
        <v>0</v>
      </c>
      <c r="BP71" s="518">
        <v>0</v>
      </c>
      <c r="BQ71" s="518">
        <v>0</v>
      </c>
      <c r="BR71" s="518">
        <v>0</v>
      </c>
      <c r="BS71" s="518">
        <v>0</v>
      </c>
      <c r="BT71" s="518">
        <v>0</v>
      </c>
      <c r="BU71" s="518">
        <v>0</v>
      </c>
      <c r="BV71" s="518">
        <v>0</v>
      </c>
      <c r="BW71" s="518">
        <v>0</v>
      </c>
      <c r="BX71" s="518">
        <v>0</v>
      </c>
      <c r="BY71" s="518">
        <v>0</v>
      </c>
      <c r="BZ71" s="518">
        <v>0</v>
      </c>
      <c r="CA71" s="518">
        <v>0</v>
      </c>
      <c r="CB71" s="518">
        <v>0</v>
      </c>
      <c r="CC71" s="518">
        <v>0</v>
      </c>
      <c r="CD71" s="518">
        <v>0</v>
      </c>
      <c r="CE71" s="518">
        <v>0</v>
      </c>
      <c r="CF71" s="518">
        <v>0</v>
      </c>
      <c r="CG71" s="518">
        <v>0</v>
      </c>
      <c r="CH71" s="518">
        <v>0</v>
      </c>
      <c r="CI71" s="518">
        <v>0</v>
      </c>
      <c r="CJ71" s="518">
        <v>0</v>
      </c>
      <c r="CK71" s="423" t="s">
        <v>190</v>
      </c>
      <c r="CL71" s="105"/>
    </row>
    <row r="72" spans="1:90" ht="31.5" x14ac:dyDescent="0.25">
      <c r="A72" s="105"/>
      <c r="B72" s="421" t="s">
        <v>181</v>
      </c>
      <c r="C72" s="422" t="s">
        <v>182</v>
      </c>
      <c r="D72" s="421" t="s">
        <v>93</v>
      </c>
      <c r="E72" s="423">
        <v>0</v>
      </c>
      <c r="F72" s="423">
        <v>0</v>
      </c>
      <c r="G72" s="423">
        <v>0</v>
      </c>
      <c r="H72" s="423">
        <v>0</v>
      </c>
      <c r="I72" s="423">
        <v>0</v>
      </c>
      <c r="J72" s="423">
        <v>0</v>
      </c>
      <c r="K72" s="423">
        <v>0</v>
      </c>
      <c r="L72" s="423">
        <v>0</v>
      </c>
      <c r="M72" s="423">
        <v>0</v>
      </c>
      <c r="N72" s="423">
        <v>0</v>
      </c>
      <c r="O72" s="423">
        <v>0</v>
      </c>
      <c r="P72" s="423">
        <v>0</v>
      </c>
      <c r="Q72" s="423">
        <v>0</v>
      </c>
      <c r="R72" s="423">
        <v>0</v>
      </c>
      <c r="S72" s="423">
        <v>0</v>
      </c>
      <c r="T72" s="423">
        <v>0</v>
      </c>
      <c r="U72" s="423">
        <v>0</v>
      </c>
      <c r="V72" s="423">
        <v>0</v>
      </c>
      <c r="W72" s="423">
        <v>0</v>
      </c>
      <c r="X72" s="423">
        <v>0</v>
      </c>
      <c r="Y72" s="423">
        <v>0</v>
      </c>
      <c r="Z72" s="423">
        <v>0</v>
      </c>
      <c r="AA72" s="423">
        <v>0</v>
      </c>
      <c r="AB72" s="423">
        <v>0</v>
      </c>
      <c r="AC72" s="423">
        <v>0</v>
      </c>
      <c r="AD72" s="423">
        <v>0</v>
      </c>
      <c r="AE72" s="423">
        <v>0</v>
      </c>
      <c r="AF72" s="423">
        <v>0</v>
      </c>
      <c r="AG72" s="423">
        <v>0</v>
      </c>
      <c r="AH72" s="423">
        <v>0</v>
      </c>
      <c r="AI72" s="423">
        <v>0</v>
      </c>
      <c r="AJ72" s="423">
        <v>0</v>
      </c>
      <c r="AK72" s="423">
        <v>0</v>
      </c>
      <c r="AL72" s="423">
        <v>0</v>
      </c>
      <c r="AM72" s="423">
        <v>0</v>
      </c>
      <c r="AN72" s="423">
        <v>0</v>
      </c>
      <c r="AO72" s="423">
        <v>0</v>
      </c>
      <c r="AP72" s="423">
        <v>0</v>
      </c>
      <c r="AQ72" s="423">
        <v>0</v>
      </c>
      <c r="AR72" s="423">
        <v>0</v>
      </c>
      <c r="AS72" s="423">
        <v>0</v>
      </c>
      <c r="AT72" s="423">
        <v>0</v>
      </c>
      <c r="AU72" s="423">
        <v>0</v>
      </c>
      <c r="AV72" s="423">
        <v>0</v>
      </c>
      <c r="AW72" s="423">
        <v>0</v>
      </c>
      <c r="AX72" s="423">
        <v>0</v>
      </c>
      <c r="AY72" s="423">
        <v>0</v>
      </c>
      <c r="AZ72" s="423">
        <v>0</v>
      </c>
      <c r="BA72" s="423">
        <v>0</v>
      </c>
      <c r="BB72" s="423">
        <v>0</v>
      </c>
      <c r="BC72" s="423">
        <v>0</v>
      </c>
      <c r="BD72" s="423">
        <v>0</v>
      </c>
      <c r="BE72" s="423">
        <v>0</v>
      </c>
      <c r="BF72" s="423">
        <v>0</v>
      </c>
      <c r="BG72" s="423">
        <v>0</v>
      </c>
      <c r="BH72" s="423">
        <v>0</v>
      </c>
      <c r="BI72" s="518">
        <v>0</v>
      </c>
      <c r="BJ72" s="518">
        <v>0</v>
      </c>
      <c r="BK72" s="518">
        <v>0</v>
      </c>
      <c r="BL72" s="518">
        <v>0</v>
      </c>
      <c r="BM72" s="518">
        <v>0</v>
      </c>
      <c r="BN72" s="518">
        <v>0</v>
      </c>
      <c r="BO72" s="518">
        <v>0</v>
      </c>
      <c r="BP72" s="518">
        <v>0</v>
      </c>
      <c r="BQ72" s="518">
        <v>0</v>
      </c>
      <c r="BR72" s="518">
        <v>0</v>
      </c>
      <c r="BS72" s="518">
        <v>0</v>
      </c>
      <c r="BT72" s="518">
        <v>0</v>
      </c>
      <c r="BU72" s="518">
        <v>0</v>
      </c>
      <c r="BV72" s="518">
        <v>0</v>
      </c>
      <c r="BW72" s="518">
        <v>0</v>
      </c>
      <c r="BX72" s="518">
        <v>0</v>
      </c>
      <c r="BY72" s="518">
        <v>0</v>
      </c>
      <c r="BZ72" s="518">
        <v>0</v>
      </c>
      <c r="CA72" s="518">
        <v>0</v>
      </c>
      <c r="CB72" s="518">
        <v>0</v>
      </c>
      <c r="CC72" s="518">
        <v>0</v>
      </c>
      <c r="CD72" s="518">
        <v>0</v>
      </c>
      <c r="CE72" s="518">
        <v>0</v>
      </c>
      <c r="CF72" s="518">
        <v>0</v>
      </c>
      <c r="CG72" s="518">
        <v>0</v>
      </c>
      <c r="CH72" s="518">
        <v>0</v>
      </c>
      <c r="CI72" s="518">
        <v>0</v>
      </c>
      <c r="CJ72" s="518">
        <v>0</v>
      </c>
      <c r="CK72" s="423" t="s">
        <v>190</v>
      </c>
      <c r="CL72" s="105"/>
    </row>
    <row r="73" spans="1:90" ht="48" customHeight="1" x14ac:dyDescent="0.25">
      <c r="A73" s="105"/>
      <c r="B73" s="394" t="s">
        <v>183</v>
      </c>
      <c r="C73" s="395" t="s">
        <v>184</v>
      </c>
      <c r="D73" s="394" t="s">
        <v>93</v>
      </c>
      <c r="E73" s="405">
        <f>SUBTOTAL(9,E74:E85)</f>
        <v>1.5501</v>
      </c>
      <c r="F73" s="405">
        <f t="shared" ref="F73:BQ73" si="59">SUBTOTAL(9,F74:F85)</f>
        <v>0</v>
      </c>
      <c r="G73" s="405">
        <f t="shared" si="59"/>
        <v>6.6890999999999998</v>
      </c>
      <c r="H73" s="405">
        <f t="shared" si="59"/>
        <v>1.18</v>
      </c>
      <c r="I73" s="405">
        <f t="shared" si="59"/>
        <v>5.6141000000000005</v>
      </c>
      <c r="J73" s="405">
        <f t="shared" si="59"/>
        <v>0</v>
      </c>
      <c r="K73" s="405">
        <f t="shared" si="59"/>
        <v>0</v>
      </c>
      <c r="L73" s="405">
        <f t="shared" si="59"/>
        <v>1.8</v>
      </c>
      <c r="M73" s="405">
        <f t="shared" si="59"/>
        <v>0</v>
      </c>
      <c r="N73" s="405">
        <f t="shared" si="59"/>
        <v>6.6890999999999998</v>
      </c>
      <c r="O73" s="405">
        <f t="shared" si="59"/>
        <v>1.18</v>
      </c>
      <c r="P73" s="405">
        <f t="shared" si="59"/>
        <v>5.6141000000000005</v>
      </c>
      <c r="Q73" s="405">
        <f t="shared" si="59"/>
        <v>0</v>
      </c>
      <c r="R73" s="405">
        <f t="shared" si="59"/>
        <v>0</v>
      </c>
      <c r="S73" s="405">
        <f t="shared" si="59"/>
        <v>0</v>
      </c>
      <c r="T73" s="405">
        <f t="shared" si="59"/>
        <v>0</v>
      </c>
      <c r="U73" s="405">
        <f t="shared" si="59"/>
        <v>0</v>
      </c>
      <c r="V73" s="405">
        <f t="shared" si="59"/>
        <v>0</v>
      </c>
      <c r="W73" s="405">
        <f t="shared" si="59"/>
        <v>0</v>
      </c>
      <c r="X73" s="405">
        <f t="shared" si="59"/>
        <v>0</v>
      </c>
      <c r="Y73" s="405">
        <f t="shared" si="59"/>
        <v>0</v>
      </c>
      <c r="Z73" s="405">
        <f t="shared" si="59"/>
        <v>0</v>
      </c>
      <c r="AA73" s="405">
        <f t="shared" si="59"/>
        <v>0</v>
      </c>
      <c r="AB73" s="405">
        <f t="shared" si="59"/>
        <v>0</v>
      </c>
      <c r="AC73" s="405">
        <f t="shared" si="59"/>
        <v>0</v>
      </c>
      <c r="AD73" s="405">
        <f t="shared" si="59"/>
        <v>0</v>
      </c>
      <c r="AE73" s="405">
        <f t="shared" si="59"/>
        <v>0</v>
      </c>
      <c r="AF73" s="405">
        <f t="shared" si="59"/>
        <v>0</v>
      </c>
      <c r="AG73" s="405">
        <f t="shared" si="59"/>
        <v>0.55000000000000004</v>
      </c>
      <c r="AH73" s="405">
        <f t="shared" si="59"/>
        <v>0</v>
      </c>
      <c r="AI73" s="405">
        <f t="shared" si="59"/>
        <v>3.5550999999999999</v>
      </c>
      <c r="AJ73" s="405">
        <f t="shared" si="59"/>
        <v>1.18</v>
      </c>
      <c r="AK73" s="405">
        <f t="shared" si="59"/>
        <v>2.7191000000000001</v>
      </c>
      <c r="AL73" s="405">
        <f t="shared" si="59"/>
        <v>0</v>
      </c>
      <c r="AM73" s="405">
        <f t="shared" si="59"/>
        <v>0</v>
      </c>
      <c r="AN73" s="405">
        <f t="shared" si="59"/>
        <v>0.55000000000000004</v>
      </c>
      <c r="AO73" s="405">
        <f t="shared" si="59"/>
        <v>0</v>
      </c>
      <c r="AP73" s="405">
        <f t="shared" si="59"/>
        <v>5.8869999999999996</v>
      </c>
      <c r="AQ73" s="405">
        <f t="shared" si="59"/>
        <v>1.18</v>
      </c>
      <c r="AR73" s="405">
        <f t="shared" si="59"/>
        <v>3.2370000000000001</v>
      </c>
      <c r="AS73" s="405">
        <f t="shared" si="59"/>
        <v>0</v>
      </c>
      <c r="AT73" s="405">
        <f t="shared" si="59"/>
        <v>0</v>
      </c>
      <c r="AU73" s="405">
        <f t="shared" si="59"/>
        <v>0.25009999999999999</v>
      </c>
      <c r="AV73" s="405">
        <f t="shared" si="59"/>
        <v>0</v>
      </c>
      <c r="AW73" s="405">
        <f t="shared" si="59"/>
        <v>2.3319999999999999</v>
      </c>
      <c r="AX73" s="405">
        <f t="shared" si="59"/>
        <v>0</v>
      </c>
      <c r="AY73" s="405">
        <f t="shared" si="59"/>
        <v>0.89800000000000002</v>
      </c>
      <c r="AZ73" s="405">
        <f t="shared" si="59"/>
        <v>0</v>
      </c>
      <c r="BA73" s="405">
        <f t="shared" si="59"/>
        <v>0</v>
      </c>
      <c r="BB73" s="405">
        <f t="shared" si="59"/>
        <v>0.5</v>
      </c>
      <c r="BC73" s="405">
        <f t="shared" si="59"/>
        <v>0</v>
      </c>
      <c r="BD73" s="405">
        <f t="shared" si="59"/>
        <v>1E-4</v>
      </c>
      <c r="BE73" s="405">
        <f t="shared" si="59"/>
        <v>0</v>
      </c>
      <c r="BF73" s="405">
        <f t="shared" si="59"/>
        <v>0.38009999999999999</v>
      </c>
      <c r="BG73" s="405">
        <f t="shared" si="59"/>
        <v>0</v>
      </c>
      <c r="BH73" s="405">
        <f t="shared" si="59"/>
        <v>0</v>
      </c>
      <c r="BI73" s="405">
        <f t="shared" si="59"/>
        <v>0.75</v>
      </c>
      <c r="BJ73" s="405">
        <f t="shared" si="59"/>
        <v>0</v>
      </c>
      <c r="BK73" s="405">
        <f t="shared" si="59"/>
        <v>0.80199999999999994</v>
      </c>
      <c r="BL73" s="405">
        <f t="shared" si="59"/>
        <v>0</v>
      </c>
      <c r="BM73" s="405">
        <f t="shared" si="59"/>
        <v>1.9970000000000001</v>
      </c>
      <c r="BN73" s="405">
        <f t="shared" si="59"/>
        <v>0</v>
      </c>
      <c r="BO73" s="405">
        <f t="shared" si="59"/>
        <v>0</v>
      </c>
      <c r="BP73" s="405">
        <f t="shared" si="59"/>
        <v>0.75</v>
      </c>
      <c r="BQ73" s="405">
        <f t="shared" si="59"/>
        <v>0</v>
      </c>
      <c r="BR73" s="405">
        <f t="shared" ref="BR73:CI73" si="60">SUBTOTAL(9,BR74:BR85)</f>
        <v>0.80199999999999994</v>
      </c>
      <c r="BS73" s="405">
        <f t="shared" si="60"/>
        <v>0</v>
      </c>
      <c r="BT73" s="405">
        <f t="shared" si="60"/>
        <v>1.9970000000000001</v>
      </c>
      <c r="BU73" s="405">
        <f t="shared" si="60"/>
        <v>0</v>
      </c>
      <c r="BV73" s="405">
        <f t="shared" si="60"/>
        <v>0</v>
      </c>
      <c r="BW73" s="405">
        <f t="shared" si="60"/>
        <v>1.5501</v>
      </c>
      <c r="BX73" s="405">
        <f t="shared" si="60"/>
        <v>0</v>
      </c>
      <c r="BY73" s="405">
        <f t="shared" si="60"/>
        <v>6.6890999999999998</v>
      </c>
      <c r="BZ73" s="405">
        <f t="shared" si="60"/>
        <v>1.18</v>
      </c>
      <c r="CA73" s="405">
        <f t="shared" si="60"/>
        <v>5.6141000000000005</v>
      </c>
      <c r="CB73" s="405">
        <f t="shared" si="60"/>
        <v>0</v>
      </c>
      <c r="CC73" s="405">
        <f t="shared" si="60"/>
        <v>0</v>
      </c>
      <c r="CD73" s="405">
        <f t="shared" si="60"/>
        <v>1.8</v>
      </c>
      <c r="CE73" s="405">
        <f t="shared" si="60"/>
        <v>0</v>
      </c>
      <c r="CF73" s="405">
        <f t="shared" si="60"/>
        <v>6.6890999999999998</v>
      </c>
      <c r="CG73" s="405">
        <f t="shared" si="60"/>
        <v>1.18</v>
      </c>
      <c r="CH73" s="405">
        <f t="shared" si="60"/>
        <v>5.6141000000000005</v>
      </c>
      <c r="CI73" s="405">
        <f t="shared" si="60"/>
        <v>0</v>
      </c>
      <c r="CJ73" s="405">
        <f>SUBTOTAL(9,CJ74:CJ85)</f>
        <v>0</v>
      </c>
      <c r="CK73" s="405">
        <f>SUBTOTAL(9,CK74:CK85)</f>
        <v>0</v>
      </c>
      <c r="CL73" s="105"/>
    </row>
    <row r="74" spans="1:90" s="512" customFormat="1" ht="33" customHeight="1" x14ac:dyDescent="0.25">
      <c r="B74" s="388" t="s">
        <v>183</v>
      </c>
      <c r="C74" s="406" t="s">
        <v>737</v>
      </c>
      <c r="D74" s="688" t="s">
        <v>736</v>
      </c>
      <c r="E74" s="402">
        <f t="shared" ref="E74:P76" si="61">AG74+AU74+BI74</f>
        <v>0</v>
      </c>
      <c r="F74" s="402">
        <f t="shared" si="61"/>
        <v>0</v>
      </c>
      <c r="G74" s="402">
        <f t="shared" si="61"/>
        <v>0</v>
      </c>
      <c r="H74" s="402">
        <f t="shared" si="61"/>
        <v>0</v>
      </c>
      <c r="I74" s="402">
        <f t="shared" si="61"/>
        <v>0.84499999999999997</v>
      </c>
      <c r="J74" s="402">
        <f t="shared" si="61"/>
        <v>0</v>
      </c>
      <c r="K74" s="402">
        <f t="shared" si="61"/>
        <v>0</v>
      </c>
      <c r="L74" s="77">
        <f t="shared" si="61"/>
        <v>0</v>
      </c>
      <c r="M74" s="77">
        <f t="shared" si="61"/>
        <v>0</v>
      </c>
      <c r="N74" s="77">
        <f t="shared" si="61"/>
        <v>0</v>
      </c>
      <c r="O74" s="77">
        <f t="shared" si="61"/>
        <v>0</v>
      </c>
      <c r="P74" s="77">
        <f t="shared" si="61"/>
        <v>0.84499999999999997</v>
      </c>
      <c r="Q74" s="77"/>
      <c r="R74" s="401"/>
      <c r="S74" s="401"/>
      <c r="T74" s="401"/>
      <c r="U74" s="401"/>
      <c r="V74" s="401"/>
      <c r="W74" s="401"/>
      <c r="X74" s="401"/>
      <c r="Y74" s="401"/>
      <c r="Z74" s="401"/>
      <c r="AA74" s="401"/>
      <c r="AB74" s="401"/>
      <c r="AC74" s="401"/>
      <c r="AD74" s="401"/>
      <c r="AE74" s="401"/>
      <c r="AF74" s="401"/>
      <c r="AG74" s="401"/>
      <c r="AH74" s="401"/>
      <c r="AI74" s="401"/>
      <c r="AJ74" s="401"/>
      <c r="AK74" s="402">
        <v>0.84499999999999997</v>
      </c>
      <c r="AL74" s="401"/>
      <c r="AM74" s="401"/>
      <c r="AN74" s="401"/>
      <c r="AO74" s="401"/>
      <c r="AP74" s="401"/>
      <c r="AQ74" s="401"/>
      <c r="AR74" s="402">
        <v>0.84499999999999997</v>
      </c>
      <c r="AS74" s="401"/>
      <c r="AT74" s="401"/>
      <c r="AU74" s="402"/>
      <c r="AV74" s="402"/>
      <c r="AW74" s="402"/>
      <c r="AX74" s="402"/>
      <c r="AY74" s="402"/>
      <c r="AZ74" s="402"/>
      <c r="BA74" s="402"/>
      <c r="BB74" s="401"/>
      <c r="BC74" s="401"/>
      <c r="BD74" s="401"/>
      <c r="BE74" s="401"/>
      <c r="BF74" s="401"/>
      <c r="BG74" s="401"/>
      <c r="BH74" s="401"/>
      <c r="BI74" s="402"/>
      <c r="BJ74" s="402"/>
      <c r="BK74" s="402"/>
      <c r="BL74" s="402"/>
      <c r="BM74" s="402"/>
      <c r="BN74" s="402"/>
      <c r="BO74" s="402"/>
      <c r="BP74" s="401"/>
      <c r="BQ74" s="401"/>
      <c r="BR74" s="401"/>
      <c r="BS74" s="401"/>
      <c r="BT74" s="401"/>
      <c r="BU74" s="401"/>
      <c r="BV74" s="401"/>
      <c r="BW74" s="402">
        <f t="shared" ref="BW74:CC74" si="62">BI74+AU74+AG74+S74</f>
        <v>0</v>
      </c>
      <c r="BX74" s="402">
        <f t="shared" si="62"/>
        <v>0</v>
      </c>
      <c r="BY74" s="402">
        <f t="shared" si="62"/>
        <v>0</v>
      </c>
      <c r="BZ74" s="402">
        <f t="shared" si="62"/>
        <v>0</v>
      </c>
      <c r="CA74" s="402">
        <f t="shared" si="62"/>
        <v>0.84499999999999997</v>
      </c>
      <c r="CB74" s="402">
        <f t="shared" si="62"/>
        <v>0</v>
      </c>
      <c r="CC74" s="402">
        <f t="shared" si="62"/>
        <v>0</v>
      </c>
      <c r="CD74" s="402">
        <f t="shared" ref="CD74" si="63">BP74+BB74+AN74+Z74</f>
        <v>0</v>
      </c>
      <c r="CE74" s="402">
        <f t="shared" ref="CE74" si="64">BQ74+BC74+AO74+AA74</f>
        <v>0</v>
      </c>
      <c r="CF74" s="402">
        <f t="shared" ref="CF74" si="65">BR74+BD74+AP74+AB74</f>
        <v>0</v>
      </c>
      <c r="CG74" s="402">
        <f t="shared" ref="CG74" si="66">BS74+BE74+AQ74+AC74</f>
        <v>0</v>
      </c>
      <c r="CH74" s="402">
        <f t="shared" ref="CH74" si="67">BT74+BF74+AR74+AD74</f>
        <v>0.84499999999999997</v>
      </c>
      <c r="CI74" s="402">
        <f t="shared" ref="CI74" si="68">BU74+BG74+AS74+AE74</f>
        <v>0</v>
      </c>
      <c r="CJ74" s="402">
        <f t="shared" ref="CJ74" si="69">BV74+BH74+AT74+AF74</f>
        <v>0</v>
      </c>
      <c r="CK74" s="401"/>
    </row>
    <row r="75" spans="1:90" s="512" customFormat="1" ht="33" customHeight="1" x14ac:dyDescent="0.25">
      <c r="B75" s="388" t="s">
        <v>183</v>
      </c>
      <c r="C75" s="406" t="s">
        <v>738</v>
      </c>
      <c r="D75" s="688" t="s">
        <v>739</v>
      </c>
      <c r="E75" s="402">
        <f t="shared" ref="E75:E85" si="70">AG75+AU75+BI75</f>
        <v>0</v>
      </c>
      <c r="F75" s="402">
        <f t="shared" ref="F75:F85" si="71">AH75+AV75+BJ75</f>
        <v>0</v>
      </c>
      <c r="G75" s="402">
        <f t="shared" ref="G75:G85" si="72">AI75+AW75+BK75</f>
        <v>3.0329999999999999</v>
      </c>
      <c r="H75" s="402">
        <f t="shared" ref="H75:H85" si="73">AJ75+AX75+BL75</f>
        <v>0</v>
      </c>
      <c r="I75" s="402">
        <f t="shared" ref="I75:I85" si="74">AK75+AY75+BM75</f>
        <v>0</v>
      </c>
      <c r="J75" s="402">
        <f t="shared" ref="J75:J85" si="75">AL75+AZ75+BN75</f>
        <v>0</v>
      </c>
      <c r="K75" s="402">
        <f t="shared" ref="K75:K85" si="76">AM75+BA75+BO75</f>
        <v>0</v>
      </c>
      <c r="L75" s="77">
        <f t="shared" si="61"/>
        <v>0</v>
      </c>
      <c r="M75" s="77">
        <f t="shared" si="61"/>
        <v>0</v>
      </c>
      <c r="N75" s="77">
        <f t="shared" si="61"/>
        <v>3.0329999999999999</v>
      </c>
      <c r="O75" s="77">
        <f t="shared" si="61"/>
        <v>0</v>
      </c>
      <c r="P75" s="77">
        <f t="shared" si="61"/>
        <v>0</v>
      </c>
      <c r="Q75" s="77"/>
      <c r="R75" s="401"/>
      <c r="S75" s="401"/>
      <c r="T75" s="401"/>
      <c r="U75" s="401"/>
      <c r="V75" s="401"/>
      <c r="W75" s="401"/>
      <c r="X75" s="401"/>
      <c r="Y75" s="401"/>
      <c r="Z75" s="401"/>
      <c r="AA75" s="401"/>
      <c r="AB75" s="401"/>
      <c r="AC75" s="401"/>
      <c r="AD75" s="401"/>
      <c r="AE75" s="401"/>
      <c r="AF75" s="401"/>
      <c r="AG75" s="401"/>
      <c r="AH75" s="401"/>
      <c r="AI75" s="402">
        <v>3.0329999999999999</v>
      </c>
      <c r="AJ75" s="401"/>
      <c r="AK75" s="402"/>
      <c r="AL75" s="401"/>
      <c r="AM75" s="401"/>
      <c r="AN75" s="401"/>
      <c r="AO75" s="401"/>
      <c r="AP75" s="402">
        <v>3.0329999999999999</v>
      </c>
      <c r="AQ75" s="401"/>
      <c r="AR75" s="401"/>
      <c r="AS75" s="401"/>
      <c r="AT75" s="401"/>
      <c r="AU75" s="402"/>
      <c r="AV75" s="402"/>
      <c r="AW75" s="402"/>
      <c r="AX75" s="402"/>
      <c r="AY75" s="402"/>
      <c r="AZ75" s="402"/>
      <c r="BA75" s="402"/>
      <c r="BB75" s="401"/>
      <c r="BC75" s="401"/>
      <c r="BD75" s="401"/>
      <c r="BE75" s="401"/>
      <c r="BF75" s="401"/>
      <c r="BG75" s="401"/>
      <c r="BH75" s="401"/>
      <c r="BI75" s="402"/>
      <c r="BJ75" s="402"/>
      <c r="BK75" s="402"/>
      <c r="BL75" s="402"/>
      <c r="BM75" s="402"/>
      <c r="BN75" s="402"/>
      <c r="BO75" s="402"/>
      <c r="BP75" s="401"/>
      <c r="BQ75" s="401"/>
      <c r="BR75" s="401"/>
      <c r="BS75" s="401"/>
      <c r="BT75" s="401"/>
      <c r="BU75" s="401"/>
      <c r="BV75" s="401"/>
      <c r="BW75" s="402">
        <f t="shared" ref="BW75:BW85" si="77">BI75+AU75+AG75+S75</f>
        <v>0</v>
      </c>
      <c r="BX75" s="402">
        <f t="shared" ref="BX75:BX85" si="78">BJ75+AV75+AH75+T75</f>
        <v>0</v>
      </c>
      <c r="BY75" s="402">
        <f t="shared" ref="BY75:BY85" si="79">BK75+AW75+AI75+U75</f>
        <v>3.0329999999999999</v>
      </c>
      <c r="BZ75" s="402">
        <f t="shared" ref="BZ75:BZ85" si="80">BL75+AX75+AJ75+V75</f>
        <v>0</v>
      </c>
      <c r="CA75" s="402">
        <f t="shared" ref="CA75:CA85" si="81">BM75+AY75+AK75+W75</f>
        <v>0</v>
      </c>
      <c r="CB75" s="402">
        <f t="shared" ref="CB75:CB85" si="82">BN75+AZ75+AL75+X75</f>
        <v>0</v>
      </c>
      <c r="CC75" s="402">
        <f t="shared" ref="CC75:CC85" si="83">BO75+BA75+AM75+Y75</f>
        <v>0</v>
      </c>
      <c r="CD75" s="402">
        <f t="shared" ref="CD75:CD85" si="84">BP75+BB75+AN75+Z75</f>
        <v>0</v>
      </c>
      <c r="CE75" s="402">
        <f t="shared" ref="CE75:CE85" si="85">BQ75+BC75+AO75+AA75</f>
        <v>0</v>
      </c>
      <c r="CF75" s="402">
        <f t="shared" ref="CF75:CF85" si="86">BR75+BD75+AP75+AB75</f>
        <v>3.0329999999999999</v>
      </c>
      <c r="CG75" s="402">
        <f t="shared" ref="CG75:CG85" si="87">BS75+BE75+AQ75+AC75</f>
        <v>0</v>
      </c>
      <c r="CH75" s="402">
        <f t="shared" ref="CH75:CH85" si="88">BT75+BF75+AR75+AD75</f>
        <v>0</v>
      </c>
      <c r="CI75" s="402">
        <f t="shared" ref="CI75:CI85" si="89">BU75+BG75+AS75+AE75</f>
        <v>0</v>
      </c>
      <c r="CJ75" s="402">
        <f t="shared" ref="CJ75:CJ85" si="90">BV75+BH75+AT75+AF75</f>
        <v>0</v>
      </c>
      <c r="CK75" s="401"/>
    </row>
    <row r="76" spans="1:90" s="512" customFormat="1" ht="33" customHeight="1" x14ac:dyDescent="0.25">
      <c r="B76" s="388" t="s">
        <v>183</v>
      </c>
      <c r="C76" s="406" t="s">
        <v>721</v>
      </c>
      <c r="D76" s="688" t="s">
        <v>742</v>
      </c>
      <c r="E76" s="402">
        <f t="shared" si="70"/>
        <v>0</v>
      </c>
      <c r="F76" s="402">
        <f t="shared" si="71"/>
        <v>0</v>
      </c>
      <c r="G76" s="402">
        <f t="shared" si="72"/>
        <v>0.52200000000000002</v>
      </c>
      <c r="H76" s="402">
        <f t="shared" si="73"/>
        <v>0</v>
      </c>
      <c r="I76" s="402">
        <f t="shared" si="74"/>
        <v>8.4000000000000005E-2</v>
      </c>
      <c r="J76" s="402">
        <f t="shared" si="75"/>
        <v>0</v>
      </c>
      <c r="K76" s="402">
        <f t="shared" si="76"/>
        <v>0</v>
      </c>
      <c r="L76" s="77">
        <f t="shared" si="61"/>
        <v>0</v>
      </c>
      <c r="M76" s="77">
        <f t="shared" si="61"/>
        <v>0</v>
      </c>
      <c r="N76" s="77">
        <f t="shared" si="61"/>
        <v>0.52200000000000002</v>
      </c>
      <c r="O76" s="77">
        <f t="shared" si="61"/>
        <v>0</v>
      </c>
      <c r="P76" s="77">
        <f t="shared" si="61"/>
        <v>8.4000000000000005E-2</v>
      </c>
      <c r="Q76" s="77"/>
      <c r="R76" s="401"/>
      <c r="S76" s="401"/>
      <c r="T76" s="401"/>
      <c r="U76" s="401"/>
      <c r="V76" s="401"/>
      <c r="W76" s="401"/>
      <c r="X76" s="401"/>
      <c r="Y76" s="401"/>
      <c r="Z76" s="401"/>
      <c r="AA76" s="401"/>
      <c r="AB76" s="401"/>
      <c r="AC76" s="401"/>
      <c r="AD76" s="401"/>
      <c r="AE76" s="401"/>
      <c r="AF76" s="401"/>
      <c r="AG76" s="401"/>
      <c r="AH76" s="401"/>
      <c r="AI76" s="402">
        <v>0.52200000000000002</v>
      </c>
      <c r="AJ76" s="401"/>
      <c r="AK76" s="402">
        <v>8.4000000000000005E-2</v>
      </c>
      <c r="AL76" s="401"/>
      <c r="AM76" s="401"/>
      <c r="AN76" s="401"/>
      <c r="AO76" s="401"/>
      <c r="AP76" s="402">
        <v>0.52200000000000002</v>
      </c>
      <c r="AQ76" s="402"/>
      <c r="AR76" s="402">
        <v>8.4000000000000005E-2</v>
      </c>
      <c r="AS76" s="401"/>
      <c r="AT76" s="401"/>
      <c r="AU76" s="402"/>
      <c r="AV76" s="402"/>
      <c r="AW76" s="402"/>
      <c r="AX76" s="402"/>
      <c r="AY76" s="402"/>
      <c r="AZ76" s="402"/>
      <c r="BA76" s="402"/>
      <c r="BB76" s="401"/>
      <c r="BC76" s="401"/>
      <c r="BD76" s="401"/>
      <c r="BE76" s="401"/>
      <c r="BF76" s="401"/>
      <c r="BG76" s="401"/>
      <c r="BH76" s="401"/>
      <c r="BI76" s="402"/>
      <c r="BJ76" s="402"/>
      <c r="BK76" s="402"/>
      <c r="BL76" s="402"/>
      <c r="BM76" s="402"/>
      <c r="BN76" s="402"/>
      <c r="BO76" s="402"/>
      <c r="BP76" s="401"/>
      <c r="BQ76" s="401"/>
      <c r="BR76" s="401"/>
      <c r="BS76" s="401"/>
      <c r="BT76" s="401"/>
      <c r="BU76" s="401"/>
      <c r="BV76" s="401"/>
      <c r="BW76" s="402">
        <f t="shared" si="77"/>
        <v>0</v>
      </c>
      <c r="BX76" s="402">
        <f t="shared" si="78"/>
        <v>0</v>
      </c>
      <c r="BY76" s="402">
        <f t="shared" si="79"/>
        <v>0.52200000000000002</v>
      </c>
      <c r="BZ76" s="402">
        <f t="shared" si="80"/>
        <v>0</v>
      </c>
      <c r="CA76" s="402">
        <f t="shared" si="81"/>
        <v>8.4000000000000005E-2</v>
      </c>
      <c r="CB76" s="402">
        <f t="shared" si="82"/>
        <v>0</v>
      </c>
      <c r="CC76" s="402">
        <f t="shared" si="83"/>
        <v>0</v>
      </c>
      <c r="CD76" s="402">
        <f t="shared" si="84"/>
        <v>0</v>
      </c>
      <c r="CE76" s="402">
        <f t="shared" si="85"/>
        <v>0</v>
      </c>
      <c r="CF76" s="402">
        <f t="shared" si="86"/>
        <v>0.52200000000000002</v>
      </c>
      <c r="CG76" s="402">
        <f t="shared" si="87"/>
        <v>0</v>
      </c>
      <c r="CH76" s="402">
        <f t="shared" si="88"/>
        <v>8.4000000000000005E-2</v>
      </c>
      <c r="CI76" s="402">
        <f t="shared" si="89"/>
        <v>0</v>
      </c>
      <c r="CJ76" s="402">
        <f t="shared" si="90"/>
        <v>0</v>
      </c>
      <c r="CK76" s="401"/>
    </row>
    <row r="77" spans="1:90" s="713" customFormat="1" ht="33" customHeight="1" x14ac:dyDescent="0.25">
      <c r="B77" s="388" t="s">
        <v>183</v>
      </c>
      <c r="C77" s="453" t="s">
        <v>720</v>
      </c>
      <c r="D77" s="647" t="s">
        <v>842</v>
      </c>
      <c r="E77" s="77">
        <f>AG77+AU77+BI77</f>
        <v>0.55000000000000004</v>
      </c>
      <c r="F77" s="77">
        <f>AH77+AV77+BJ77</f>
        <v>0</v>
      </c>
      <c r="G77" s="77">
        <f>AI77+AW77+BK77</f>
        <v>0</v>
      </c>
      <c r="H77" s="77">
        <f>AJ77+AX77+BL77</f>
        <v>1.18</v>
      </c>
      <c r="I77" s="77">
        <f>AK77+AY77+BM77</f>
        <v>1.79</v>
      </c>
      <c r="J77" s="77"/>
      <c r="K77" s="77"/>
      <c r="L77" s="77">
        <f>AN77+BB77+BP77</f>
        <v>0.55000000000000004</v>
      </c>
      <c r="M77" s="77">
        <f>AO77+BC77+BQ77</f>
        <v>0</v>
      </c>
      <c r="N77" s="77">
        <f>AP77+BD77+BR77</f>
        <v>0</v>
      </c>
      <c r="O77" s="77">
        <f>AQ77+BE77+BS77</f>
        <v>1.18</v>
      </c>
      <c r="P77" s="77">
        <f>AR77+BF77+BT77</f>
        <v>1.79</v>
      </c>
      <c r="Q77" s="77"/>
      <c r="R77" s="77"/>
      <c r="S77" s="77"/>
      <c r="T77" s="77"/>
      <c r="U77" s="77"/>
      <c r="V77" s="77"/>
      <c r="W77" s="77"/>
      <c r="X77" s="77"/>
      <c r="Y77" s="77"/>
      <c r="Z77" s="77"/>
      <c r="AA77" s="77"/>
      <c r="AB77" s="77"/>
      <c r="AC77" s="77"/>
      <c r="AD77" s="77"/>
      <c r="AE77" s="77"/>
      <c r="AF77" s="77"/>
      <c r="AG77" s="77">
        <v>0.55000000000000004</v>
      </c>
      <c r="AH77" s="77"/>
      <c r="AI77" s="77"/>
      <c r="AJ77" s="510">
        <v>1.18</v>
      </c>
      <c r="AK77" s="77">
        <v>1.79</v>
      </c>
      <c r="AL77" s="77"/>
      <c r="AM77" s="77"/>
      <c r="AN77" s="77">
        <v>0.55000000000000004</v>
      </c>
      <c r="AO77" s="77"/>
      <c r="AP77" s="77"/>
      <c r="AQ77" s="77">
        <v>1.18</v>
      </c>
      <c r="AR77" s="77">
        <v>1.79</v>
      </c>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f t="shared" ref="BW77:CC78" si="91">BI77+AU77+AG77+S77</f>
        <v>0.55000000000000004</v>
      </c>
      <c r="BX77" s="77">
        <f t="shared" si="91"/>
        <v>0</v>
      </c>
      <c r="BY77" s="77">
        <f t="shared" si="91"/>
        <v>0</v>
      </c>
      <c r="BZ77" s="77">
        <f t="shared" si="91"/>
        <v>1.18</v>
      </c>
      <c r="CA77" s="77">
        <f t="shared" si="91"/>
        <v>1.79</v>
      </c>
      <c r="CB77" s="77">
        <f t="shared" si="91"/>
        <v>0</v>
      </c>
      <c r="CC77" s="77">
        <f t="shared" si="91"/>
        <v>0</v>
      </c>
      <c r="CD77" s="402">
        <f t="shared" si="84"/>
        <v>0.55000000000000004</v>
      </c>
      <c r="CE77" s="402">
        <f t="shared" si="85"/>
        <v>0</v>
      </c>
      <c r="CF77" s="402">
        <f t="shared" si="86"/>
        <v>0</v>
      </c>
      <c r="CG77" s="402">
        <f t="shared" si="87"/>
        <v>1.18</v>
      </c>
      <c r="CH77" s="402">
        <f t="shared" si="88"/>
        <v>1.79</v>
      </c>
      <c r="CI77" s="402">
        <f t="shared" si="89"/>
        <v>0</v>
      </c>
      <c r="CJ77" s="402">
        <f t="shared" si="90"/>
        <v>0</v>
      </c>
      <c r="CK77" s="77"/>
    </row>
    <row r="78" spans="1:90" s="713" customFormat="1" ht="33" customHeight="1" x14ac:dyDescent="0.25">
      <c r="B78" s="388" t="s">
        <v>183</v>
      </c>
      <c r="C78" s="453" t="s">
        <v>716</v>
      </c>
      <c r="D78" s="647" t="s">
        <v>843</v>
      </c>
      <c r="E78" s="77">
        <f>AG78+AU78+BI78</f>
        <v>0.25</v>
      </c>
      <c r="F78" s="77"/>
      <c r="G78" s="77"/>
      <c r="H78" s="77"/>
      <c r="I78" s="77">
        <f>AK78+AY78+BM78</f>
        <v>0.38</v>
      </c>
      <c r="J78" s="77"/>
      <c r="K78" s="77"/>
      <c r="L78" s="77">
        <f t="shared" ref="L78:L85" si="92">AN78+BB78+BP78</f>
        <v>0.25</v>
      </c>
      <c r="M78" s="77">
        <f t="shared" ref="M78:M85" si="93">AO78+BC78+BQ78</f>
        <v>0</v>
      </c>
      <c r="N78" s="77">
        <f t="shared" ref="N78:N85" si="94">AP78+BD78+BR78</f>
        <v>0</v>
      </c>
      <c r="O78" s="77">
        <f t="shared" ref="O78:O85" si="95">AQ78+BE78+BS78</f>
        <v>0</v>
      </c>
      <c r="P78" s="77">
        <f t="shared" ref="P78:P85" si="96">AR78+BF78+BT78</f>
        <v>0.38</v>
      </c>
      <c r="Q78" s="77"/>
      <c r="R78" s="77"/>
      <c r="S78" s="77"/>
      <c r="T78" s="77"/>
      <c r="U78" s="77"/>
      <c r="V78" s="77"/>
      <c r="W78" s="77"/>
      <c r="X78" s="77"/>
      <c r="Y78" s="77"/>
      <c r="Z78" s="77"/>
      <c r="AA78" s="77"/>
      <c r="AB78" s="77"/>
      <c r="AC78" s="77"/>
      <c r="AD78" s="77"/>
      <c r="AE78" s="77"/>
      <c r="AF78" s="77"/>
      <c r="AG78" s="510"/>
      <c r="AH78" s="77"/>
      <c r="AI78" s="77"/>
      <c r="AJ78" s="77"/>
      <c r="AK78" s="77"/>
      <c r="AL78" s="77"/>
      <c r="AM78" s="77"/>
      <c r="AN78" s="77"/>
      <c r="AO78" s="77"/>
      <c r="AP78" s="77"/>
      <c r="AQ78" s="77"/>
      <c r="AR78" s="77"/>
      <c r="AS78" s="77"/>
      <c r="AT78" s="77"/>
      <c r="AU78" s="77">
        <v>0.25</v>
      </c>
      <c r="AV78" s="77"/>
      <c r="AW78" s="77"/>
      <c r="AX78" s="77"/>
      <c r="AY78" s="77">
        <v>0.38</v>
      </c>
      <c r="AZ78" s="77"/>
      <c r="BA78" s="77"/>
      <c r="BB78" s="77">
        <v>0.25</v>
      </c>
      <c r="BC78" s="77"/>
      <c r="BD78" s="77"/>
      <c r="BE78" s="77"/>
      <c r="BF78" s="77">
        <v>0.38</v>
      </c>
      <c r="BG78" s="77"/>
      <c r="BH78" s="77"/>
      <c r="BI78" s="77"/>
      <c r="BJ78" s="77"/>
      <c r="BK78" s="77"/>
      <c r="BL78" s="77"/>
      <c r="BM78" s="77"/>
      <c r="BN78" s="77"/>
      <c r="BO78" s="77"/>
      <c r="BP78" s="77"/>
      <c r="BQ78" s="77"/>
      <c r="BR78" s="77"/>
      <c r="BS78" s="77"/>
      <c r="BT78" s="77"/>
      <c r="BU78" s="77"/>
      <c r="BV78" s="77"/>
      <c r="BW78" s="77">
        <f t="shared" si="91"/>
        <v>0.25</v>
      </c>
      <c r="BX78" s="77">
        <f t="shared" si="91"/>
        <v>0</v>
      </c>
      <c r="BY78" s="77">
        <f t="shared" si="91"/>
        <v>0</v>
      </c>
      <c r="BZ78" s="77">
        <f t="shared" si="91"/>
        <v>0</v>
      </c>
      <c r="CA78" s="77">
        <f t="shared" si="91"/>
        <v>0.38</v>
      </c>
      <c r="CB78" s="77">
        <f t="shared" si="91"/>
        <v>0</v>
      </c>
      <c r="CC78" s="77">
        <f t="shared" si="91"/>
        <v>0</v>
      </c>
      <c r="CD78" s="402">
        <f t="shared" si="84"/>
        <v>0.25</v>
      </c>
      <c r="CE78" s="402">
        <f t="shared" si="85"/>
        <v>0</v>
      </c>
      <c r="CF78" s="402">
        <f t="shared" si="86"/>
        <v>0</v>
      </c>
      <c r="CG78" s="402">
        <f t="shared" si="87"/>
        <v>0</v>
      </c>
      <c r="CH78" s="402">
        <f t="shared" si="88"/>
        <v>0.38</v>
      </c>
      <c r="CI78" s="402">
        <f t="shared" si="89"/>
        <v>0</v>
      </c>
      <c r="CJ78" s="402">
        <f t="shared" si="90"/>
        <v>0</v>
      </c>
      <c r="CK78" s="77"/>
    </row>
    <row r="79" spans="1:90" s="512" customFormat="1" ht="33" customHeight="1" x14ac:dyDescent="0.25">
      <c r="B79" s="388" t="s">
        <v>183</v>
      </c>
      <c r="C79" s="651" t="s">
        <v>1751</v>
      </c>
      <c r="D79" s="688" t="s">
        <v>802</v>
      </c>
      <c r="E79" s="402">
        <f t="shared" si="70"/>
        <v>0</v>
      </c>
      <c r="F79" s="402">
        <f t="shared" si="71"/>
        <v>0</v>
      </c>
      <c r="G79" s="402">
        <f t="shared" si="72"/>
        <v>2.3321000000000001</v>
      </c>
      <c r="H79" s="402">
        <f t="shared" si="73"/>
        <v>0</v>
      </c>
      <c r="I79" s="402">
        <f t="shared" si="74"/>
        <v>0.5181</v>
      </c>
      <c r="J79" s="402">
        <f t="shared" si="75"/>
        <v>0</v>
      </c>
      <c r="K79" s="402">
        <f t="shared" si="76"/>
        <v>0</v>
      </c>
      <c r="L79" s="77">
        <f t="shared" si="92"/>
        <v>0</v>
      </c>
      <c r="M79" s="77">
        <f t="shared" si="93"/>
        <v>0</v>
      </c>
      <c r="N79" s="77">
        <f t="shared" si="94"/>
        <v>2.3321000000000001</v>
      </c>
      <c r="O79" s="77">
        <f t="shared" si="95"/>
        <v>0</v>
      </c>
      <c r="P79" s="77">
        <f t="shared" si="96"/>
        <v>0.5181</v>
      </c>
      <c r="Q79" s="77"/>
      <c r="R79" s="77"/>
      <c r="S79" s="401"/>
      <c r="T79" s="401"/>
      <c r="U79" s="401"/>
      <c r="V79" s="401"/>
      <c r="W79" s="401"/>
      <c r="X79" s="401"/>
      <c r="Y79" s="401"/>
      <c r="Z79" s="401"/>
      <c r="AA79" s="401"/>
      <c r="AB79" s="401"/>
      <c r="AC79" s="401"/>
      <c r="AD79" s="401"/>
      <c r="AE79" s="401"/>
      <c r="AF79" s="401"/>
      <c r="AG79" s="401"/>
      <c r="AH79" s="401"/>
      <c r="AI79" s="402">
        <v>1E-4</v>
      </c>
      <c r="AJ79" s="401"/>
      <c r="AK79" s="402">
        <v>1E-4</v>
      </c>
      <c r="AL79" s="401"/>
      <c r="AM79" s="401"/>
      <c r="AN79" s="401"/>
      <c r="AO79" s="401"/>
      <c r="AP79" s="402">
        <v>2.3319999999999999</v>
      </c>
      <c r="AQ79" s="402"/>
      <c r="AR79" s="402">
        <v>0.51800000000000002</v>
      </c>
      <c r="AS79" s="401"/>
      <c r="AT79" s="401"/>
      <c r="AU79" s="402"/>
      <c r="AV79" s="402"/>
      <c r="AW79" s="402">
        <v>2.3319999999999999</v>
      </c>
      <c r="AX79" s="402"/>
      <c r="AY79" s="402">
        <v>0.51800000000000002</v>
      </c>
      <c r="AZ79" s="402"/>
      <c r="BA79" s="402"/>
      <c r="BB79" s="401"/>
      <c r="BC79" s="401"/>
      <c r="BD79" s="402">
        <v>1E-4</v>
      </c>
      <c r="BE79" s="401"/>
      <c r="BF79" s="402">
        <v>1E-4</v>
      </c>
      <c r="BG79" s="401"/>
      <c r="BH79" s="401"/>
      <c r="BI79" s="402"/>
      <c r="BJ79" s="402"/>
      <c r="BK79" s="402"/>
      <c r="BL79" s="402"/>
      <c r="BM79" s="402"/>
      <c r="BN79" s="402"/>
      <c r="BO79" s="402"/>
      <c r="BP79" s="401"/>
      <c r="BQ79" s="401"/>
      <c r="BR79" s="401"/>
      <c r="BS79" s="401"/>
      <c r="BT79" s="401"/>
      <c r="BU79" s="401"/>
      <c r="BV79" s="401"/>
      <c r="BW79" s="402">
        <f t="shared" si="77"/>
        <v>0</v>
      </c>
      <c r="BX79" s="402">
        <f t="shared" si="78"/>
        <v>0</v>
      </c>
      <c r="BY79" s="402">
        <f t="shared" si="79"/>
        <v>2.3321000000000001</v>
      </c>
      <c r="BZ79" s="402">
        <f t="shared" si="80"/>
        <v>0</v>
      </c>
      <c r="CA79" s="402">
        <f t="shared" si="81"/>
        <v>0.5181</v>
      </c>
      <c r="CB79" s="402">
        <f t="shared" si="82"/>
        <v>0</v>
      </c>
      <c r="CC79" s="402">
        <f t="shared" si="83"/>
        <v>0</v>
      </c>
      <c r="CD79" s="402">
        <f t="shared" si="84"/>
        <v>0</v>
      </c>
      <c r="CE79" s="402">
        <f t="shared" si="85"/>
        <v>0</v>
      </c>
      <c r="CF79" s="402">
        <f t="shared" si="86"/>
        <v>2.3321000000000001</v>
      </c>
      <c r="CG79" s="402">
        <f t="shared" si="87"/>
        <v>0</v>
      </c>
      <c r="CH79" s="402">
        <f t="shared" si="88"/>
        <v>0.5181</v>
      </c>
      <c r="CI79" s="402">
        <f t="shared" si="89"/>
        <v>0</v>
      </c>
      <c r="CJ79" s="402">
        <f t="shared" si="90"/>
        <v>0</v>
      </c>
      <c r="CK79" s="401"/>
    </row>
    <row r="80" spans="1:90" s="512" customFormat="1" ht="33" customHeight="1" x14ac:dyDescent="0.25">
      <c r="B80" s="388" t="s">
        <v>183</v>
      </c>
      <c r="C80" s="406" t="s">
        <v>752</v>
      </c>
      <c r="D80" s="688" t="s">
        <v>803</v>
      </c>
      <c r="E80" s="402">
        <f t="shared" si="70"/>
        <v>0</v>
      </c>
      <c r="F80" s="402">
        <f t="shared" si="71"/>
        <v>0</v>
      </c>
      <c r="G80" s="402">
        <f t="shared" si="72"/>
        <v>0</v>
      </c>
      <c r="H80" s="402">
        <f t="shared" si="73"/>
        <v>0</v>
      </c>
      <c r="I80" s="402">
        <f t="shared" si="74"/>
        <v>0</v>
      </c>
      <c r="J80" s="402">
        <f t="shared" si="75"/>
        <v>0</v>
      </c>
      <c r="K80" s="402">
        <f t="shared" si="76"/>
        <v>0</v>
      </c>
      <c r="L80" s="77">
        <f t="shared" si="92"/>
        <v>0</v>
      </c>
      <c r="M80" s="77">
        <f t="shared" si="93"/>
        <v>0</v>
      </c>
      <c r="N80" s="77">
        <f t="shared" si="94"/>
        <v>0</v>
      </c>
      <c r="O80" s="77">
        <f t="shared" si="95"/>
        <v>0</v>
      </c>
      <c r="P80" s="77">
        <f t="shared" si="96"/>
        <v>0</v>
      </c>
      <c r="Q80" s="77"/>
      <c r="R80" s="77"/>
      <c r="S80" s="401"/>
      <c r="T80" s="401"/>
      <c r="U80" s="401"/>
      <c r="V80" s="401"/>
      <c r="W80" s="401"/>
      <c r="X80" s="401"/>
      <c r="Y80" s="401"/>
      <c r="Z80" s="401"/>
      <c r="AA80" s="401"/>
      <c r="AB80" s="401"/>
      <c r="AC80" s="401"/>
      <c r="AD80" s="401"/>
      <c r="AE80" s="401"/>
      <c r="AF80" s="401"/>
      <c r="AG80" s="401"/>
      <c r="AH80" s="401"/>
      <c r="AI80" s="402"/>
      <c r="AJ80" s="401"/>
      <c r="AK80" s="402"/>
      <c r="AL80" s="401"/>
      <c r="AM80" s="401"/>
      <c r="AN80" s="401"/>
      <c r="AO80" s="401"/>
      <c r="AP80" s="401"/>
      <c r="AQ80" s="401"/>
      <c r="AR80" s="401"/>
      <c r="AS80" s="401"/>
      <c r="AT80" s="401"/>
      <c r="AU80" s="402"/>
      <c r="AV80" s="402"/>
      <c r="AW80" s="402"/>
      <c r="AX80" s="402"/>
      <c r="AY80" s="402"/>
      <c r="AZ80" s="402"/>
      <c r="BA80" s="402"/>
      <c r="BB80" s="401"/>
      <c r="BC80" s="401"/>
      <c r="BD80" s="401"/>
      <c r="BE80" s="401"/>
      <c r="BF80" s="401"/>
      <c r="BG80" s="401"/>
      <c r="BH80" s="401"/>
      <c r="BI80" s="402"/>
      <c r="BJ80" s="402"/>
      <c r="BK80" s="402"/>
      <c r="BL80" s="402"/>
      <c r="BM80" s="402"/>
      <c r="BN80" s="402"/>
      <c r="BO80" s="402"/>
      <c r="BP80" s="401"/>
      <c r="BQ80" s="401"/>
      <c r="BR80" s="401"/>
      <c r="BS80" s="401"/>
      <c r="BT80" s="401"/>
      <c r="BU80" s="401"/>
      <c r="BV80" s="401"/>
      <c r="BW80" s="402">
        <f t="shared" si="77"/>
        <v>0</v>
      </c>
      <c r="BX80" s="402">
        <f t="shared" si="78"/>
        <v>0</v>
      </c>
      <c r="BY80" s="402">
        <f t="shared" si="79"/>
        <v>0</v>
      </c>
      <c r="BZ80" s="402">
        <f t="shared" si="80"/>
        <v>0</v>
      </c>
      <c r="CA80" s="402">
        <f t="shared" si="81"/>
        <v>0</v>
      </c>
      <c r="CB80" s="402">
        <f t="shared" si="82"/>
        <v>0</v>
      </c>
      <c r="CC80" s="402">
        <f t="shared" si="83"/>
        <v>0</v>
      </c>
      <c r="CD80" s="402">
        <f t="shared" si="84"/>
        <v>0</v>
      </c>
      <c r="CE80" s="402">
        <f t="shared" si="85"/>
        <v>0</v>
      </c>
      <c r="CF80" s="402">
        <f t="shared" si="86"/>
        <v>0</v>
      </c>
      <c r="CG80" s="402">
        <f t="shared" si="87"/>
        <v>0</v>
      </c>
      <c r="CH80" s="402">
        <f t="shared" si="88"/>
        <v>0</v>
      </c>
      <c r="CI80" s="402">
        <f t="shared" si="89"/>
        <v>0</v>
      </c>
      <c r="CJ80" s="402">
        <f t="shared" si="90"/>
        <v>0</v>
      </c>
      <c r="CK80" s="401"/>
    </row>
    <row r="81" spans="1:90" s="512" customFormat="1" ht="33" customHeight="1" x14ac:dyDescent="0.25">
      <c r="B81" s="388" t="s">
        <v>183</v>
      </c>
      <c r="C81" s="406" t="s">
        <v>765</v>
      </c>
      <c r="D81" s="688" t="s">
        <v>804</v>
      </c>
      <c r="E81" s="402">
        <f t="shared" si="70"/>
        <v>0</v>
      </c>
      <c r="F81" s="402">
        <f t="shared" si="71"/>
        <v>0</v>
      </c>
      <c r="G81" s="402">
        <f t="shared" si="72"/>
        <v>0</v>
      </c>
      <c r="H81" s="402">
        <f t="shared" si="73"/>
        <v>0</v>
      </c>
      <c r="I81" s="402">
        <f t="shared" si="74"/>
        <v>0</v>
      </c>
      <c r="J81" s="402">
        <f t="shared" si="75"/>
        <v>0</v>
      </c>
      <c r="K81" s="402">
        <f t="shared" si="76"/>
        <v>0</v>
      </c>
      <c r="L81" s="77">
        <f t="shared" si="92"/>
        <v>0</v>
      </c>
      <c r="M81" s="77">
        <f t="shared" si="93"/>
        <v>0</v>
      </c>
      <c r="N81" s="77">
        <f t="shared" si="94"/>
        <v>0</v>
      </c>
      <c r="O81" s="77">
        <f t="shared" si="95"/>
        <v>0</v>
      </c>
      <c r="P81" s="77">
        <f t="shared" si="96"/>
        <v>0</v>
      </c>
      <c r="Q81" s="77"/>
      <c r="R81" s="77"/>
      <c r="S81" s="401"/>
      <c r="T81" s="401"/>
      <c r="U81" s="401"/>
      <c r="V81" s="401"/>
      <c r="W81" s="401"/>
      <c r="X81" s="401"/>
      <c r="Y81" s="401"/>
      <c r="Z81" s="401"/>
      <c r="AA81" s="401"/>
      <c r="AB81" s="401"/>
      <c r="AC81" s="401"/>
      <c r="AD81" s="401"/>
      <c r="AE81" s="401"/>
      <c r="AF81" s="401"/>
      <c r="AG81" s="401"/>
      <c r="AH81" s="401"/>
      <c r="AI81" s="402"/>
      <c r="AJ81" s="401"/>
      <c r="AK81" s="402"/>
      <c r="AL81" s="401"/>
      <c r="AM81" s="401"/>
      <c r="AN81" s="401"/>
      <c r="AO81" s="401"/>
      <c r="AP81" s="401"/>
      <c r="AQ81" s="401"/>
      <c r="AR81" s="401"/>
      <c r="AS81" s="401"/>
      <c r="AT81" s="401"/>
      <c r="AU81" s="402"/>
      <c r="AV81" s="402"/>
      <c r="AW81" s="402"/>
      <c r="AX81" s="402"/>
      <c r="AY81" s="402"/>
      <c r="AZ81" s="402"/>
      <c r="BA81" s="402"/>
      <c r="BB81" s="401"/>
      <c r="BC81" s="401"/>
      <c r="BD81" s="401"/>
      <c r="BE81" s="401"/>
      <c r="BF81" s="401"/>
      <c r="BG81" s="401"/>
      <c r="BH81" s="401"/>
      <c r="BI81" s="402"/>
      <c r="BJ81" s="402"/>
      <c r="BK81" s="402"/>
      <c r="BL81" s="402"/>
      <c r="BM81" s="402"/>
      <c r="BN81" s="402"/>
      <c r="BO81" s="402"/>
      <c r="BP81" s="401"/>
      <c r="BQ81" s="401"/>
      <c r="BR81" s="401"/>
      <c r="BS81" s="401"/>
      <c r="BT81" s="401"/>
      <c r="BU81" s="401"/>
      <c r="BV81" s="401"/>
      <c r="BW81" s="402">
        <f t="shared" si="77"/>
        <v>0</v>
      </c>
      <c r="BX81" s="402">
        <f t="shared" si="78"/>
        <v>0</v>
      </c>
      <c r="BY81" s="402">
        <f t="shared" si="79"/>
        <v>0</v>
      </c>
      <c r="BZ81" s="402">
        <f t="shared" si="80"/>
        <v>0</v>
      </c>
      <c r="CA81" s="402">
        <f t="shared" si="81"/>
        <v>0</v>
      </c>
      <c r="CB81" s="402">
        <f t="shared" si="82"/>
        <v>0</v>
      </c>
      <c r="CC81" s="402">
        <f t="shared" si="83"/>
        <v>0</v>
      </c>
      <c r="CD81" s="402">
        <f t="shared" si="84"/>
        <v>0</v>
      </c>
      <c r="CE81" s="402">
        <f t="shared" si="85"/>
        <v>0</v>
      </c>
      <c r="CF81" s="402">
        <f t="shared" si="86"/>
        <v>0</v>
      </c>
      <c r="CG81" s="402">
        <f t="shared" si="87"/>
        <v>0</v>
      </c>
      <c r="CH81" s="402">
        <f t="shared" si="88"/>
        <v>0</v>
      </c>
      <c r="CI81" s="402">
        <f t="shared" si="89"/>
        <v>0</v>
      </c>
      <c r="CJ81" s="402">
        <f t="shared" si="90"/>
        <v>0</v>
      </c>
      <c r="CK81" s="401"/>
    </row>
    <row r="82" spans="1:90" s="512" customFormat="1" ht="33" customHeight="1" x14ac:dyDescent="0.25">
      <c r="B82" s="388" t="s">
        <v>183</v>
      </c>
      <c r="C82" s="406" t="s">
        <v>758</v>
      </c>
      <c r="D82" s="688" t="s">
        <v>809</v>
      </c>
      <c r="E82" s="402">
        <f t="shared" si="70"/>
        <v>0</v>
      </c>
      <c r="F82" s="402">
        <f t="shared" si="71"/>
        <v>0</v>
      </c>
      <c r="G82" s="402">
        <f t="shared" si="72"/>
        <v>0.58399999999999996</v>
      </c>
      <c r="H82" s="402">
        <f t="shared" si="73"/>
        <v>0</v>
      </c>
      <c r="I82" s="402">
        <f t="shared" si="74"/>
        <v>2.1000000000000001E-2</v>
      </c>
      <c r="J82" s="402">
        <f t="shared" si="75"/>
        <v>0</v>
      </c>
      <c r="K82" s="402">
        <f t="shared" si="76"/>
        <v>0</v>
      </c>
      <c r="L82" s="77">
        <f t="shared" si="92"/>
        <v>0</v>
      </c>
      <c r="M82" s="77">
        <f t="shared" si="93"/>
        <v>0</v>
      </c>
      <c r="N82" s="77">
        <f t="shared" si="94"/>
        <v>0.58399999999999996</v>
      </c>
      <c r="O82" s="77">
        <f t="shared" si="95"/>
        <v>0</v>
      </c>
      <c r="P82" s="77">
        <f t="shared" si="96"/>
        <v>2.1000000000000001E-2</v>
      </c>
      <c r="Q82" s="77"/>
      <c r="R82" s="77"/>
      <c r="S82" s="401"/>
      <c r="T82" s="401"/>
      <c r="U82" s="401"/>
      <c r="V82" s="401"/>
      <c r="W82" s="401"/>
      <c r="X82" s="401"/>
      <c r="Y82" s="401"/>
      <c r="Z82" s="401"/>
      <c r="AA82" s="401"/>
      <c r="AB82" s="401"/>
      <c r="AC82" s="401"/>
      <c r="AD82" s="401"/>
      <c r="AE82" s="401"/>
      <c r="AF82" s="401"/>
      <c r="AG82" s="401"/>
      <c r="AH82" s="401"/>
      <c r="AI82" s="402"/>
      <c r="AJ82" s="401"/>
      <c r="AK82" s="402"/>
      <c r="AL82" s="401"/>
      <c r="AM82" s="401"/>
      <c r="AN82" s="401"/>
      <c r="AO82" s="401"/>
      <c r="AP82" s="401"/>
      <c r="AQ82" s="401"/>
      <c r="AR82" s="401"/>
      <c r="AS82" s="401"/>
      <c r="AT82" s="401"/>
      <c r="AU82" s="402"/>
      <c r="AV82" s="402"/>
      <c r="AW82" s="402"/>
      <c r="AX82" s="402"/>
      <c r="AY82" s="402"/>
      <c r="AZ82" s="402"/>
      <c r="BA82" s="402"/>
      <c r="BB82" s="401"/>
      <c r="BC82" s="401"/>
      <c r="BD82" s="401"/>
      <c r="BE82" s="401"/>
      <c r="BF82" s="401"/>
      <c r="BG82" s="401"/>
      <c r="BH82" s="401"/>
      <c r="BI82" s="402"/>
      <c r="BJ82" s="402"/>
      <c r="BK82" s="402">
        <v>0.58399999999999996</v>
      </c>
      <c r="BL82" s="402"/>
      <c r="BM82" s="402">
        <v>2.1000000000000001E-2</v>
      </c>
      <c r="BN82" s="402"/>
      <c r="BO82" s="402"/>
      <c r="BP82" s="401"/>
      <c r="BQ82" s="401"/>
      <c r="BR82" s="402">
        <v>0.58399999999999996</v>
      </c>
      <c r="BS82" s="402"/>
      <c r="BT82" s="402">
        <v>2.1000000000000001E-2</v>
      </c>
      <c r="BU82" s="401"/>
      <c r="BV82" s="401"/>
      <c r="BW82" s="402">
        <f t="shared" si="77"/>
        <v>0</v>
      </c>
      <c r="BX82" s="402">
        <f t="shared" si="78"/>
        <v>0</v>
      </c>
      <c r="BY82" s="402">
        <f t="shared" si="79"/>
        <v>0.58399999999999996</v>
      </c>
      <c r="BZ82" s="402">
        <f t="shared" si="80"/>
        <v>0</v>
      </c>
      <c r="CA82" s="402">
        <f t="shared" si="81"/>
        <v>2.1000000000000001E-2</v>
      </c>
      <c r="CB82" s="402">
        <f t="shared" si="82"/>
        <v>0</v>
      </c>
      <c r="CC82" s="402">
        <f t="shared" si="83"/>
        <v>0</v>
      </c>
      <c r="CD82" s="402">
        <f t="shared" si="84"/>
        <v>0</v>
      </c>
      <c r="CE82" s="402">
        <f t="shared" si="85"/>
        <v>0</v>
      </c>
      <c r="CF82" s="402">
        <f t="shared" si="86"/>
        <v>0.58399999999999996</v>
      </c>
      <c r="CG82" s="402">
        <f t="shared" si="87"/>
        <v>0</v>
      </c>
      <c r="CH82" s="402">
        <f t="shared" si="88"/>
        <v>2.1000000000000001E-2</v>
      </c>
      <c r="CI82" s="402">
        <f t="shared" si="89"/>
        <v>0</v>
      </c>
      <c r="CJ82" s="402">
        <f t="shared" si="90"/>
        <v>0</v>
      </c>
      <c r="CK82" s="401"/>
    </row>
    <row r="83" spans="1:90" s="713" customFormat="1" ht="33" customHeight="1" x14ac:dyDescent="0.25">
      <c r="B83" s="388" t="s">
        <v>183</v>
      </c>
      <c r="C83" s="406" t="s">
        <v>818</v>
      </c>
      <c r="D83" s="388" t="s">
        <v>855</v>
      </c>
      <c r="E83" s="402">
        <f t="shared" si="70"/>
        <v>0.5</v>
      </c>
      <c r="F83" s="402">
        <f t="shared" ref="F83:K83" si="97">AH83+AV83+BJ83</f>
        <v>0</v>
      </c>
      <c r="G83" s="402">
        <f t="shared" si="97"/>
        <v>0.218</v>
      </c>
      <c r="H83" s="402">
        <f t="shared" si="97"/>
        <v>0</v>
      </c>
      <c r="I83" s="402">
        <f t="shared" si="97"/>
        <v>0.876</v>
      </c>
      <c r="J83" s="402">
        <f t="shared" si="97"/>
        <v>0</v>
      </c>
      <c r="K83" s="402">
        <f t="shared" si="97"/>
        <v>0</v>
      </c>
      <c r="L83" s="77">
        <f t="shared" si="92"/>
        <v>0.5</v>
      </c>
      <c r="M83" s="77">
        <f t="shared" si="93"/>
        <v>0</v>
      </c>
      <c r="N83" s="77">
        <f t="shared" si="94"/>
        <v>0.218</v>
      </c>
      <c r="O83" s="77">
        <f t="shared" si="95"/>
        <v>0</v>
      </c>
      <c r="P83" s="77">
        <f t="shared" si="96"/>
        <v>0.876</v>
      </c>
      <c r="Q83" s="77"/>
      <c r="R83" s="77"/>
      <c r="S83" s="401"/>
      <c r="T83" s="401"/>
      <c r="U83" s="401"/>
      <c r="V83" s="401"/>
      <c r="W83" s="401"/>
      <c r="X83" s="401"/>
      <c r="Y83" s="401"/>
      <c r="Z83" s="401"/>
      <c r="AA83" s="401"/>
      <c r="AB83" s="401"/>
      <c r="AC83" s="401"/>
      <c r="AD83" s="401"/>
      <c r="AE83" s="401"/>
      <c r="AF83" s="401"/>
      <c r="AG83" s="401"/>
      <c r="AH83" s="401"/>
      <c r="AI83" s="402"/>
      <c r="AJ83" s="401"/>
      <c r="AK83" s="402"/>
      <c r="AL83" s="401"/>
      <c r="AM83" s="401"/>
      <c r="AN83" s="401"/>
      <c r="AO83" s="401"/>
      <c r="AP83" s="401"/>
      <c r="AQ83" s="401"/>
      <c r="AR83" s="401"/>
      <c r="AS83" s="401"/>
      <c r="AT83" s="401"/>
      <c r="AU83" s="402"/>
      <c r="AV83" s="402"/>
      <c r="AW83" s="402"/>
      <c r="AX83" s="402"/>
      <c r="AY83" s="402"/>
      <c r="AZ83" s="402"/>
      <c r="BA83" s="402"/>
      <c r="BB83" s="401"/>
      <c r="BC83" s="401"/>
      <c r="BD83" s="401"/>
      <c r="BE83" s="401"/>
      <c r="BF83" s="401"/>
      <c r="BG83" s="401"/>
      <c r="BH83" s="401"/>
      <c r="BI83" s="402">
        <v>0.5</v>
      </c>
      <c r="BJ83" s="402"/>
      <c r="BK83" s="402">
        <v>0.218</v>
      </c>
      <c r="BL83" s="402"/>
      <c r="BM83" s="402">
        <v>0.876</v>
      </c>
      <c r="BN83" s="402"/>
      <c r="BO83" s="402"/>
      <c r="BP83" s="402">
        <v>0.5</v>
      </c>
      <c r="BQ83" s="401"/>
      <c r="BR83" s="402">
        <v>0.218</v>
      </c>
      <c r="BS83" s="402"/>
      <c r="BT83" s="402">
        <v>0.876</v>
      </c>
      <c r="BU83" s="401"/>
      <c r="BV83" s="401"/>
      <c r="BW83" s="402">
        <f t="shared" ref="BW83:CC83" si="98">BI83+AU83+AG83+S83</f>
        <v>0.5</v>
      </c>
      <c r="BX83" s="402">
        <f t="shared" si="98"/>
        <v>0</v>
      </c>
      <c r="BY83" s="402">
        <f t="shared" si="98"/>
        <v>0.218</v>
      </c>
      <c r="BZ83" s="402">
        <f t="shared" si="98"/>
        <v>0</v>
      </c>
      <c r="CA83" s="402">
        <f t="shared" si="98"/>
        <v>0.876</v>
      </c>
      <c r="CB83" s="402">
        <f t="shared" si="98"/>
        <v>0</v>
      </c>
      <c r="CC83" s="402">
        <f t="shared" si="98"/>
        <v>0</v>
      </c>
      <c r="CD83" s="402">
        <f t="shared" si="84"/>
        <v>0.5</v>
      </c>
      <c r="CE83" s="402">
        <f t="shared" si="85"/>
        <v>0</v>
      </c>
      <c r="CF83" s="402">
        <f t="shared" si="86"/>
        <v>0.218</v>
      </c>
      <c r="CG83" s="402">
        <f t="shared" si="87"/>
        <v>0</v>
      </c>
      <c r="CH83" s="402">
        <f t="shared" si="88"/>
        <v>0.876</v>
      </c>
      <c r="CI83" s="402">
        <f t="shared" si="89"/>
        <v>0</v>
      </c>
      <c r="CJ83" s="402">
        <f t="shared" si="90"/>
        <v>0</v>
      </c>
      <c r="CK83" s="401"/>
    </row>
    <row r="84" spans="1:90" s="951" customFormat="1" ht="33" customHeight="1" x14ac:dyDescent="0.25">
      <c r="B84" s="388" t="s">
        <v>183</v>
      </c>
      <c r="C84" s="406" t="s">
        <v>1713</v>
      </c>
      <c r="D84" s="388" t="s">
        <v>1754</v>
      </c>
      <c r="E84" s="402">
        <f t="shared" ref="E84" si="99">AG84+AU84+BI84</f>
        <v>1E-4</v>
      </c>
      <c r="F84" s="402">
        <f t="shared" ref="F84" si="100">AH84+AV84+BJ84</f>
        <v>0</v>
      </c>
      <c r="G84" s="402">
        <f t="shared" ref="G84" si="101">AI84+AW84+BK84</f>
        <v>0</v>
      </c>
      <c r="H84" s="402">
        <f t="shared" ref="H84" si="102">AJ84+AX84+BL84</f>
        <v>0</v>
      </c>
      <c r="I84" s="402">
        <f t="shared" ref="I84" si="103">AK84+AY84+BM84</f>
        <v>0</v>
      </c>
      <c r="J84" s="402">
        <f t="shared" ref="J84" si="104">AL84+AZ84+BN84</f>
        <v>0</v>
      </c>
      <c r="K84" s="402">
        <f t="shared" ref="K84" si="105">AM84+BA84+BO84</f>
        <v>0</v>
      </c>
      <c r="L84" s="77">
        <f t="shared" si="92"/>
        <v>0.25</v>
      </c>
      <c r="M84" s="77">
        <f t="shared" si="93"/>
        <v>0</v>
      </c>
      <c r="N84" s="77">
        <f t="shared" si="94"/>
        <v>0</v>
      </c>
      <c r="O84" s="77">
        <f t="shared" si="95"/>
        <v>0</v>
      </c>
      <c r="P84" s="77">
        <f t="shared" si="96"/>
        <v>0</v>
      </c>
      <c r="Q84" s="77"/>
      <c r="R84" s="77"/>
      <c r="S84" s="401"/>
      <c r="T84" s="401"/>
      <c r="U84" s="401"/>
      <c r="V84" s="401"/>
      <c r="W84" s="401"/>
      <c r="X84" s="401"/>
      <c r="Y84" s="401"/>
      <c r="Z84" s="401"/>
      <c r="AA84" s="401"/>
      <c r="AB84" s="401"/>
      <c r="AC84" s="401"/>
      <c r="AD84" s="401"/>
      <c r="AE84" s="401"/>
      <c r="AF84" s="401"/>
      <c r="AG84" s="401"/>
      <c r="AH84" s="401"/>
      <c r="AI84" s="402"/>
      <c r="AJ84" s="401"/>
      <c r="AK84" s="402"/>
      <c r="AL84" s="401"/>
      <c r="AM84" s="401"/>
      <c r="AN84" s="401"/>
      <c r="AO84" s="401"/>
      <c r="AP84" s="401"/>
      <c r="AQ84" s="401"/>
      <c r="AR84" s="401"/>
      <c r="AS84" s="401"/>
      <c r="AT84" s="401"/>
      <c r="AU84" s="402">
        <v>1E-4</v>
      </c>
      <c r="AV84" s="402"/>
      <c r="AW84" s="402"/>
      <c r="AX84" s="402"/>
      <c r="AY84" s="402"/>
      <c r="AZ84" s="402"/>
      <c r="BA84" s="402"/>
      <c r="BB84" s="402">
        <v>0.25</v>
      </c>
      <c r="BC84" s="401"/>
      <c r="BD84" s="401"/>
      <c r="BE84" s="401"/>
      <c r="BF84" s="401"/>
      <c r="BG84" s="401"/>
      <c r="BH84" s="401"/>
      <c r="BI84" s="402"/>
      <c r="BJ84" s="402"/>
      <c r="BK84" s="402"/>
      <c r="BL84" s="402"/>
      <c r="BM84" s="402"/>
      <c r="BN84" s="402"/>
      <c r="BO84" s="402"/>
      <c r="BP84" s="401"/>
      <c r="BQ84" s="401"/>
      <c r="BR84" s="401"/>
      <c r="BS84" s="401"/>
      <c r="BT84" s="401"/>
      <c r="BU84" s="401"/>
      <c r="BV84" s="401"/>
      <c r="BW84" s="402">
        <f t="shared" ref="BW84" si="106">BI84+AU84+AG84+S84</f>
        <v>1E-4</v>
      </c>
      <c r="BX84" s="402">
        <f t="shared" ref="BX84" si="107">BJ84+AV84+AH84+T84</f>
        <v>0</v>
      </c>
      <c r="BY84" s="402">
        <f t="shared" ref="BY84" si="108">BK84+AW84+AI84+U84</f>
        <v>0</v>
      </c>
      <c r="BZ84" s="402">
        <f t="shared" ref="BZ84" si="109">BL84+AX84+AJ84+V84</f>
        <v>0</v>
      </c>
      <c r="CA84" s="402">
        <f t="shared" ref="CA84" si="110">BM84+AY84+AK84+W84</f>
        <v>0</v>
      </c>
      <c r="CB84" s="402">
        <f t="shared" ref="CB84" si="111">BN84+AZ84+AL84+X84</f>
        <v>0</v>
      </c>
      <c r="CC84" s="402">
        <f t="shared" ref="CC84" si="112">BO84+BA84+AM84+Y84</f>
        <v>0</v>
      </c>
      <c r="CD84" s="402">
        <f t="shared" si="84"/>
        <v>0.25</v>
      </c>
      <c r="CE84" s="402">
        <f t="shared" si="85"/>
        <v>0</v>
      </c>
      <c r="CF84" s="402">
        <f t="shared" si="86"/>
        <v>0</v>
      </c>
      <c r="CG84" s="402">
        <f t="shared" si="87"/>
        <v>0</v>
      </c>
      <c r="CH84" s="402">
        <f t="shared" si="88"/>
        <v>0</v>
      </c>
      <c r="CI84" s="402">
        <f t="shared" si="89"/>
        <v>0</v>
      </c>
      <c r="CJ84" s="402">
        <f t="shared" si="90"/>
        <v>0</v>
      </c>
      <c r="CK84" s="401"/>
    </row>
    <row r="85" spans="1:90" s="512" customFormat="1" ht="33" customHeight="1" x14ac:dyDescent="0.25">
      <c r="B85" s="388" t="s">
        <v>183</v>
      </c>
      <c r="C85" s="406" t="s">
        <v>741</v>
      </c>
      <c r="D85" s="688" t="s">
        <v>856</v>
      </c>
      <c r="E85" s="402">
        <f t="shared" si="70"/>
        <v>0.25</v>
      </c>
      <c r="F85" s="402">
        <f t="shared" si="71"/>
        <v>0</v>
      </c>
      <c r="G85" s="402">
        <f t="shared" si="72"/>
        <v>0</v>
      </c>
      <c r="H85" s="402">
        <f t="shared" si="73"/>
        <v>0</v>
      </c>
      <c r="I85" s="402">
        <f t="shared" si="74"/>
        <v>1.1000000000000001</v>
      </c>
      <c r="J85" s="402">
        <f t="shared" si="75"/>
        <v>0</v>
      </c>
      <c r="K85" s="402">
        <f t="shared" si="76"/>
        <v>0</v>
      </c>
      <c r="L85" s="77">
        <f t="shared" si="92"/>
        <v>0.25</v>
      </c>
      <c r="M85" s="77">
        <f t="shared" si="93"/>
        <v>0</v>
      </c>
      <c r="N85" s="77">
        <f t="shared" si="94"/>
        <v>0</v>
      </c>
      <c r="O85" s="77">
        <f t="shared" si="95"/>
        <v>0</v>
      </c>
      <c r="P85" s="77">
        <f t="shared" si="96"/>
        <v>1.1000000000000001</v>
      </c>
      <c r="Q85" s="77"/>
      <c r="R85" s="77"/>
      <c r="S85" s="401"/>
      <c r="T85" s="401"/>
      <c r="U85" s="401"/>
      <c r="V85" s="401"/>
      <c r="W85" s="401"/>
      <c r="X85" s="401"/>
      <c r="Y85" s="401"/>
      <c r="Z85" s="401"/>
      <c r="AA85" s="401"/>
      <c r="AB85" s="401"/>
      <c r="AC85" s="401"/>
      <c r="AD85" s="401"/>
      <c r="AE85" s="401"/>
      <c r="AF85" s="401"/>
      <c r="AG85" s="401"/>
      <c r="AH85" s="401"/>
      <c r="AI85" s="402"/>
      <c r="AJ85" s="401"/>
      <c r="AK85" s="402"/>
      <c r="AL85" s="401"/>
      <c r="AM85" s="401"/>
      <c r="AN85" s="401"/>
      <c r="AO85" s="401"/>
      <c r="AP85" s="401"/>
      <c r="AQ85" s="401"/>
      <c r="AR85" s="401"/>
      <c r="AS85" s="401"/>
      <c r="AT85" s="401"/>
      <c r="AU85" s="402"/>
      <c r="AV85" s="402"/>
      <c r="AW85" s="402"/>
      <c r="AX85" s="402"/>
      <c r="AY85" s="402"/>
      <c r="AZ85" s="402"/>
      <c r="BA85" s="402"/>
      <c r="BB85" s="401"/>
      <c r="BC85" s="401"/>
      <c r="BD85" s="401"/>
      <c r="BE85" s="401"/>
      <c r="BF85" s="401"/>
      <c r="BG85" s="401"/>
      <c r="BH85" s="401"/>
      <c r="BI85" s="402">
        <v>0.25</v>
      </c>
      <c r="BJ85" s="402"/>
      <c r="BK85" s="402"/>
      <c r="BL85" s="402"/>
      <c r="BM85" s="402">
        <v>1.1000000000000001</v>
      </c>
      <c r="BN85" s="402"/>
      <c r="BO85" s="402"/>
      <c r="BP85" s="402">
        <v>0.25</v>
      </c>
      <c r="BQ85" s="402"/>
      <c r="BR85" s="402"/>
      <c r="BS85" s="402"/>
      <c r="BT85" s="402">
        <v>1.1000000000000001</v>
      </c>
      <c r="BU85" s="401"/>
      <c r="BV85" s="401"/>
      <c r="BW85" s="402">
        <f t="shared" si="77"/>
        <v>0.25</v>
      </c>
      <c r="BX85" s="402">
        <f t="shared" si="78"/>
        <v>0</v>
      </c>
      <c r="BY85" s="402">
        <f t="shared" si="79"/>
        <v>0</v>
      </c>
      <c r="BZ85" s="402">
        <f t="shared" si="80"/>
        <v>0</v>
      </c>
      <c r="CA85" s="402">
        <f t="shared" si="81"/>
        <v>1.1000000000000001</v>
      </c>
      <c r="CB85" s="402">
        <f t="shared" si="82"/>
        <v>0</v>
      </c>
      <c r="CC85" s="402">
        <f t="shared" si="83"/>
        <v>0</v>
      </c>
      <c r="CD85" s="402">
        <f t="shared" si="84"/>
        <v>0.25</v>
      </c>
      <c r="CE85" s="402">
        <f t="shared" si="85"/>
        <v>0</v>
      </c>
      <c r="CF85" s="402">
        <f t="shared" si="86"/>
        <v>0</v>
      </c>
      <c r="CG85" s="402">
        <f t="shared" si="87"/>
        <v>0</v>
      </c>
      <c r="CH85" s="402">
        <f t="shared" si="88"/>
        <v>1.1000000000000001</v>
      </c>
      <c r="CI85" s="402">
        <f t="shared" si="89"/>
        <v>0</v>
      </c>
      <c r="CJ85" s="402">
        <f t="shared" si="90"/>
        <v>0</v>
      </c>
      <c r="CK85" s="401"/>
    </row>
    <row r="86" spans="1:90" ht="48" customHeight="1" x14ac:dyDescent="0.25">
      <c r="A86" s="105"/>
      <c r="B86" s="394" t="s">
        <v>185</v>
      </c>
      <c r="C86" s="395" t="s">
        <v>186</v>
      </c>
      <c r="D86" s="394" t="s">
        <v>93</v>
      </c>
      <c r="E86" s="405">
        <v>0</v>
      </c>
      <c r="F86" s="405">
        <v>0</v>
      </c>
      <c r="G86" s="405">
        <v>0</v>
      </c>
      <c r="H86" s="405">
        <v>0</v>
      </c>
      <c r="I86" s="405">
        <v>0</v>
      </c>
      <c r="J86" s="405">
        <v>0</v>
      </c>
      <c r="K86" s="405">
        <v>0</v>
      </c>
      <c r="L86" s="405">
        <v>0</v>
      </c>
      <c r="M86" s="405">
        <v>0</v>
      </c>
      <c r="N86" s="405">
        <v>0</v>
      </c>
      <c r="O86" s="405">
        <v>0</v>
      </c>
      <c r="P86" s="405">
        <v>0</v>
      </c>
      <c r="Q86" s="405">
        <v>0</v>
      </c>
      <c r="R86" s="405">
        <v>0</v>
      </c>
      <c r="S86" s="405">
        <v>0</v>
      </c>
      <c r="T86" s="405">
        <v>0</v>
      </c>
      <c r="U86" s="405">
        <v>0</v>
      </c>
      <c r="V86" s="405">
        <v>0</v>
      </c>
      <c r="W86" s="405">
        <v>0</v>
      </c>
      <c r="X86" s="405">
        <v>0</v>
      </c>
      <c r="Y86" s="405">
        <v>0</v>
      </c>
      <c r="Z86" s="405">
        <v>0</v>
      </c>
      <c r="AA86" s="405">
        <v>0</v>
      </c>
      <c r="AB86" s="405">
        <v>0</v>
      </c>
      <c r="AC86" s="405">
        <v>0</v>
      </c>
      <c r="AD86" s="405">
        <v>0</v>
      </c>
      <c r="AE86" s="405">
        <v>0</v>
      </c>
      <c r="AF86" s="405">
        <v>0</v>
      </c>
      <c r="AG86" s="405">
        <v>0</v>
      </c>
      <c r="AH86" s="405">
        <v>0</v>
      </c>
      <c r="AI86" s="405">
        <v>0</v>
      </c>
      <c r="AJ86" s="405">
        <v>0</v>
      </c>
      <c r="AK86" s="405">
        <v>0</v>
      </c>
      <c r="AL86" s="405">
        <v>0</v>
      </c>
      <c r="AM86" s="405">
        <v>0</v>
      </c>
      <c r="AN86" s="405">
        <v>0</v>
      </c>
      <c r="AO86" s="405">
        <v>0</v>
      </c>
      <c r="AP86" s="405">
        <v>0</v>
      </c>
      <c r="AQ86" s="405">
        <v>0</v>
      </c>
      <c r="AR86" s="405">
        <v>0</v>
      </c>
      <c r="AS86" s="405">
        <v>0</v>
      </c>
      <c r="AT86" s="405">
        <v>0</v>
      </c>
      <c r="AU86" s="405">
        <v>0</v>
      </c>
      <c r="AV86" s="405">
        <v>0</v>
      </c>
      <c r="AW86" s="405">
        <v>0</v>
      </c>
      <c r="AX86" s="405">
        <v>0</v>
      </c>
      <c r="AY86" s="405">
        <v>0</v>
      </c>
      <c r="AZ86" s="405">
        <v>0</v>
      </c>
      <c r="BA86" s="405">
        <v>0</v>
      </c>
      <c r="BB86" s="405">
        <v>0</v>
      </c>
      <c r="BC86" s="405">
        <v>0</v>
      </c>
      <c r="BD86" s="405">
        <v>0</v>
      </c>
      <c r="BE86" s="405">
        <v>0</v>
      </c>
      <c r="BF86" s="405">
        <v>0</v>
      </c>
      <c r="BG86" s="405">
        <v>0</v>
      </c>
      <c r="BH86" s="405">
        <v>0</v>
      </c>
      <c r="BI86" s="405">
        <v>0</v>
      </c>
      <c r="BJ86" s="405">
        <v>0</v>
      </c>
      <c r="BK86" s="405">
        <v>0</v>
      </c>
      <c r="BL86" s="405">
        <v>0</v>
      </c>
      <c r="BM86" s="405">
        <v>0</v>
      </c>
      <c r="BN86" s="405">
        <v>0</v>
      </c>
      <c r="BO86" s="405">
        <v>0</v>
      </c>
      <c r="BP86" s="405">
        <v>0</v>
      </c>
      <c r="BQ86" s="405">
        <v>0</v>
      </c>
      <c r="BR86" s="405">
        <v>0</v>
      </c>
      <c r="BS86" s="405">
        <v>0</v>
      </c>
      <c r="BT86" s="405">
        <v>0</v>
      </c>
      <c r="BU86" s="405">
        <v>0</v>
      </c>
      <c r="BV86" s="405">
        <v>0</v>
      </c>
      <c r="BW86" s="405">
        <v>0</v>
      </c>
      <c r="BX86" s="405">
        <v>0</v>
      </c>
      <c r="BY86" s="405">
        <v>0</v>
      </c>
      <c r="BZ86" s="405">
        <v>0</v>
      </c>
      <c r="CA86" s="405">
        <v>0</v>
      </c>
      <c r="CB86" s="405">
        <v>0</v>
      </c>
      <c r="CC86" s="405">
        <v>0</v>
      </c>
      <c r="CD86" s="405">
        <v>0</v>
      </c>
      <c r="CE86" s="405">
        <v>0</v>
      </c>
      <c r="CF86" s="405">
        <v>0</v>
      </c>
      <c r="CG86" s="405">
        <v>0</v>
      </c>
      <c r="CH86" s="405">
        <v>0</v>
      </c>
      <c r="CI86" s="405">
        <v>0</v>
      </c>
      <c r="CJ86" s="405">
        <v>0</v>
      </c>
      <c r="CK86" s="405" t="s">
        <v>190</v>
      </c>
      <c r="CL86" s="105"/>
    </row>
    <row r="87" spans="1:90" ht="48" customHeight="1" x14ac:dyDescent="0.25">
      <c r="A87" s="105"/>
      <c r="B87" s="394" t="s">
        <v>187</v>
      </c>
      <c r="C87" s="395" t="s">
        <v>188</v>
      </c>
      <c r="D87" s="394" t="s">
        <v>93</v>
      </c>
      <c r="E87" s="396">
        <f t="shared" ref="E87:BP87" si="113">SUM(E91:E91)</f>
        <v>0</v>
      </c>
      <c r="F87" s="396">
        <f t="shared" si="113"/>
        <v>0</v>
      </c>
      <c r="G87" s="396">
        <f t="shared" si="113"/>
        <v>0</v>
      </c>
      <c r="H87" s="396">
        <f t="shared" si="113"/>
        <v>0</v>
      </c>
      <c r="I87" s="396">
        <f t="shared" si="113"/>
        <v>0</v>
      </c>
      <c r="J87" s="396">
        <f t="shared" si="113"/>
        <v>0</v>
      </c>
      <c r="K87" s="396">
        <f t="shared" si="113"/>
        <v>0</v>
      </c>
      <c r="L87" s="396">
        <f t="shared" si="113"/>
        <v>0</v>
      </c>
      <c r="M87" s="396">
        <f t="shared" si="113"/>
        <v>0</v>
      </c>
      <c r="N87" s="396">
        <f t="shared" si="113"/>
        <v>0</v>
      </c>
      <c r="O87" s="396">
        <f t="shared" si="113"/>
        <v>0</v>
      </c>
      <c r="P87" s="396">
        <f t="shared" si="113"/>
        <v>0</v>
      </c>
      <c r="Q87" s="396">
        <f t="shared" si="113"/>
        <v>0</v>
      </c>
      <c r="R87" s="396">
        <f t="shared" si="113"/>
        <v>0</v>
      </c>
      <c r="S87" s="396">
        <f t="shared" si="113"/>
        <v>0</v>
      </c>
      <c r="T87" s="396">
        <f t="shared" si="113"/>
        <v>0</v>
      </c>
      <c r="U87" s="396">
        <f t="shared" si="113"/>
        <v>0</v>
      </c>
      <c r="V87" s="396">
        <f t="shared" si="113"/>
        <v>0</v>
      </c>
      <c r="W87" s="396">
        <f t="shared" si="113"/>
        <v>0</v>
      </c>
      <c r="X87" s="396">
        <f t="shared" si="113"/>
        <v>0</v>
      </c>
      <c r="Y87" s="396">
        <f t="shared" si="113"/>
        <v>0</v>
      </c>
      <c r="Z87" s="396">
        <f t="shared" si="113"/>
        <v>0</v>
      </c>
      <c r="AA87" s="396">
        <f t="shared" si="113"/>
        <v>0</v>
      </c>
      <c r="AB87" s="396">
        <f t="shared" si="113"/>
        <v>0</v>
      </c>
      <c r="AC87" s="396">
        <f t="shared" si="113"/>
        <v>0</v>
      </c>
      <c r="AD87" s="396">
        <f t="shared" si="113"/>
        <v>0</v>
      </c>
      <c r="AE87" s="396">
        <f t="shared" si="113"/>
        <v>0</v>
      </c>
      <c r="AF87" s="396">
        <f t="shared" si="113"/>
        <v>0</v>
      </c>
      <c r="AG87" s="396">
        <f t="shared" si="113"/>
        <v>0</v>
      </c>
      <c r="AH87" s="396">
        <f t="shared" si="113"/>
        <v>0</v>
      </c>
      <c r="AI87" s="396">
        <f t="shared" si="113"/>
        <v>0</v>
      </c>
      <c r="AJ87" s="396">
        <f t="shared" si="113"/>
        <v>0</v>
      </c>
      <c r="AK87" s="396">
        <f t="shared" si="113"/>
        <v>0</v>
      </c>
      <c r="AL87" s="396">
        <f t="shared" si="113"/>
        <v>0</v>
      </c>
      <c r="AM87" s="396">
        <f t="shared" si="113"/>
        <v>0</v>
      </c>
      <c r="AN87" s="396">
        <f t="shared" si="113"/>
        <v>0</v>
      </c>
      <c r="AO87" s="396">
        <f t="shared" si="113"/>
        <v>0</v>
      </c>
      <c r="AP87" s="396">
        <f t="shared" si="113"/>
        <v>0</v>
      </c>
      <c r="AQ87" s="396">
        <f t="shared" si="113"/>
        <v>0</v>
      </c>
      <c r="AR87" s="396">
        <f t="shared" si="113"/>
        <v>0</v>
      </c>
      <c r="AS87" s="396">
        <f t="shared" si="113"/>
        <v>0</v>
      </c>
      <c r="AT87" s="396">
        <f t="shared" si="113"/>
        <v>0</v>
      </c>
      <c r="AU87" s="396">
        <f t="shared" si="113"/>
        <v>0</v>
      </c>
      <c r="AV87" s="396">
        <f t="shared" si="113"/>
        <v>0</v>
      </c>
      <c r="AW87" s="396">
        <f t="shared" si="113"/>
        <v>0</v>
      </c>
      <c r="AX87" s="396">
        <f t="shared" si="113"/>
        <v>0</v>
      </c>
      <c r="AY87" s="396">
        <f t="shared" si="113"/>
        <v>0</v>
      </c>
      <c r="AZ87" s="396">
        <f t="shared" si="113"/>
        <v>0</v>
      </c>
      <c r="BA87" s="396">
        <f t="shared" si="113"/>
        <v>0</v>
      </c>
      <c r="BB87" s="396">
        <f t="shared" si="113"/>
        <v>0</v>
      </c>
      <c r="BC87" s="396">
        <f t="shared" si="113"/>
        <v>0</v>
      </c>
      <c r="BD87" s="396">
        <f t="shared" si="113"/>
        <v>0</v>
      </c>
      <c r="BE87" s="396">
        <f t="shared" si="113"/>
        <v>0</v>
      </c>
      <c r="BF87" s="396">
        <f t="shared" si="113"/>
        <v>0</v>
      </c>
      <c r="BG87" s="396">
        <f t="shared" si="113"/>
        <v>0</v>
      </c>
      <c r="BH87" s="396">
        <f t="shared" si="113"/>
        <v>0</v>
      </c>
      <c r="BI87" s="396">
        <f t="shared" si="113"/>
        <v>0</v>
      </c>
      <c r="BJ87" s="396">
        <f t="shared" si="113"/>
        <v>0</v>
      </c>
      <c r="BK87" s="396">
        <f t="shared" si="113"/>
        <v>0</v>
      </c>
      <c r="BL87" s="396">
        <f t="shared" si="113"/>
        <v>0</v>
      </c>
      <c r="BM87" s="396">
        <f t="shared" si="113"/>
        <v>0</v>
      </c>
      <c r="BN87" s="396">
        <f t="shared" si="113"/>
        <v>0</v>
      </c>
      <c r="BO87" s="396">
        <f t="shared" si="113"/>
        <v>0</v>
      </c>
      <c r="BP87" s="396">
        <f t="shared" si="113"/>
        <v>0</v>
      </c>
      <c r="BQ87" s="396">
        <f t="shared" ref="BQ87:CJ87" si="114">SUM(BQ91:BQ91)</f>
        <v>0</v>
      </c>
      <c r="BR87" s="396">
        <f t="shared" si="114"/>
        <v>0</v>
      </c>
      <c r="BS87" s="396">
        <f t="shared" si="114"/>
        <v>0</v>
      </c>
      <c r="BT87" s="396">
        <f t="shared" si="114"/>
        <v>0</v>
      </c>
      <c r="BU87" s="396">
        <f t="shared" si="114"/>
        <v>0</v>
      </c>
      <c r="BV87" s="396">
        <f t="shared" si="114"/>
        <v>0</v>
      </c>
      <c r="BW87" s="396">
        <f t="shared" si="114"/>
        <v>0</v>
      </c>
      <c r="BX87" s="396">
        <f t="shared" si="114"/>
        <v>0</v>
      </c>
      <c r="BY87" s="396">
        <f t="shared" si="114"/>
        <v>0</v>
      </c>
      <c r="BZ87" s="396">
        <f t="shared" si="114"/>
        <v>0</v>
      </c>
      <c r="CA87" s="396">
        <f t="shared" si="114"/>
        <v>0</v>
      </c>
      <c r="CB87" s="396">
        <f t="shared" si="114"/>
        <v>0</v>
      </c>
      <c r="CC87" s="396">
        <f t="shared" si="114"/>
        <v>0</v>
      </c>
      <c r="CD87" s="396">
        <f t="shared" si="114"/>
        <v>0</v>
      </c>
      <c r="CE87" s="396">
        <f t="shared" si="114"/>
        <v>0</v>
      </c>
      <c r="CF87" s="396">
        <f t="shared" si="114"/>
        <v>0</v>
      </c>
      <c r="CG87" s="396">
        <f t="shared" si="114"/>
        <v>0</v>
      </c>
      <c r="CH87" s="396">
        <f t="shared" si="114"/>
        <v>0</v>
      </c>
      <c r="CI87" s="396">
        <f t="shared" si="114"/>
        <v>0</v>
      </c>
      <c r="CJ87" s="396">
        <f t="shared" si="114"/>
        <v>0</v>
      </c>
      <c r="CK87" s="396" t="s">
        <v>190</v>
      </c>
      <c r="CL87" s="105"/>
    </row>
    <row r="88" spans="1:90" s="512" customFormat="1" ht="33" customHeight="1" x14ac:dyDescent="0.25">
      <c r="B88" s="388" t="s">
        <v>187</v>
      </c>
      <c r="C88" s="406" t="s">
        <v>722</v>
      </c>
      <c r="D88" s="688" t="s">
        <v>807</v>
      </c>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385"/>
      <c r="BA88" s="385"/>
      <c r="BB88" s="385"/>
      <c r="BC88" s="385"/>
      <c r="BD88" s="385"/>
      <c r="BE88" s="385"/>
      <c r="BF88" s="385"/>
      <c r="BG88" s="385"/>
      <c r="BH88" s="385"/>
      <c r="BI88" s="385"/>
      <c r="BJ88" s="385"/>
      <c r="BK88" s="385"/>
      <c r="BL88" s="385"/>
      <c r="BM88" s="385"/>
      <c r="BN88" s="385"/>
      <c r="BO88" s="385"/>
      <c r="BP88" s="385"/>
      <c r="BQ88" s="385"/>
      <c r="BR88" s="385"/>
      <c r="BS88" s="385"/>
      <c r="BT88" s="385"/>
      <c r="BU88" s="385"/>
      <c r="BV88" s="385"/>
      <c r="BW88" s="385"/>
      <c r="BX88" s="385"/>
      <c r="BY88" s="385"/>
      <c r="BZ88" s="385"/>
      <c r="CA88" s="385"/>
      <c r="CB88" s="385"/>
      <c r="CC88" s="385"/>
      <c r="CD88" s="385"/>
      <c r="CE88" s="385"/>
      <c r="CF88" s="385"/>
      <c r="CG88" s="385"/>
      <c r="CH88" s="385"/>
      <c r="CI88" s="385"/>
      <c r="CJ88" s="385"/>
      <c r="CK88" s="385"/>
    </row>
    <row r="89" spans="1:90" s="512" customFormat="1" ht="33" customHeight="1" x14ac:dyDescent="0.25">
      <c r="B89" s="388" t="s">
        <v>187</v>
      </c>
      <c r="C89" s="406" t="s">
        <v>723</v>
      </c>
      <c r="D89" s="688" t="s">
        <v>857</v>
      </c>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385"/>
      <c r="BA89" s="385"/>
      <c r="BB89" s="385"/>
      <c r="BC89" s="385"/>
      <c r="BD89" s="385"/>
      <c r="BE89" s="385"/>
      <c r="BF89" s="385"/>
      <c r="BG89" s="385"/>
      <c r="BH89" s="385"/>
      <c r="BI89" s="385"/>
      <c r="BJ89" s="385"/>
      <c r="BK89" s="385"/>
      <c r="BL89" s="385"/>
      <c r="BM89" s="385"/>
      <c r="BN89" s="385"/>
      <c r="BO89" s="385"/>
      <c r="BP89" s="385"/>
      <c r="BQ89" s="385"/>
      <c r="BR89" s="385"/>
      <c r="BS89" s="385"/>
      <c r="BT89" s="385"/>
      <c r="BU89" s="385"/>
      <c r="BV89" s="385"/>
      <c r="BW89" s="385"/>
      <c r="BX89" s="385"/>
      <c r="BY89" s="385"/>
      <c r="BZ89" s="385"/>
      <c r="CA89" s="385"/>
      <c r="CB89" s="385"/>
      <c r="CC89" s="385"/>
      <c r="CD89" s="385"/>
      <c r="CE89" s="385"/>
      <c r="CF89" s="385"/>
      <c r="CG89" s="385"/>
      <c r="CH89" s="385"/>
      <c r="CI89" s="385"/>
      <c r="CJ89" s="385"/>
      <c r="CK89" s="385"/>
    </row>
    <row r="90" spans="1:90" s="512" customFormat="1" ht="33" customHeight="1" x14ac:dyDescent="0.25">
      <c r="B90" s="388" t="s">
        <v>187</v>
      </c>
      <c r="C90" s="406" t="s">
        <v>724</v>
      </c>
      <c r="D90" s="688" t="s">
        <v>858</v>
      </c>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5"/>
      <c r="BA90" s="385"/>
      <c r="BB90" s="385"/>
      <c r="BC90" s="385"/>
      <c r="BD90" s="385"/>
      <c r="BE90" s="385"/>
      <c r="BF90" s="385"/>
      <c r="BG90" s="385"/>
      <c r="BH90" s="385"/>
      <c r="BI90" s="385"/>
      <c r="BJ90" s="385"/>
      <c r="BK90" s="385"/>
      <c r="BL90" s="385"/>
      <c r="BM90" s="385"/>
      <c r="BN90" s="385"/>
      <c r="BO90" s="385"/>
      <c r="BP90" s="385"/>
      <c r="BQ90" s="385"/>
      <c r="BR90" s="385"/>
      <c r="BS90" s="385"/>
      <c r="BT90" s="385"/>
      <c r="BU90" s="385"/>
      <c r="BV90" s="385"/>
      <c r="BW90" s="385"/>
      <c r="BX90" s="385"/>
      <c r="BY90" s="385"/>
      <c r="BZ90" s="385"/>
      <c r="CA90" s="385"/>
      <c r="CB90" s="385"/>
      <c r="CC90" s="385"/>
      <c r="CD90" s="385"/>
      <c r="CE90" s="385"/>
      <c r="CF90" s="385"/>
      <c r="CG90" s="385"/>
      <c r="CH90" s="385"/>
      <c r="CI90" s="385"/>
      <c r="CJ90" s="385"/>
      <c r="CK90" s="385"/>
    </row>
    <row r="91" spans="1:90" s="512" customFormat="1" ht="33" customHeight="1" x14ac:dyDescent="0.25">
      <c r="B91" s="388" t="s">
        <v>187</v>
      </c>
      <c r="C91" s="484" t="s">
        <v>774</v>
      </c>
      <c r="D91" s="699" t="s">
        <v>860</v>
      </c>
      <c r="E91" s="77">
        <f t="shared" ref="E91:R91" si="115">AG91+AU91+BI91</f>
        <v>0</v>
      </c>
      <c r="F91" s="77">
        <f t="shared" si="115"/>
        <v>0</v>
      </c>
      <c r="G91" s="77">
        <f t="shared" si="115"/>
        <v>0</v>
      </c>
      <c r="H91" s="77">
        <f t="shared" si="115"/>
        <v>0</v>
      </c>
      <c r="I91" s="77">
        <f t="shared" si="115"/>
        <v>0</v>
      </c>
      <c r="J91" s="77">
        <f t="shared" si="115"/>
        <v>0</v>
      </c>
      <c r="K91" s="77">
        <f t="shared" si="115"/>
        <v>0</v>
      </c>
      <c r="L91" s="77">
        <f t="shared" si="115"/>
        <v>0</v>
      </c>
      <c r="M91" s="77">
        <f t="shared" si="115"/>
        <v>0</v>
      </c>
      <c r="N91" s="77">
        <f t="shared" si="115"/>
        <v>0</v>
      </c>
      <c r="O91" s="77">
        <f t="shared" si="115"/>
        <v>0</v>
      </c>
      <c r="P91" s="77">
        <f t="shared" si="115"/>
        <v>0</v>
      </c>
      <c r="Q91" s="77">
        <f t="shared" si="115"/>
        <v>0</v>
      </c>
      <c r="R91" s="77">
        <f t="shared" si="115"/>
        <v>0</v>
      </c>
      <c r="S91" s="77">
        <v>0</v>
      </c>
      <c r="T91" s="77">
        <v>0</v>
      </c>
      <c r="U91" s="77">
        <v>0</v>
      </c>
      <c r="V91" s="77">
        <v>0</v>
      </c>
      <c r="W91" s="77">
        <v>0</v>
      </c>
      <c r="X91" s="77">
        <v>0</v>
      </c>
      <c r="Y91" s="77">
        <v>0</v>
      </c>
      <c r="Z91" s="77">
        <v>0</v>
      </c>
      <c r="AA91" s="77">
        <v>0</v>
      </c>
      <c r="AB91" s="77">
        <v>0</v>
      </c>
      <c r="AC91" s="77">
        <v>0</v>
      </c>
      <c r="AD91" s="77">
        <v>0</v>
      </c>
      <c r="AE91" s="77">
        <v>0</v>
      </c>
      <c r="AF91" s="77">
        <v>0</v>
      </c>
      <c r="AG91" s="77">
        <v>0</v>
      </c>
      <c r="AH91" s="77">
        <v>0</v>
      </c>
      <c r="AI91" s="77">
        <v>0</v>
      </c>
      <c r="AJ91" s="77">
        <v>0</v>
      </c>
      <c r="AK91" s="77">
        <v>0</v>
      </c>
      <c r="AL91" s="77">
        <v>0</v>
      </c>
      <c r="AM91" s="77">
        <v>0</v>
      </c>
      <c r="AN91" s="77">
        <v>0</v>
      </c>
      <c r="AO91" s="77">
        <v>0</v>
      </c>
      <c r="AP91" s="77">
        <v>0</v>
      </c>
      <c r="AQ91" s="77">
        <v>0</v>
      </c>
      <c r="AR91" s="77">
        <v>0</v>
      </c>
      <c r="AS91" s="77">
        <v>0</v>
      </c>
      <c r="AT91" s="77">
        <v>0</v>
      </c>
      <c r="AU91" s="77">
        <v>0</v>
      </c>
      <c r="AV91" s="77">
        <v>0</v>
      </c>
      <c r="AW91" s="77">
        <v>0</v>
      </c>
      <c r="AX91" s="77">
        <v>0</v>
      </c>
      <c r="AY91" s="77">
        <v>0</v>
      </c>
      <c r="AZ91" s="77">
        <v>0</v>
      </c>
      <c r="BA91" s="77">
        <v>0</v>
      </c>
      <c r="BB91" s="77">
        <v>0</v>
      </c>
      <c r="BC91" s="77">
        <v>0</v>
      </c>
      <c r="BD91" s="77">
        <v>0</v>
      </c>
      <c r="BE91" s="77">
        <v>0</v>
      </c>
      <c r="BF91" s="77">
        <v>0</v>
      </c>
      <c r="BG91" s="77">
        <v>0</v>
      </c>
      <c r="BH91" s="77">
        <v>0</v>
      </c>
      <c r="BI91" s="204">
        <v>0</v>
      </c>
      <c r="BJ91" s="204">
        <v>0</v>
      </c>
      <c r="BK91" s="204">
        <v>0</v>
      </c>
      <c r="BL91" s="204">
        <v>0</v>
      </c>
      <c r="BM91" s="204">
        <v>0</v>
      </c>
      <c r="BN91" s="204">
        <v>0</v>
      </c>
      <c r="BO91" s="204">
        <v>0</v>
      </c>
      <c r="BP91" s="204">
        <v>0</v>
      </c>
      <c r="BQ91" s="204">
        <v>0</v>
      </c>
      <c r="BR91" s="204">
        <v>0</v>
      </c>
      <c r="BS91" s="204">
        <v>0</v>
      </c>
      <c r="BT91" s="204">
        <v>0</v>
      </c>
      <c r="BU91" s="204">
        <v>0</v>
      </c>
      <c r="BV91" s="204">
        <v>0</v>
      </c>
      <c r="BW91" s="204">
        <f t="shared" ref="BW91:CJ91" si="116">BI91+AU91+AG91+S91</f>
        <v>0</v>
      </c>
      <c r="BX91" s="204">
        <f t="shared" si="116"/>
        <v>0</v>
      </c>
      <c r="BY91" s="204">
        <f t="shared" si="116"/>
        <v>0</v>
      </c>
      <c r="BZ91" s="204">
        <f t="shared" si="116"/>
        <v>0</v>
      </c>
      <c r="CA91" s="204">
        <f t="shared" si="116"/>
        <v>0</v>
      </c>
      <c r="CB91" s="204">
        <f t="shared" si="116"/>
        <v>0</v>
      </c>
      <c r="CC91" s="204">
        <f t="shared" si="116"/>
        <v>0</v>
      </c>
      <c r="CD91" s="204">
        <f t="shared" si="116"/>
        <v>0</v>
      </c>
      <c r="CE91" s="204">
        <f t="shared" si="116"/>
        <v>0</v>
      </c>
      <c r="CF91" s="204">
        <f t="shared" si="116"/>
        <v>0</v>
      </c>
      <c r="CG91" s="204">
        <f t="shared" si="116"/>
        <v>0</v>
      </c>
      <c r="CH91" s="204">
        <f t="shared" si="116"/>
        <v>0</v>
      </c>
      <c r="CI91" s="204">
        <f t="shared" si="116"/>
        <v>0</v>
      </c>
      <c r="CJ91" s="204">
        <f t="shared" si="116"/>
        <v>0</v>
      </c>
      <c r="CK91" s="77" t="s">
        <v>190</v>
      </c>
    </row>
  </sheetData>
  <sheetProtection formatCells="0" formatColumns="0" formatRows="0" insertColumns="0" insertRows="0" insertHyperlinks="0" deleteColumns="0" deleteRows="0" sort="0" autoFilter="0" pivotTables="0"/>
  <mergeCells count="33">
    <mergeCell ref="B9:CK9"/>
    <mergeCell ref="B4:CK4"/>
    <mergeCell ref="B5:AT5"/>
    <mergeCell ref="B6:CK6"/>
    <mergeCell ref="B7:CK7"/>
    <mergeCell ref="B8:AT8"/>
    <mergeCell ref="B10:AT10"/>
    <mergeCell ref="B11:CK11"/>
    <mergeCell ref="B12:CK12"/>
    <mergeCell ref="B13:CJ13"/>
    <mergeCell ref="B14:B17"/>
    <mergeCell ref="C14:C17"/>
    <mergeCell ref="D14:D17"/>
    <mergeCell ref="E14:R15"/>
    <mergeCell ref="S14:AF15"/>
    <mergeCell ref="AG14:CJ14"/>
    <mergeCell ref="E16:K16"/>
    <mergeCell ref="L16:R16"/>
    <mergeCell ref="S16:Y16"/>
    <mergeCell ref="Z16:AF16"/>
    <mergeCell ref="AG16:AM16"/>
    <mergeCell ref="CK14:CK17"/>
    <mergeCell ref="AG15:AT15"/>
    <mergeCell ref="AU15:BH15"/>
    <mergeCell ref="BI15:BV15"/>
    <mergeCell ref="BW15:CJ15"/>
    <mergeCell ref="CD16:CJ16"/>
    <mergeCell ref="AN16:AT16"/>
    <mergeCell ref="AU16:BA16"/>
    <mergeCell ref="BB16:BH16"/>
    <mergeCell ref="BI16:BO16"/>
    <mergeCell ref="BP16:BV16"/>
    <mergeCell ref="BW16:CC16"/>
  </mergeCells>
  <conditionalFormatting sqref="BP42 L54:O54 S54:AM54 B54 E61:K62 E65:R66 S61:BH62 CK61:CK62 CK69:CK70 AU54:AZ54 BB54:BG54 BI54:BS54 B30:CK31 BI43:BO43 CD42:CK43 BW43:CC43 E91:CK91 E42:BA43 CK64:CK67 S64:BH66 E64:K64 B44:CJ53 CK44:CK54 E77:CK78 E37:CK37 L78:R85 L74:Q76">
    <cfRule type="cellIs" dxfId="474" priority="294" operator="equal">
      <formula>0</formula>
    </cfRule>
  </conditionalFormatting>
  <conditionalFormatting sqref="L54:O54 S54:AM54 B54 E61:K62 E65:R66 S61:BH62 CK61:CK62 CK69:CK70 B38:B41 AU54:AZ54 BB54:BG54 BI54:BS54 BI43:BO43 CD42:CK43 BW43:CC43 E91:CK91 E42:BA43 CK64:CK67 S64:BH66 E64:K64 B44:C51 D44:CJ53 CK44:CK54 E77:CK78 E37:CK37 L78:R85 L74:Q76">
    <cfRule type="containsText" dxfId="473" priority="282" operator="containsText" text="Наименование инвестиционного проекта">
      <formula>NOT(ISERROR(SEARCH("Наименование инвестиционного проекта",B37)))</formula>
    </cfRule>
  </conditionalFormatting>
  <conditionalFormatting sqref="B70:C70 B71:D76 D19:D28 C38:D41 B55:D56 B52:C53 D65:D66 D57:D59 B60:D62 B67:D69 B64:D64 B79:D90 B77:B78">
    <cfRule type="containsText" dxfId="472" priority="293" operator="containsText" text="Наименование инвестиционного проекта">
      <formula>NOT(ISERROR(SEARCH("Наименование инвестиционного проекта",B19)))</formula>
    </cfRule>
  </conditionalFormatting>
  <conditionalFormatting sqref="B70:C70 B71:D76 D65:D66 B67:D69 B60:D62 D57:D59 B38:D41 B55:D56 D19:D28 B64:D64 B79:D90 B77:B78">
    <cfRule type="cellIs" dxfId="471" priority="292" operator="equal">
      <formula>0</formula>
    </cfRule>
  </conditionalFormatting>
  <conditionalFormatting sqref="B37:D37">
    <cfRule type="cellIs" dxfId="470" priority="288" operator="equal">
      <formula>0</formula>
    </cfRule>
  </conditionalFormatting>
  <conditionalFormatting sqref="B19:C19 B28:C28 B27">
    <cfRule type="cellIs" dxfId="469" priority="291" operator="equal">
      <formula>0</formula>
    </cfRule>
  </conditionalFormatting>
  <conditionalFormatting sqref="B29 D29">
    <cfRule type="cellIs" dxfId="468" priority="290" operator="equal">
      <formula>0</formula>
    </cfRule>
  </conditionalFormatting>
  <conditionalFormatting sqref="B32 D32 B33:D36">
    <cfRule type="cellIs" dxfId="467" priority="289" operator="equal">
      <formula>0</formula>
    </cfRule>
  </conditionalFormatting>
  <conditionalFormatting sqref="B57:C57">
    <cfRule type="cellIs" dxfId="466" priority="287" operator="equal">
      <formula>0</formula>
    </cfRule>
  </conditionalFormatting>
  <conditionalFormatting sqref="B58:C59">
    <cfRule type="cellIs" dxfId="465" priority="286" operator="equal">
      <formula>0</formula>
    </cfRule>
  </conditionalFormatting>
  <conditionalFormatting sqref="C29">
    <cfRule type="cellIs" dxfId="464" priority="285" operator="equal">
      <formula>0</formula>
    </cfRule>
  </conditionalFormatting>
  <conditionalFormatting sqref="C32">
    <cfRule type="cellIs" dxfId="463" priority="284" operator="equal">
      <formula>0</formula>
    </cfRule>
  </conditionalFormatting>
  <conditionalFormatting sqref="C26:C27">
    <cfRule type="cellIs" dxfId="462" priority="283" operator="equal">
      <formula>0</formula>
    </cfRule>
  </conditionalFormatting>
  <conditionalFormatting sqref="E54:I54">
    <cfRule type="cellIs" dxfId="461" priority="257" operator="equal">
      <formula>0</formula>
    </cfRule>
  </conditionalFormatting>
  <conditionalFormatting sqref="E33:CJ34">
    <cfRule type="cellIs" dxfId="460" priority="265" operator="equal">
      <formula>0</formula>
    </cfRule>
  </conditionalFormatting>
  <conditionalFormatting sqref="B65:C65">
    <cfRule type="cellIs" dxfId="459" priority="281" operator="equal">
      <formula>0</formula>
    </cfRule>
  </conditionalFormatting>
  <conditionalFormatting sqref="B66:C66">
    <cfRule type="cellIs" dxfId="458" priority="280" operator="equal">
      <formula>0</formula>
    </cfRule>
  </conditionalFormatting>
  <conditionalFormatting sqref="D70">
    <cfRule type="cellIs" dxfId="457" priority="279" operator="equal">
      <formula>0</formula>
    </cfRule>
  </conditionalFormatting>
  <conditionalFormatting sqref="E69:I69 L73:P76 S73:W76 Z73:AD76 AG73:AK76 AN73:AR76 AU73:AY76 BB73:BF76 BI73:BM76 BP73:BT76 L69:P69 S69:W69 Z69:AD69 AG69:AK69 AN69:AR69 AU69:AY69 BB69:BF69 BI69:BM69 BP69:BT69 BW69:CA69 CD69:CH69 E57:I62 E26:CJ28 E39:CJ41 E32:CJ32 E56:CJ56 J58:CJ60 E67:CJ67 E70:CJ70 E87:CJ90 E64:I66 E71:I76 BW73:CA76 F73:CK73 BP79:BT86 BI79:BM86 BB79:BF86 AU79:AY86 AN79:AR86 AG79:AK86 Z79:AD86 S79:W86 L79:P86 BW79:CA86 CD73:CH86 E79:I86">
    <cfRule type="cellIs" dxfId="456" priority="278" operator="equal">
      <formula>0</formula>
    </cfRule>
  </conditionalFormatting>
  <conditionalFormatting sqref="E69:I69 L73:P76 S73:W76 Z73:AD76 AG73:AK76 AN73:AR76 AU73:AY76 BB73:BF76 BI73:BM76 BP73:BT76 L69:P69 S69:W69 Z69:AD69 AG69:AK69 AN69:AR69 AU69:AY69 BB69:BF69 BI69:BM69 BP69:BT69 BW69:CA69 CD69:CH69 E57:I62 E39:CJ41 E32:CJ32 E56:CJ56 J58:CJ60 E67:CJ67 E70:CJ70 E87:CJ90 E64:I66 E71:I76 BW73:CA76 F73:CK73 BP79:BT86 BI79:BM86 BB79:BF86 AU79:AY86 AN79:AR86 AG79:AK86 Z79:AD86 S79:W86 L79:P86 BW79:CA86 CD73:CH86 E79:I86">
    <cfRule type="containsText" dxfId="455" priority="277" operator="containsText" text="Наименование инвестиционного проекта">
      <formula>NOT(ISERROR(SEARCH("Наименование инвестиционного проекта",E32)))</formula>
    </cfRule>
  </conditionalFormatting>
  <conditionalFormatting sqref="CK30:CK31 E26:CJ28">
    <cfRule type="cellIs" dxfId="454" priority="275" operator="equal">
      <formula>0</formula>
    </cfRule>
    <cfRule type="cellIs" dxfId="453" priority="276" operator="equal">
      <formula>0</formula>
    </cfRule>
  </conditionalFormatting>
  <conditionalFormatting sqref="E69:I69 L73:P76 S73:W76 Z73:AD76 AG73:AK76 AN73:AR76 AU73:AY76 BB73:BF76 BI73:BM76 BP73:BT76 L69:P69 S69:W69 Z69:AD69 AG69:AK69 AN69:AR69 AU69:AY69 BB69:BF69 BI69:BM69 BP69:BT69 BW69:CA69 CD69:CH69 L54:O54 S54:AM54 E61:K62 E65:R66 S61:BH62 CK61:CK62 E30:BV32 E57:I60 CK69:CK70 AU54:AZ54 BB54:BG54 BI54:BS54 BW30:CK31 E26:CJ28 E39:CJ41 BW32:CJ32 E56:CJ56 J58:CJ60 E67:CJ67 E70:CJ70 BW87:CJ90 BI43:BO43 CD42:CK43 BW43:CC43 E87:BV91 BW91:CK91 E42:BA43 E64:K64 CK64:CK67 S64:BH66 E71:I76 BW73:CA76 F73:CK73 E44:CJ53 CK44:CK54 BP79:BT86 BI79:BM86 BB79:BF86 AU79:AY86 AN79:AR86 AG79:AK86 Z79:AD86 S79:W86 L79:P86 E77:CK78 BW79:CA86 E37:CK37 CD73:CH86 L78:R85 L74:Q76 E79:I86">
    <cfRule type="cellIs" dxfId="452" priority="274" operator="equal">
      <formula>0</formula>
    </cfRule>
  </conditionalFormatting>
  <conditionalFormatting sqref="L73:P76 S73:W76 Z73:AD76 AG73:AK76 AN73:AR76 AU73:AY76 BB73:BF76 BI73:BM76 BP73:BT76 S69:W69 Z69:AD69 AG69:AK69 AN69:AR69 AU69:AY69 BB69:BF69 BI69:BM69 BP69:BT69 BW69:CA69 CD69:CH69 L54:O54 S54:AM54 E61:K62 E65:R67 S61:BH62 CK61:CK62 E30:BV32 E57:I60 CK69:CK70 J69:R71 AU54:AZ54 BB54:BG54 BI54:BS54 BW30:CK31 E26:CJ28 E39:CJ41 BW32:CJ32 E56:CJ56 J58:CJ60 S67:CJ67 S70:CJ70 BW87:CJ90 BI43:BO43 CD42:CK43 BW43:CC43 E87:BV91 BW91:CK91 E42:BA43 E64:K64 CK64:CK67 S64:BH66 E69:I76 BW73:CA76 F73:CK73 E44:CJ53 CK44:CK54 BP79:BT86 BI79:BM86 BB79:BF86 AU79:AY86 AN79:AR86 AG79:AK86 Z79:AD86 S79:W86 L79:P86 E77:CK78 BW79:CA86 E37:CK37 CD73:CH86 L78:R85 L74:Q76 E79:I86">
    <cfRule type="cellIs" dxfId="451" priority="273" operator="equal">
      <formula>0</formula>
    </cfRule>
  </conditionalFormatting>
  <conditionalFormatting sqref="E19:CK19">
    <cfRule type="cellIs" dxfId="450" priority="272" operator="equal">
      <formula>0</formula>
    </cfRule>
  </conditionalFormatting>
  <conditionalFormatting sqref="E19:CK19">
    <cfRule type="cellIs" dxfId="449" priority="270" operator="equal">
      <formula>0</formula>
    </cfRule>
    <cfRule type="cellIs" dxfId="448" priority="271" operator="equal">
      <formula>0</formula>
    </cfRule>
  </conditionalFormatting>
  <conditionalFormatting sqref="E19:CK19">
    <cfRule type="cellIs" dxfId="447" priority="269" operator="equal">
      <formula>0</formula>
    </cfRule>
  </conditionalFormatting>
  <conditionalFormatting sqref="E19:CK19">
    <cfRule type="cellIs" dxfId="446" priority="268" operator="equal">
      <formula>0</formula>
    </cfRule>
  </conditionalFormatting>
  <conditionalFormatting sqref="E30:CJ31">
    <cfRule type="containsText" dxfId="445" priority="267" operator="containsText" text="Наименование инвестиционного проекта">
      <formula>NOT(ISERROR(SEARCH("Наименование инвестиционного проекта",E30)))</formula>
    </cfRule>
  </conditionalFormatting>
  <conditionalFormatting sqref="E38:I38">
    <cfRule type="cellIs" dxfId="444" priority="249" operator="equal">
      <formula>0</formula>
    </cfRule>
  </conditionalFormatting>
  <conditionalFormatting sqref="E33:CJ34">
    <cfRule type="containsText" dxfId="443" priority="266" operator="containsText" text="Наименование инвестиционного проекта">
      <formula>NOT(ISERROR(SEARCH("Наименование инвестиционного проекта",E33)))</formula>
    </cfRule>
  </conditionalFormatting>
  <conditionalFormatting sqref="E33:CJ34">
    <cfRule type="cellIs" dxfId="442" priority="264" operator="equal">
      <formula>0</formula>
    </cfRule>
  </conditionalFormatting>
  <conditionalFormatting sqref="E33:CJ34">
    <cfRule type="cellIs" dxfId="441" priority="263" operator="equal">
      <formula>0</formula>
    </cfRule>
  </conditionalFormatting>
  <conditionalFormatting sqref="E35:CJ36">
    <cfRule type="containsText" dxfId="440" priority="262" operator="containsText" text="Наименование инвестиционного проекта">
      <formula>NOT(ISERROR(SEARCH("Наименование инвестиционного проекта",E35)))</formula>
    </cfRule>
  </conditionalFormatting>
  <conditionalFormatting sqref="E35:CJ36">
    <cfRule type="cellIs" dxfId="439" priority="261" operator="equal">
      <formula>0</formula>
    </cfRule>
  </conditionalFormatting>
  <conditionalFormatting sqref="E35:CJ36">
    <cfRule type="cellIs" dxfId="438" priority="260" operator="equal">
      <formula>0</formula>
    </cfRule>
  </conditionalFormatting>
  <conditionalFormatting sqref="E35:CJ36">
    <cfRule type="cellIs" dxfId="437" priority="259" operator="equal">
      <formula>0</formula>
    </cfRule>
  </conditionalFormatting>
  <conditionalFormatting sqref="E54:I54">
    <cfRule type="containsText" dxfId="436" priority="258" operator="containsText" text="Наименование инвестиционного проекта">
      <formula>NOT(ISERROR(SEARCH("Наименование инвестиционного проекта",E54)))</formula>
    </cfRule>
  </conditionalFormatting>
  <conditionalFormatting sqref="E54:I54">
    <cfRule type="cellIs" dxfId="435" priority="256" operator="equal">
      <formula>0</formula>
    </cfRule>
  </conditionalFormatting>
  <conditionalFormatting sqref="E54:I54">
    <cfRule type="cellIs" dxfId="434" priority="255" operator="equal">
      <formula>0</formula>
    </cfRule>
  </conditionalFormatting>
  <conditionalFormatting sqref="E55:I55">
    <cfRule type="containsText" dxfId="433" priority="254" operator="containsText" text="Наименование инвестиционного проекта">
      <formula>NOT(ISERROR(SEARCH("Наименование инвестиционного проекта",E55)))</formula>
    </cfRule>
  </conditionalFormatting>
  <conditionalFormatting sqref="E55:I55">
    <cfRule type="cellIs" dxfId="432" priority="253" operator="equal">
      <formula>0</formula>
    </cfRule>
  </conditionalFormatting>
  <conditionalFormatting sqref="E55:I55">
    <cfRule type="cellIs" dxfId="431" priority="252" operator="equal">
      <formula>0</formula>
    </cfRule>
  </conditionalFormatting>
  <conditionalFormatting sqref="E55:I55">
    <cfRule type="cellIs" dxfId="430" priority="251" operator="equal">
      <formula>0</formula>
    </cfRule>
  </conditionalFormatting>
  <conditionalFormatting sqref="E38:I38">
    <cfRule type="containsText" dxfId="429" priority="250" operator="containsText" text="Наименование инвестиционного проекта">
      <formula>NOT(ISERROR(SEARCH("Наименование инвестиционного проекта",E38)))</formula>
    </cfRule>
  </conditionalFormatting>
  <conditionalFormatting sqref="E38:I38">
    <cfRule type="cellIs" dxfId="428" priority="248" operator="equal">
      <formula>0</formula>
    </cfRule>
  </conditionalFormatting>
  <conditionalFormatting sqref="E38:I38">
    <cfRule type="cellIs" dxfId="427" priority="247" operator="equal">
      <formula>0</formula>
    </cfRule>
  </conditionalFormatting>
  <conditionalFormatting sqref="E20:CJ25">
    <cfRule type="cellIs" dxfId="426" priority="246" operator="equal">
      <formula>0</formula>
    </cfRule>
  </conditionalFormatting>
  <conditionalFormatting sqref="E20:CJ25">
    <cfRule type="cellIs" dxfId="425" priority="244" operator="equal">
      <formula>0</formula>
    </cfRule>
    <cfRule type="cellIs" dxfId="424" priority="245" operator="equal">
      <formula>0</formula>
    </cfRule>
  </conditionalFormatting>
  <conditionalFormatting sqref="E20:CJ25">
    <cfRule type="cellIs" dxfId="423" priority="243" operator="equal">
      <formula>0</formula>
    </cfRule>
  </conditionalFormatting>
  <conditionalFormatting sqref="E20:CJ25">
    <cfRule type="cellIs" dxfId="422" priority="242" operator="equal">
      <formula>0</formula>
    </cfRule>
  </conditionalFormatting>
  <conditionalFormatting sqref="J69:K69 Q73:R76 X73:Y76 AE73:AF76 AL73:AM76 AS73:AT76 AZ73:BA76 BG73:BH76 BN73:BO76 BU73:BV76 Q69:R69 X69:Y69 AE69:AF69 AL69:AM69 AS69:AT69 AZ69:BA69 BG69:BH69 BN69:BO69 BU69:BV69 CB69:CC69 CI69:CJ69 J57:K62 J64:K66 J71:K76 CB73:CC76 CI73 BU79:BV86 BN79:BO86 BG79:BH86 AZ79:BA86 AS79:AT86 AL79:AM86 AE79:AF86 X79:Y86 Q79:R86 CB79:CC86 CI74:CJ86 J79:K86">
    <cfRule type="cellIs" dxfId="421" priority="241" operator="equal">
      <formula>0</formula>
    </cfRule>
  </conditionalFormatting>
  <conditionalFormatting sqref="J69:K69 Q73:R76 X73:Y76 AE73:AF76 AL73:AM76 AS73:AT76 AZ73:BA76 BG73:BH76 BN73:BO76 BU73:BV76 Q69:R69 X69:Y69 AE69:AF69 AL69:AM69 AS69:AT69 AZ69:BA69 BG69:BH69 BN69:BO69 BU69:BV69 CB69:CC69 CI69:CJ69 J57:K62 J64:K66 J71:K76 CB73:CC76 CI73 BU79:BV86 BN79:BO86 BG79:BH86 AZ79:BA86 AS79:AT86 AL79:AM86 AE79:AF86 X79:Y86 Q79:R86 CB79:CC86 CI74:CJ86 J79:K86">
    <cfRule type="containsText" dxfId="420" priority="240" operator="containsText" text="Наименование инвестиционного проекта">
      <formula>NOT(ISERROR(SEARCH("Наименование инвестиционного проекта",J57)))</formula>
    </cfRule>
  </conditionalFormatting>
  <conditionalFormatting sqref="J69:K69 Q73:R76 X73:Y76 AE73:AF76 AL73:AM76 AS73:AT76 AZ73:BA76 BG73:BH76 BN73:BO76 BU73:BV76 Q69:R69 X69:Y69 AE69:AF69 AL69:AM69 AS69:AT69 AZ69:BA69 BG69:BH69 BN69:BO69 BU69:BV69 CB69:CC69 CI69:CJ69 J57:K62 J64:K66 J71:K76 CB73:CC76 CI73 BU79:BV86 BN79:BO86 BG79:BH86 AZ79:BA86 AS79:AT86 AL79:AM86 AE79:AF86 X79:Y86 Q79:R86 CB79:CC86 CI74:CJ86 J79:K86">
    <cfRule type="cellIs" dxfId="419" priority="239" operator="equal">
      <formula>0</formula>
    </cfRule>
  </conditionalFormatting>
  <conditionalFormatting sqref="J69:K69 Q73:R76 X73:Y76 AE73:AF76 AL73:AM76 AS73:AT76 AZ73:BA76 BG73:BH76 BN73:BO76 BU73:BV76 Q69:R69 X69:Y69 AE69:AF69 AL69:AM69 AS69:AT69 AZ69:BA69 BG69:BH69 BN69:BO69 BU69:BV69 CB69:CC69 CI69:CJ69 J57:K62 J64:K66 J71:K76 CB73:CC76 CI73 BU79:BV86 BN79:BO86 BG79:BH86 AZ79:BA86 AS79:AT86 AL79:AM86 AE79:AF86 X79:Y86 Q79:R86 CB79:CC86 CI74:CJ86 J79:K86">
    <cfRule type="cellIs" dxfId="418" priority="238" operator="equal">
      <formula>0</formula>
    </cfRule>
  </conditionalFormatting>
  <conditionalFormatting sqref="J55:K55">
    <cfRule type="containsText" dxfId="417" priority="237" operator="containsText" text="Наименование инвестиционного проекта">
      <formula>NOT(ISERROR(SEARCH("Наименование инвестиционного проекта",J55)))</formula>
    </cfRule>
  </conditionalFormatting>
  <conditionalFormatting sqref="J55:K55">
    <cfRule type="cellIs" dxfId="416" priority="236" operator="equal">
      <formula>0</formula>
    </cfRule>
  </conditionalFormatting>
  <conditionalFormatting sqref="J55:K55">
    <cfRule type="cellIs" dxfId="415" priority="235" operator="equal">
      <formula>0</formula>
    </cfRule>
  </conditionalFormatting>
  <conditionalFormatting sqref="J55:K55">
    <cfRule type="cellIs" dxfId="414" priority="234" operator="equal">
      <formula>0</formula>
    </cfRule>
  </conditionalFormatting>
  <conditionalFormatting sqref="J38:CJ38">
    <cfRule type="containsText" dxfId="413" priority="233" operator="containsText" text="Наименование инвестиционного проекта">
      <formula>NOT(ISERROR(SEARCH("Наименование инвестиционного проекта",J38)))</formula>
    </cfRule>
  </conditionalFormatting>
  <conditionalFormatting sqref="J38:CJ38">
    <cfRule type="cellIs" dxfId="412" priority="232" operator="equal">
      <formula>0</formula>
    </cfRule>
  </conditionalFormatting>
  <conditionalFormatting sqref="J38:CJ38">
    <cfRule type="cellIs" dxfId="411" priority="231" operator="equal">
      <formula>0</formula>
    </cfRule>
  </conditionalFormatting>
  <conditionalFormatting sqref="J38:CJ38">
    <cfRule type="cellIs" dxfId="410" priority="230" operator="equal">
      <formula>0</formula>
    </cfRule>
  </conditionalFormatting>
  <conditionalFormatting sqref="J54:K54">
    <cfRule type="containsText" dxfId="409" priority="229" operator="containsText" text="Наименование инвестиционного проекта">
      <formula>NOT(ISERROR(SEARCH("Наименование инвестиционного проекта",J54)))</formula>
    </cfRule>
  </conditionalFormatting>
  <conditionalFormatting sqref="J54:K54">
    <cfRule type="cellIs" dxfId="408" priority="228" operator="equal">
      <formula>0</formula>
    </cfRule>
  </conditionalFormatting>
  <conditionalFormatting sqref="J54:K54">
    <cfRule type="cellIs" dxfId="407" priority="227" operator="equal">
      <formula>0</formula>
    </cfRule>
  </conditionalFormatting>
  <conditionalFormatting sqref="J54:K54">
    <cfRule type="cellIs" dxfId="406" priority="226" operator="equal">
      <formula>0</formula>
    </cfRule>
  </conditionalFormatting>
  <conditionalFormatting sqref="L71:O72 L64:R64 L57:O62 L65:O66">
    <cfRule type="cellIs" dxfId="405" priority="225" operator="equal">
      <formula>0</formula>
    </cfRule>
  </conditionalFormatting>
  <conditionalFormatting sqref="L71:O72 L64:R64 L57:O62 L65:O66">
    <cfRule type="containsText" dxfId="404" priority="224" operator="containsText" text="Наименование инвестиционного проекта">
      <formula>NOT(ISERROR(SEARCH("Наименование инвестиционного проекта",L57)))</formula>
    </cfRule>
  </conditionalFormatting>
  <conditionalFormatting sqref="L71:O72 L64:R64 L57:O62 L65:O66">
    <cfRule type="cellIs" dxfId="403" priority="223" operator="equal">
      <formula>0</formula>
    </cfRule>
  </conditionalFormatting>
  <conditionalFormatting sqref="L71:O72 L64:R64 L57:O62 L65:O66">
    <cfRule type="cellIs" dxfId="402" priority="222" operator="equal">
      <formula>0</formula>
    </cfRule>
  </conditionalFormatting>
  <conditionalFormatting sqref="L55:O55">
    <cfRule type="containsText" dxfId="401" priority="221" operator="containsText" text="Наименование инвестиционного проекта">
      <formula>NOT(ISERROR(SEARCH("Наименование инвестиционного проекта",L55)))</formula>
    </cfRule>
  </conditionalFormatting>
  <conditionalFormatting sqref="L55:O55">
    <cfRule type="cellIs" dxfId="400" priority="220" operator="equal">
      <formula>0</formula>
    </cfRule>
  </conditionalFormatting>
  <conditionalFormatting sqref="L55:O55">
    <cfRule type="cellIs" dxfId="399" priority="219" operator="equal">
      <formula>0</formula>
    </cfRule>
  </conditionalFormatting>
  <conditionalFormatting sqref="L55:O55">
    <cfRule type="cellIs" dxfId="398" priority="218" operator="equal">
      <formula>0</formula>
    </cfRule>
  </conditionalFormatting>
  <conditionalFormatting sqref="P71:R72 P57:R62 P64:R66">
    <cfRule type="cellIs" dxfId="397" priority="217" operator="equal">
      <formula>0</formula>
    </cfRule>
  </conditionalFormatting>
  <conditionalFormatting sqref="P71:R72 P57:R62 P64:R66">
    <cfRule type="containsText" dxfId="396" priority="216" operator="containsText" text="Наименование инвестиционного проекта">
      <formula>NOT(ISERROR(SEARCH("Наименование инвестиционного проекта",P57)))</formula>
    </cfRule>
  </conditionalFormatting>
  <conditionalFormatting sqref="P71:R72 P57:R62 P64:R66">
    <cfRule type="cellIs" dxfId="395" priority="215" operator="equal">
      <formula>0</formula>
    </cfRule>
  </conditionalFormatting>
  <conditionalFormatting sqref="P71:R72 P57:R62 P64:R66">
    <cfRule type="cellIs" dxfId="394" priority="214" operator="equal">
      <formula>0</formula>
    </cfRule>
  </conditionalFormatting>
  <conditionalFormatting sqref="P55:R55">
    <cfRule type="containsText" dxfId="393" priority="213" operator="containsText" text="Наименование инвестиционного проекта">
      <formula>NOT(ISERROR(SEARCH("Наименование инвестиционного проекта",P55)))</formula>
    </cfRule>
  </conditionalFormatting>
  <conditionalFormatting sqref="P55:R55">
    <cfRule type="cellIs" dxfId="392" priority="212" operator="equal">
      <formula>0</formula>
    </cfRule>
  </conditionalFormatting>
  <conditionalFormatting sqref="P55:R55">
    <cfRule type="cellIs" dxfId="391" priority="211" operator="equal">
      <formula>0</formula>
    </cfRule>
  </conditionalFormatting>
  <conditionalFormatting sqref="P55:R55">
    <cfRule type="cellIs" dxfId="390" priority="210" operator="equal">
      <formula>0</formula>
    </cfRule>
  </conditionalFormatting>
  <conditionalFormatting sqref="P54:R54">
    <cfRule type="containsText" dxfId="389" priority="209" operator="containsText" text="Наименование инвестиционного проекта">
      <formula>NOT(ISERROR(SEARCH("Наименование инвестиционного проекта",P54)))</formula>
    </cfRule>
  </conditionalFormatting>
  <conditionalFormatting sqref="P54:R54">
    <cfRule type="cellIs" dxfId="388" priority="208" operator="equal">
      <formula>0</formula>
    </cfRule>
  </conditionalFormatting>
  <conditionalFormatting sqref="P54:R54">
    <cfRule type="cellIs" dxfId="387" priority="207" operator="equal">
      <formula>0</formula>
    </cfRule>
  </conditionalFormatting>
  <conditionalFormatting sqref="P54:R54">
    <cfRule type="cellIs" dxfId="386" priority="206" operator="equal">
      <formula>0</formula>
    </cfRule>
  </conditionalFormatting>
  <conditionalFormatting sqref="S57:AF62 S64:AF66">
    <cfRule type="cellIs" dxfId="385" priority="205" operator="equal">
      <formula>0</formula>
    </cfRule>
  </conditionalFormatting>
  <conditionalFormatting sqref="S57:AF62 S64:AF66">
    <cfRule type="containsText" dxfId="384" priority="204" operator="containsText" text="Наименование инвестиционного проекта">
      <formula>NOT(ISERROR(SEARCH("Наименование инвестиционного проекта",S57)))</formula>
    </cfRule>
  </conditionalFormatting>
  <conditionalFormatting sqref="S57:AF62 S64:AF66">
    <cfRule type="cellIs" dxfId="383" priority="203" operator="equal">
      <formula>0</formula>
    </cfRule>
  </conditionalFormatting>
  <conditionalFormatting sqref="S57:AF62 S64:AF66">
    <cfRule type="cellIs" dxfId="382" priority="202" operator="equal">
      <formula>0</formula>
    </cfRule>
  </conditionalFormatting>
  <conditionalFormatting sqref="S55:AF55">
    <cfRule type="containsText" dxfId="381" priority="201" operator="containsText" text="Наименование инвестиционного проекта">
      <formula>NOT(ISERROR(SEARCH("Наименование инвестиционного проекта",S55)))</formula>
    </cfRule>
  </conditionalFormatting>
  <conditionalFormatting sqref="S55:AF55">
    <cfRule type="cellIs" dxfId="380" priority="200" operator="equal">
      <formula>0</formula>
    </cfRule>
  </conditionalFormatting>
  <conditionalFormatting sqref="S55:AF55">
    <cfRule type="cellIs" dxfId="379" priority="199" operator="equal">
      <formula>0</formula>
    </cfRule>
  </conditionalFormatting>
  <conditionalFormatting sqref="S55:AF55">
    <cfRule type="cellIs" dxfId="378" priority="198" operator="equal">
      <formula>0</formula>
    </cfRule>
  </conditionalFormatting>
  <conditionalFormatting sqref="S71:AF72">
    <cfRule type="containsText" dxfId="377" priority="197" operator="containsText" text="Наименование инвестиционного проекта">
      <formula>NOT(ISERROR(SEARCH("Наименование инвестиционного проекта",S71)))</formula>
    </cfRule>
  </conditionalFormatting>
  <conditionalFormatting sqref="S71:AF72">
    <cfRule type="cellIs" dxfId="376" priority="196" operator="equal">
      <formula>0</formula>
    </cfRule>
  </conditionalFormatting>
  <conditionalFormatting sqref="S71:AF72">
    <cfRule type="cellIs" dxfId="375" priority="195" operator="equal">
      <formula>0</formula>
    </cfRule>
  </conditionalFormatting>
  <conditionalFormatting sqref="S71:AF72">
    <cfRule type="cellIs" dxfId="374" priority="194" operator="equal">
      <formula>0</formula>
    </cfRule>
  </conditionalFormatting>
  <conditionalFormatting sqref="AG71:AM72 AG57:AM62 AG64:AM66">
    <cfRule type="cellIs" dxfId="373" priority="193" operator="equal">
      <formula>0</formula>
    </cfRule>
  </conditionalFormatting>
  <conditionalFormatting sqref="AG71:AM72 AG57:AM62 AG64:AM66">
    <cfRule type="containsText" dxfId="372" priority="192" operator="containsText" text="Наименование инвестиционного проекта">
      <formula>NOT(ISERROR(SEARCH("Наименование инвестиционного проекта",AG57)))</formula>
    </cfRule>
  </conditionalFormatting>
  <conditionalFormatting sqref="AG71:AM72 AG57:AM62 AG64:AM66">
    <cfRule type="cellIs" dxfId="371" priority="189" operator="equal">
      <formula>0</formula>
    </cfRule>
  </conditionalFormatting>
  <conditionalFormatting sqref="AG71:AM72 AG57:AM62 AG64:AM66">
    <cfRule type="cellIs" dxfId="370" priority="188" operator="equal">
      <formula>0</formula>
    </cfRule>
  </conditionalFormatting>
  <conditionalFormatting sqref="AG55:AM55">
    <cfRule type="containsText" dxfId="369" priority="187" operator="containsText" text="Наименование инвестиционного проекта">
      <formula>NOT(ISERROR(SEARCH("Наименование инвестиционного проекта",AG55)))</formula>
    </cfRule>
  </conditionalFormatting>
  <conditionalFormatting sqref="AG55:AM55">
    <cfRule type="cellIs" dxfId="368" priority="186" operator="equal">
      <formula>0</formula>
    </cfRule>
  </conditionalFormatting>
  <conditionalFormatting sqref="AG55:AM55">
    <cfRule type="cellIs" dxfId="367" priority="185" operator="equal">
      <formula>0</formula>
    </cfRule>
  </conditionalFormatting>
  <conditionalFormatting sqref="AG55:AM55">
    <cfRule type="cellIs" dxfId="366" priority="184" operator="equal">
      <formula>0</formula>
    </cfRule>
  </conditionalFormatting>
  <conditionalFormatting sqref="AN71:AT72 AN57:AT62 AN64:AT66">
    <cfRule type="cellIs" dxfId="365" priority="183" operator="equal">
      <formula>0</formula>
    </cfRule>
  </conditionalFormatting>
  <conditionalFormatting sqref="AN71:AT72 AN57:AT62 AN64:AT66">
    <cfRule type="containsText" dxfId="364" priority="182" operator="containsText" text="Наименование инвестиционного проекта">
      <formula>NOT(ISERROR(SEARCH("Наименование инвестиционного проекта",AN57)))</formula>
    </cfRule>
  </conditionalFormatting>
  <conditionalFormatting sqref="AN71:AT72 AN57:AT62 AN64:AT66">
    <cfRule type="cellIs" dxfId="363" priority="179" operator="equal">
      <formula>0</formula>
    </cfRule>
  </conditionalFormatting>
  <conditionalFormatting sqref="AN71:AT72 AN57:AT62 AN64:AT66">
    <cfRule type="cellIs" dxfId="362" priority="178" operator="equal">
      <formula>0</formula>
    </cfRule>
  </conditionalFormatting>
  <conditionalFormatting sqref="AN55:AT55">
    <cfRule type="containsText" dxfId="361" priority="177" operator="containsText" text="Наименование инвестиционного проекта">
      <formula>NOT(ISERROR(SEARCH("Наименование инвестиционного проекта",AN55)))</formula>
    </cfRule>
  </conditionalFormatting>
  <conditionalFormatting sqref="AN55:AT55">
    <cfRule type="cellIs" dxfId="360" priority="176" operator="equal">
      <formula>0</formula>
    </cfRule>
  </conditionalFormatting>
  <conditionalFormatting sqref="AN55:AT55">
    <cfRule type="cellIs" dxfId="359" priority="175" operator="equal">
      <formula>0</formula>
    </cfRule>
  </conditionalFormatting>
  <conditionalFormatting sqref="AN55:AT55">
    <cfRule type="cellIs" dxfId="358" priority="174" operator="equal">
      <formula>0</formula>
    </cfRule>
  </conditionalFormatting>
  <conditionalFormatting sqref="AN54:AT54">
    <cfRule type="containsText" dxfId="357" priority="173" operator="containsText" text="Наименование инвестиционного проекта">
      <formula>NOT(ISERROR(SEARCH("Наименование инвестиционного проекта",AN54)))</formula>
    </cfRule>
  </conditionalFormatting>
  <conditionalFormatting sqref="AN54:AT54">
    <cfRule type="cellIs" dxfId="356" priority="172" operator="equal">
      <formula>0</formula>
    </cfRule>
  </conditionalFormatting>
  <conditionalFormatting sqref="AN54:AT54">
    <cfRule type="cellIs" dxfId="355" priority="171" operator="equal">
      <formula>0</formula>
    </cfRule>
  </conditionalFormatting>
  <conditionalFormatting sqref="AN54:AT54">
    <cfRule type="cellIs" dxfId="354" priority="170" operator="equal">
      <formula>0</formula>
    </cfRule>
  </conditionalFormatting>
  <conditionalFormatting sqref="AU71:BH72 AU57:CJ62 AU55:CJ55 BB42:BH43 AU64:CJ66">
    <cfRule type="cellIs" dxfId="353" priority="169" operator="equal">
      <formula>0</formula>
    </cfRule>
  </conditionalFormatting>
  <conditionalFormatting sqref="AU71:BH72 AU57:CJ62 AU55:CJ55 BB42:BH43 AU64:CJ66">
    <cfRule type="containsText" dxfId="352" priority="168" operator="containsText" text="Наименование инвестиционного проекта">
      <formula>NOT(ISERROR(SEARCH("Наименование инвестиционного проекта",AU42)))</formula>
    </cfRule>
  </conditionalFormatting>
  <conditionalFormatting sqref="AU71:BH72 AU57:CJ62 AU55:CJ55 BB42:BH43 AU64:CJ66">
    <cfRule type="cellIs" dxfId="351" priority="165" operator="equal">
      <formula>0</formula>
    </cfRule>
  </conditionalFormatting>
  <conditionalFormatting sqref="AU71:BH72 AU57:CJ62 AU55:CJ55 BB42:BH43 AU64:CJ66">
    <cfRule type="cellIs" dxfId="350" priority="164" operator="equal">
      <formula>0</formula>
    </cfRule>
  </conditionalFormatting>
  <conditionalFormatting sqref="BA54 BH54">
    <cfRule type="containsText" dxfId="349" priority="163" operator="containsText" text="Наименование инвестиционного проекта">
      <formula>NOT(ISERROR(SEARCH("Наименование инвестиционного проекта",BA54)))</formula>
    </cfRule>
  </conditionalFormatting>
  <conditionalFormatting sqref="BA54 BH54">
    <cfRule type="cellIs" dxfId="348" priority="162" operator="equal">
      <formula>0</formula>
    </cfRule>
  </conditionalFormatting>
  <conditionalFormatting sqref="BA54 BH54">
    <cfRule type="cellIs" dxfId="347" priority="161" operator="equal">
      <formula>0</formula>
    </cfRule>
  </conditionalFormatting>
  <conditionalFormatting sqref="BA54 BH54">
    <cfRule type="cellIs" dxfId="346" priority="160" operator="equal">
      <formula>0</formula>
    </cfRule>
  </conditionalFormatting>
  <conditionalFormatting sqref="BT54:CJ54 BM71:CJ72">
    <cfRule type="cellIs" dxfId="345" priority="159" operator="equal">
      <formula>0</formula>
    </cfRule>
  </conditionalFormatting>
  <conditionalFormatting sqref="BT54:CJ54 BM71:CJ72">
    <cfRule type="containsText" dxfId="344" priority="158" operator="containsText" text="Наименование инвестиционного проекта">
      <formula>NOT(ISERROR(SEARCH("Наименование инвестиционного проекта",BM54)))</formula>
    </cfRule>
  </conditionalFormatting>
  <conditionalFormatting sqref="BT54:CJ54 BM71:CJ72">
    <cfRule type="cellIs" dxfId="343" priority="157" operator="equal">
      <formula>0</formula>
    </cfRule>
  </conditionalFormatting>
  <conditionalFormatting sqref="BT54:CJ54 BM71:CJ72">
    <cfRule type="cellIs" dxfId="342" priority="156" operator="equal">
      <formula>0</formula>
    </cfRule>
  </conditionalFormatting>
  <conditionalFormatting sqref="BI42:BK42 BP43:BV43">
    <cfRule type="containsText" dxfId="341" priority="155" operator="containsText" text="Наименование инвестиционного проекта">
      <formula>NOT(ISERROR(SEARCH("Наименование инвестиционного проекта",BI42)))</formula>
    </cfRule>
  </conditionalFormatting>
  <conditionalFormatting sqref="BI42:BK42 BP43:BV43">
    <cfRule type="cellIs" dxfId="340" priority="154" operator="equal">
      <formula>0</formula>
    </cfRule>
  </conditionalFormatting>
  <conditionalFormatting sqref="BI42:BK42 BP43:BV43">
    <cfRule type="cellIs" dxfId="339" priority="153" operator="equal">
      <formula>0</formula>
    </cfRule>
  </conditionalFormatting>
  <conditionalFormatting sqref="BI42:BK42 BP43:BV43">
    <cfRule type="cellIs" dxfId="338" priority="152" operator="equal">
      <formula>0</formula>
    </cfRule>
  </conditionalFormatting>
  <conditionalFormatting sqref="BI71:BL72">
    <cfRule type="containsText" dxfId="337" priority="151" operator="containsText" text="Наименование инвестиционного проекта">
      <formula>NOT(ISERROR(SEARCH("Наименование инвестиционного проекта",BI71)))</formula>
    </cfRule>
  </conditionalFormatting>
  <conditionalFormatting sqref="BI71:BL72">
    <cfRule type="cellIs" dxfId="336" priority="150" operator="equal">
      <formula>0</formula>
    </cfRule>
  </conditionalFormatting>
  <conditionalFormatting sqref="BI71:BL72">
    <cfRule type="cellIs" dxfId="335" priority="149" operator="equal">
      <formula>0</formula>
    </cfRule>
  </conditionalFormatting>
  <conditionalFormatting sqref="BI71:BL72">
    <cfRule type="cellIs" dxfId="334" priority="148" operator="equal">
      <formula>0</formula>
    </cfRule>
  </conditionalFormatting>
  <conditionalFormatting sqref="BL42:BO42">
    <cfRule type="containsText" dxfId="333" priority="147" operator="containsText" text="Наименование инвестиционного проекта">
      <formula>NOT(ISERROR(SEARCH("Наименование инвестиционного проекта",BL42)))</formula>
    </cfRule>
  </conditionalFormatting>
  <conditionalFormatting sqref="BL42:BO42">
    <cfRule type="cellIs" dxfId="332" priority="146" operator="equal">
      <formula>0</formula>
    </cfRule>
  </conditionalFormatting>
  <conditionalFormatting sqref="BL42:BO42">
    <cfRule type="cellIs" dxfId="331" priority="145" operator="equal">
      <formula>0</formula>
    </cfRule>
  </conditionalFormatting>
  <conditionalFormatting sqref="BL42:BO42">
    <cfRule type="cellIs" dxfId="330" priority="144" operator="equal">
      <formula>0</formula>
    </cfRule>
  </conditionalFormatting>
  <conditionalFormatting sqref="BQ42:CC42">
    <cfRule type="containsText" dxfId="329" priority="143" operator="containsText" text="Наименование инвестиционного проекта">
      <formula>NOT(ISERROR(SEARCH("Наименование инвестиционного проекта",BQ42)))</formula>
    </cfRule>
  </conditionalFormatting>
  <conditionalFormatting sqref="BQ42:CC42">
    <cfRule type="cellIs" dxfId="328" priority="142" operator="equal">
      <formula>0</formula>
    </cfRule>
  </conditionalFormatting>
  <conditionalFormatting sqref="BQ42:CC42">
    <cfRule type="cellIs" dxfId="327" priority="141" operator="equal">
      <formula>0</formula>
    </cfRule>
  </conditionalFormatting>
  <conditionalFormatting sqref="BQ42:CC42">
    <cfRule type="cellIs" dxfId="326" priority="140" operator="equal">
      <formula>0</formula>
    </cfRule>
  </conditionalFormatting>
  <conditionalFormatting sqref="B19">
    <cfRule type="cellIs" dxfId="325" priority="139" operator="equal">
      <formula>0</formula>
    </cfRule>
  </conditionalFormatting>
  <conditionalFormatting sqref="CK87:CK90 CK39:CK41 CK32 CK28 CK56:CK60 CK35:CK36">
    <cfRule type="cellIs" dxfId="324" priority="138" operator="equal">
      <formula>0</formula>
    </cfRule>
  </conditionalFormatting>
  <conditionalFormatting sqref="CK87:CK90 CK56:CK60 CK39:CK41 CK32 CK35:CK36">
    <cfRule type="containsText" dxfId="323" priority="137" operator="containsText" text="Наименование инвестиционного проекта">
      <formula>NOT(ISERROR(SEARCH("Наименование инвестиционного проекта",CK32)))</formula>
    </cfRule>
  </conditionalFormatting>
  <conditionalFormatting sqref="CK26:CK28">
    <cfRule type="cellIs" dxfId="322" priority="136" operator="equal">
      <formula>0</formula>
    </cfRule>
  </conditionalFormatting>
  <conditionalFormatting sqref="CK26:CK28">
    <cfRule type="cellIs" dxfId="321" priority="134" operator="equal">
      <formula>0</formula>
    </cfRule>
    <cfRule type="cellIs" dxfId="320" priority="135" operator="equal">
      <formula>0</formula>
    </cfRule>
  </conditionalFormatting>
  <conditionalFormatting sqref="CK87:CK90 CK39:CK41 CK32 CK56:CK60 CK35:CK36 CK26:CK28">
    <cfRule type="cellIs" dxfId="319" priority="133" operator="equal">
      <formula>0</formula>
    </cfRule>
  </conditionalFormatting>
  <conditionalFormatting sqref="CK87:CK90 CK39:CK41 CK32 CK56:CK60 CK35:CK36 CK26:CK28">
    <cfRule type="cellIs" dxfId="318" priority="132" operator="equal">
      <formula>0</formula>
    </cfRule>
  </conditionalFormatting>
  <conditionalFormatting sqref="CK20:CK25">
    <cfRule type="cellIs" dxfId="317" priority="131" operator="equal">
      <formula>0</formula>
    </cfRule>
  </conditionalFormatting>
  <conditionalFormatting sqref="CK20:CK25">
    <cfRule type="cellIs" dxfId="316" priority="129" operator="equal">
      <formula>0</formula>
    </cfRule>
    <cfRule type="cellIs" dxfId="315" priority="130" operator="equal">
      <formula>0</formula>
    </cfRule>
  </conditionalFormatting>
  <conditionalFormatting sqref="CK20:CK25">
    <cfRule type="cellIs" dxfId="314" priority="128" operator="equal">
      <formula>0</formula>
    </cfRule>
  </conditionalFormatting>
  <conditionalFormatting sqref="CK20:CK25">
    <cfRule type="cellIs" dxfId="313" priority="127" operator="equal">
      <formula>0</formula>
    </cfRule>
  </conditionalFormatting>
  <conditionalFormatting sqref="CK30:CK31">
    <cfRule type="containsText" dxfId="312" priority="121" operator="containsText" text="Наименование инвестиционного проекта">
      <formula>NOT(ISERROR(SEARCH("Наименование инвестиционного проекта",CK30)))</formula>
    </cfRule>
  </conditionalFormatting>
  <conditionalFormatting sqref="CK33:CK34">
    <cfRule type="containsText" dxfId="311" priority="120" operator="containsText" text="Наименование инвестиционного проекта">
      <formula>NOT(ISERROR(SEARCH("Наименование инвестиционного проекта",CK33)))</formula>
    </cfRule>
  </conditionalFormatting>
  <conditionalFormatting sqref="CK33:CK34">
    <cfRule type="cellIs" dxfId="310" priority="119" operator="equal">
      <formula>0</formula>
    </cfRule>
  </conditionalFormatting>
  <conditionalFormatting sqref="CK33:CK34">
    <cfRule type="cellIs" dxfId="309" priority="118" operator="equal">
      <formula>0</formula>
    </cfRule>
  </conditionalFormatting>
  <conditionalFormatting sqref="CK33:CK34">
    <cfRule type="cellIs" dxfId="308" priority="117" operator="equal">
      <formula>0</formula>
    </cfRule>
  </conditionalFormatting>
  <conditionalFormatting sqref="CK55">
    <cfRule type="containsText" dxfId="307" priority="116" operator="containsText" text="Наименование инвестиционного проекта">
      <formula>NOT(ISERROR(SEARCH("Наименование инвестиционного проекта",CK55)))</formula>
    </cfRule>
  </conditionalFormatting>
  <conditionalFormatting sqref="CK55">
    <cfRule type="cellIs" dxfId="306" priority="115" operator="equal">
      <formula>0</formula>
    </cfRule>
  </conditionalFormatting>
  <conditionalFormatting sqref="CK55">
    <cfRule type="cellIs" dxfId="305" priority="114" operator="equal">
      <formula>0</formula>
    </cfRule>
  </conditionalFormatting>
  <conditionalFormatting sqref="CK55">
    <cfRule type="cellIs" dxfId="304" priority="113" operator="equal">
      <formula>0</formula>
    </cfRule>
  </conditionalFormatting>
  <conditionalFormatting sqref="CK74:CK76 CK79:CK86">
    <cfRule type="containsText" dxfId="303" priority="108" operator="containsText" text="Наименование инвестиционного проекта">
      <formula>NOT(ISERROR(SEARCH("Наименование инвестиционного проекта",CK74)))</formula>
    </cfRule>
  </conditionalFormatting>
  <conditionalFormatting sqref="CK74:CK76 CK79:CK86">
    <cfRule type="cellIs" dxfId="302" priority="107" operator="equal">
      <formula>0</formula>
    </cfRule>
  </conditionalFormatting>
  <conditionalFormatting sqref="CK74:CK76 CK79:CK86">
    <cfRule type="cellIs" dxfId="301" priority="106" operator="equal">
      <formula>0</formula>
    </cfRule>
  </conditionalFormatting>
  <conditionalFormatting sqref="CK74:CK76 CK79:CK86">
    <cfRule type="cellIs" dxfId="300" priority="105" operator="equal">
      <formula>0</formula>
    </cfRule>
  </conditionalFormatting>
  <conditionalFormatting sqref="CK71:CK72">
    <cfRule type="containsText" dxfId="299" priority="112" operator="containsText" text="Наименование инвестиционного проекта">
      <formula>NOT(ISERROR(SEARCH("Наименование инвестиционного проекта",CK71)))</formula>
    </cfRule>
  </conditionalFormatting>
  <conditionalFormatting sqref="CK71:CK72">
    <cfRule type="cellIs" dxfId="298" priority="111" operator="equal">
      <formula>0</formula>
    </cfRule>
  </conditionalFormatting>
  <conditionalFormatting sqref="CK71:CK72">
    <cfRule type="cellIs" dxfId="297" priority="110" operator="equal">
      <formula>0</formula>
    </cfRule>
  </conditionalFormatting>
  <conditionalFormatting sqref="CK71:CK72">
    <cfRule type="cellIs" dxfId="296" priority="109" operator="equal">
      <formula>0</formula>
    </cfRule>
  </conditionalFormatting>
  <conditionalFormatting sqref="CK38">
    <cfRule type="containsText" dxfId="295" priority="104" operator="containsText" text="Наименование инвестиционного проекта">
      <formula>NOT(ISERROR(SEARCH("Наименование инвестиционного проекта",CK38)))</formula>
    </cfRule>
  </conditionalFormatting>
  <conditionalFormatting sqref="CK38">
    <cfRule type="cellIs" dxfId="294" priority="103" operator="equal">
      <formula>0</formula>
    </cfRule>
  </conditionalFormatting>
  <conditionalFormatting sqref="CK38">
    <cfRule type="cellIs" dxfId="293" priority="102" operator="equal">
      <formula>0</formula>
    </cfRule>
  </conditionalFormatting>
  <conditionalFormatting sqref="CK38">
    <cfRule type="cellIs" dxfId="292" priority="101" operator="equal">
      <formula>0</formula>
    </cfRule>
  </conditionalFormatting>
  <conditionalFormatting sqref="E64:CJ67 E69:CJ72 E73:CK73 E19:CK19 E30:CJ62 E20:CJ28 E74:CJ91">
    <cfRule type="cellIs" dxfId="291" priority="98" operator="equal">
      <formula>0</formula>
    </cfRule>
    <cfRule type="cellIs" dxfId="290" priority="99" operator="equal">
      <formula>0</formula>
    </cfRule>
    <cfRule type="cellIs" dxfId="289" priority="100" operator="equal">
      <formula>0</formula>
    </cfRule>
  </conditionalFormatting>
  <conditionalFormatting sqref="E32:CJ32">
    <cfRule type="containsText" dxfId="288" priority="97" operator="containsText" text="Наименование инвестиционного проекта">
      <formula>NOT(ISERROR(SEARCH("Наименование инвестиционного проекта",E32)))</formula>
    </cfRule>
  </conditionalFormatting>
  <conditionalFormatting sqref="E32:CJ32">
    <cfRule type="cellIs" dxfId="287" priority="96" operator="equal">
      <formula>0</formula>
    </cfRule>
  </conditionalFormatting>
  <conditionalFormatting sqref="E32:CJ32">
    <cfRule type="cellIs" dxfId="286" priority="95" operator="equal">
      <formula>0</formula>
    </cfRule>
  </conditionalFormatting>
  <conditionalFormatting sqref="E32:CJ32">
    <cfRule type="cellIs" dxfId="285" priority="94" operator="equal">
      <formula>0</formula>
    </cfRule>
  </conditionalFormatting>
  <conditionalFormatting sqref="E68:I68 L68:P68 S68:W68 Z68:AD68 AG68:AK68 AN68:AR68 AU68:AY68 BB68:BF68 BI68:BM68 BP68:BT68 BW68:CA68 CD68:CH68">
    <cfRule type="containsText" dxfId="284" priority="65" operator="containsText" text="Наименование инвестиционного проекта">
      <formula>NOT(ISERROR(SEARCH("Наименование инвестиционного проекта",E68)))</formula>
    </cfRule>
  </conditionalFormatting>
  <conditionalFormatting sqref="J68:K68 Q68:R68 X68:Y68 AE68:AF68 AL68:AM68 AS68:AT68 AZ68:BA68 BG68:BH68 BN68:BO68 BU68:BV68 CB68:CC68 CI68:CJ68">
    <cfRule type="containsText" dxfId="283" priority="61" operator="containsText" text="Наименование инвестиционного проекта">
      <formula>NOT(ISERROR(SEARCH("Наименование инвестиционного проекта",J68)))</formula>
    </cfRule>
  </conditionalFormatting>
  <conditionalFormatting sqref="E29:CK29">
    <cfRule type="cellIs" dxfId="282" priority="93" operator="equal">
      <formula>0</formula>
    </cfRule>
  </conditionalFormatting>
  <conditionalFormatting sqref="CK29">
    <cfRule type="cellIs" dxfId="281" priority="91" operator="equal">
      <formula>0</formula>
    </cfRule>
    <cfRule type="cellIs" dxfId="280" priority="92" operator="equal">
      <formula>0</formula>
    </cfRule>
  </conditionalFormatting>
  <conditionalFormatting sqref="E29:CK29">
    <cfRule type="cellIs" dxfId="279" priority="90" operator="equal">
      <formula>0</formula>
    </cfRule>
  </conditionalFormatting>
  <conditionalFormatting sqref="E29:CK29">
    <cfRule type="cellIs" dxfId="278" priority="89" operator="equal">
      <formula>0</formula>
    </cfRule>
  </conditionalFormatting>
  <conditionalFormatting sqref="E29:CJ29">
    <cfRule type="containsText" dxfId="277" priority="88" operator="containsText" text="Наименование инвестиционного проекта">
      <formula>NOT(ISERROR(SEARCH("Наименование инвестиционного проекта",E29)))</formula>
    </cfRule>
  </conditionalFormatting>
  <conditionalFormatting sqref="CK29">
    <cfRule type="containsText" dxfId="276" priority="87" operator="containsText" text="Наименование инвестиционного проекта">
      <formula>NOT(ISERROR(SEARCH("Наименование инвестиционного проекта",CK29)))</formula>
    </cfRule>
  </conditionalFormatting>
  <conditionalFormatting sqref="E29:CJ29">
    <cfRule type="cellIs" dxfId="275" priority="84" operator="equal">
      <formula>0</formula>
    </cfRule>
    <cfRule type="cellIs" dxfId="274" priority="85" operator="equal">
      <formula>0</formula>
    </cfRule>
    <cfRule type="cellIs" dxfId="273" priority="86" operator="equal">
      <formula>0</formula>
    </cfRule>
  </conditionalFormatting>
  <conditionalFormatting sqref="F37:CJ37 J77:AF77 L78:R85 L74:Q76">
    <cfRule type="containsText" dxfId="272" priority="83" operator="containsText" text="Наименование инвестиционного проекта">
      <formula>NOT(ISERROR(SEARCH("Наименование инвестиционного проекта",F37)))</formula>
    </cfRule>
  </conditionalFormatting>
  <conditionalFormatting sqref="F37:CJ37 J77:AF77 L78:R85 L74:Q76">
    <cfRule type="cellIs" dxfId="271" priority="82" operator="equal">
      <formula>0</formula>
    </cfRule>
  </conditionalFormatting>
  <conditionalFormatting sqref="F37:CJ37 J77:AF77 L78:R85 L74:Q76">
    <cfRule type="cellIs" dxfId="270" priority="81" operator="equal">
      <formula>0</formula>
    </cfRule>
  </conditionalFormatting>
  <conditionalFormatting sqref="F37:CJ37 J77:AF77 L78:R85 L74:Q76">
    <cfRule type="cellIs" dxfId="269" priority="80" operator="equal">
      <formula>0</formula>
    </cfRule>
  </conditionalFormatting>
  <conditionalFormatting sqref="CK68">
    <cfRule type="cellIs" dxfId="268" priority="68" operator="equal">
      <formula>0</formula>
    </cfRule>
  </conditionalFormatting>
  <conditionalFormatting sqref="CK68">
    <cfRule type="containsText" dxfId="267" priority="67" operator="containsText" text="Наименование инвестиционного проекта">
      <formula>NOT(ISERROR(SEARCH("Наименование инвестиционного проекта",CK68)))</formula>
    </cfRule>
  </conditionalFormatting>
  <conditionalFormatting sqref="E68:I68 L68:P68 S68:W68 Z68:AD68 AG68:AK68 AN68:AR68 AU68:AY68 BB68:BF68 BI68:BM68 BP68:BT68 BW68:CA68 CD68:CH68">
    <cfRule type="cellIs" dxfId="266" priority="66" operator="equal">
      <formula>0</formula>
    </cfRule>
  </conditionalFormatting>
  <conditionalFormatting sqref="E68:I68 L68:P68 S68:W68 Z68:AD68 AG68:AK68 AN68:AR68 AU68:AY68 BB68:BF68 BI68:BM68 BP68:BT68 BW68:CA68 CD68:CH68 CK68">
    <cfRule type="cellIs" dxfId="265" priority="64" operator="equal">
      <formula>0</formula>
    </cfRule>
  </conditionalFormatting>
  <conditionalFormatting sqref="Z68:AD68 AG68:AK68 AN68:AR68 AU68:AY68 BB68:BF68 BI68:BM68 BP68:BT68 BW68:CA68 CD68:CH68 CK68 E68:W68">
    <cfRule type="cellIs" dxfId="264" priority="63" operator="equal">
      <formula>0</formula>
    </cfRule>
  </conditionalFormatting>
  <conditionalFormatting sqref="J68:K68 Q68:R68 X68:Y68 AE68:AF68 AL68:AM68 AS68:AT68 AZ68:BA68 BG68:BH68 BN68:BO68 BU68:BV68 CB68:CC68 CI68:CJ68">
    <cfRule type="cellIs" dxfId="263" priority="62" operator="equal">
      <formula>0</formula>
    </cfRule>
  </conditionalFormatting>
  <conditionalFormatting sqref="J68:K68 Q68:R68 X68:Y68 AE68:AF68 AL68:AM68 AS68:AT68 AZ68:BA68 BG68:BH68 BN68:BO68 BU68:BV68 CB68:CC68 CI68:CJ68">
    <cfRule type="cellIs" dxfId="262" priority="60" operator="equal">
      <formula>0</formula>
    </cfRule>
  </conditionalFormatting>
  <conditionalFormatting sqref="J68:K68 Q68:R68 X68:Y68 AE68:AF68 AL68:AM68 AS68:AT68 AZ68:BA68 BG68:BH68 BN68:BO68 BU68:BV68 CB68:CC68 CI68:CJ68">
    <cfRule type="cellIs" dxfId="261" priority="59" operator="equal">
      <formula>0</formula>
    </cfRule>
  </conditionalFormatting>
  <conditionalFormatting sqref="E68:CJ68">
    <cfRule type="cellIs" dxfId="260" priority="56" operator="equal">
      <formula>0</formula>
    </cfRule>
    <cfRule type="cellIs" dxfId="259" priority="57" operator="equal">
      <formula>0</formula>
    </cfRule>
    <cfRule type="cellIs" dxfId="258" priority="58" operator="equal">
      <formula>0</formula>
    </cfRule>
  </conditionalFormatting>
  <conditionalFormatting sqref="B42:B43">
    <cfRule type="containsText" dxfId="257" priority="54" operator="containsText" text="Наименование инвестиционного проекта">
      <formula>NOT(ISERROR(SEARCH("Наименование инвестиционного проекта",B42)))</formula>
    </cfRule>
  </conditionalFormatting>
  <conditionalFormatting sqref="B42:B43">
    <cfRule type="cellIs" dxfId="256" priority="55" operator="equal">
      <formula>0</formula>
    </cfRule>
  </conditionalFormatting>
  <conditionalFormatting sqref="C43">
    <cfRule type="cellIs" dxfId="255" priority="53" operator="equal">
      <formula>0</formula>
    </cfRule>
  </conditionalFormatting>
  <conditionalFormatting sqref="C42">
    <cfRule type="cellIs" dxfId="254" priority="52" operator="equal">
      <formula>0</formula>
    </cfRule>
  </conditionalFormatting>
  <conditionalFormatting sqref="C54">
    <cfRule type="cellIs" dxfId="253" priority="50" operator="equal">
      <formula>0</formula>
    </cfRule>
  </conditionalFormatting>
  <conditionalFormatting sqref="C54">
    <cfRule type="containsText" dxfId="252" priority="51" operator="containsText" text="Наименование инвестиционного проекта">
      <formula>NOT(ISERROR(SEARCH("Наименование инвестиционного проекта",C54)))</formula>
    </cfRule>
  </conditionalFormatting>
  <conditionalFormatting sqref="B91">
    <cfRule type="containsText" dxfId="251" priority="49" operator="containsText" text="Наименование инвестиционного проекта">
      <formula>NOT(ISERROR(SEARCH("Наименование инвестиционного проекта",B91)))</formula>
    </cfRule>
  </conditionalFormatting>
  <conditionalFormatting sqref="B91">
    <cfRule type="cellIs" dxfId="250" priority="48" operator="equal">
      <formula>0</formula>
    </cfRule>
  </conditionalFormatting>
  <conditionalFormatting sqref="C91">
    <cfRule type="cellIs" dxfId="249" priority="47" operator="equal">
      <formula>0</formula>
    </cfRule>
  </conditionalFormatting>
  <conditionalFormatting sqref="D43 D54">
    <cfRule type="containsText" dxfId="248" priority="46" operator="containsText" text="Наименование инвестиционного проекта">
      <formula>NOT(ISERROR(SEARCH("Наименование инвестиционного проекта",D43)))</formula>
    </cfRule>
  </conditionalFormatting>
  <conditionalFormatting sqref="D42">
    <cfRule type="cellIs" dxfId="247" priority="43" operator="equal">
      <formula>0</formula>
    </cfRule>
  </conditionalFormatting>
  <conditionalFormatting sqref="D43 D54">
    <cfRule type="cellIs" dxfId="246" priority="42" operator="equal">
      <formula>0</formula>
    </cfRule>
  </conditionalFormatting>
  <conditionalFormatting sqref="D91">
    <cfRule type="containsText" dxfId="245" priority="41" operator="containsText" text="Наименование инвестиционного проекта">
      <formula>NOT(ISERROR(SEARCH("Наименование инвестиционного проекта",D91)))</formula>
    </cfRule>
  </conditionalFormatting>
  <conditionalFormatting sqref="D91">
    <cfRule type="cellIs" dxfId="244" priority="40" operator="equal">
      <formula>0</formula>
    </cfRule>
  </conditionalFormatting>
  <conditionalFormatting sqref="L63:O63 S63:AM63 CK63 B63 AU63:AZ63 BB63:BG63 BI63:BS63">
    <cfRule type="cellIs" dxfId="243" priority="39" operator="equal">
      <formula>0</formula>
    </cfRule>
  </conditionalFormatting>
  <conditionalFormatting sqref="L63:O63 S63:AM63 CK63 B63 AU63:AZ63 BB63:BG63 BI63:BS63">
    <cfRule type="containsText" dxfId="242" priority="38" operator="containsText" text="Наименование инвестиционного проекта">
      <formula>NOT(ISERROR(SEARCH("Наименование инвестиционного проекта",B63)))</formula>
    </cfRule>
  </conditionalFormatting>
  <conditionalFormatting sqref="E63:I63">
    <cfRule type="cellIs" dxfId="241" priority="34" operator="equal">
      <formula>0</formula>
    </cfRule>
  </conditionalFormatting>
  <conditionalFormatting sqref="L63:O63 S63:AM63 CK63 AU63:AZ63 BB63:BG63 BI63:BS63">
    <cfRule type="cellIs" dxfId="240" priority="37" operator="equal">
      <formula>0</formula>
    </cfRule>
  </conditionalFormatting>
  <conditionalFormatting sqref="L63:O63 S63:AM63 CK63 AU63:AZ63 BB63:BG63 BI63:BS63">
    <cfRule type="cellIs" dxfId="239" priority="36" operator="equal">
      <formula>0</formula>
    </cfRule>
  </conditionalFormatting>
  <conditionalFormatting sqref="E63:I63">
    <cfRule type="containsText" dxfId="238" priority="35" operator="containsText" text="Наименование инвестиционного проекта">
      <formula>NOT(ISERROR(SEARCH("Наименование инвестиционного проекта",E63)))</formula>
    </cfRule>
  </conditionalFormatting>
  <conditionalFormatting sqref="E63:I63">
    <cfRule type="cellIs" dxfId="237" priority="33" operator="equal">
      <formula>0</formula>
    </cfRule>
  </conditionalFormatting>
  <conditionalFormatting sqref="E63:I63">
    <cfRule type="cellIs" dxfId="236" priority="32" operator="equal">
      <formula>0</formula>
    </cfRule>
  </conditionalFormatting>
  <conditionalFormatting sqref="J63:K63">
    <cfRule type="containsText" dxfId="235" priority="31" operator="containsText" text="Наименование инвестиционного проекта">
      <formula>NOT(ISERROR(SEARCH("Наименование инвестиционного проекта",J63)))</formula>
    </cfRule>
  </conditionalFormatting>
  <conditionalFormatting sqref="J63:K63">
    <cfRule type="cellIs" dxfId="234" priority="30" operator="equal">
      <formula>0</formula>
    </cfRule>
  </conditionalFormatting>
  <conditionalFormatting sqref="J63:K63">
    <cfRule type="cellIs" dxfId="233" priority="29" operator="equal">
      <formula>0</formula>
    </cfRule>
  </conditionalFormatting>
  <conditionalFormatting sqref="J63:K63">
    <cfRule type="cellIs" dxfId="232" priority="28" operator="equal">
      <formula>0</formula>
    </cfRule>
  </conditionalFormatting>
  <conditionalFormatting sqref="P63:R63">
    <cfRule type="containsText" dxfId="231" priority="27" operator="containsText" text="Наименование инвестиционного проекта">
      <formula>NOT(ISERROR(SEARCH("Наименование инвестиционного проекта",P63)))</formula>
    </cfRule>
  </conditionalFormatting>
  <conditionalFormatting sqref="P63:R63">
    <cfRule type="cellIs" dxfId="230" priority="26" operator="equal">
      <formula>0</formula>
    </cfRule>
  </conditionalFormatting>
  <conditionalFormatting sqref="P63:R63">
    <cfRule type="cellIs" dxfId="229" priority="25" operator="equal">
      <formula>0</formula>
    </cfRule>
  </conditionalFormatting>
  <conditionalFormatting sqref="P63:R63">
    <cfRule type="cellIs" dxfId="228" priority="24" operator="equal">
      <formula>0</formula>
    </cfRule>
  </conditionalFormatting>
  <conditionalFormatting sqref="AN63:AT63">
    <cfRule type="containsText" dxfId="227" priority="23" operator="containsText" text="Наименование инвестиционного проекта">
      <formula>NOT(ISERROR(SEARCH("Наименование инвестиционного проекта",AN63)))</formula>
    </cfRule>
  </conditionalFormatting>
  <conditionalFormatting sqref="AN63:AT63">
    <cfRule type="cellIs" dxfId="226" priority="22" operator="equal">
      <formula>0</formula>
    </cfRule>
  </conditionalFormatting>
  <conditionalFormatting sqref="AN63:AT63">
    <cfRule type="cellIs" dxfId="225" priority="21" operator="equal">
      <formula>0</formula>
    </cfRule>
  </conditionalFormatting>
  <conditionalFormatting sqref="AN63:AT63">
    <cfRule type="cellIs" dxfId="224" priority="20" operator="equal">
      <formula>0</formula>
    </cfRule>
  </conditionalFormatting>
  <conditionalFormatting sqref="BA63 BH63">
    <cfRule type="containsText" dxfId="223" priority="19" operator="containsText" text="Наименование инвестиционного проекта">
      <formula>NOT(ISERROR(SEARCH("Наименование инвестиционного проекта",BA63)))</formula>
    </cfRule>
  </conditionalFormatting>
  <conditionalFormatting sqref="BA63 BH63">
    <cfRule type="cellIs" dxfId="222" priority="18" operator="equal">
      <formula>0</formula>
    </cfRule>
  </conditionalFormatting>
  <conditionalFormatting sqref="BA63 BH63">
    <cfRule type="cellIs" dxfId="221" priority="17" operator="equal">
      <formula>0</formula>
    </cfRule>
  </conditionalFormatting>
  <conditionalFormatting sqref="BA63 BH63">
    <cfRule type="cellIs" dxfId="220" priority="16" operator="equal">
      <formula>0</formula>
    </cfRule>
  </conditionalFormatting>
  <conditionalFormatting sqref="BT63:CJ63">
    <cfRule type="cellIs" dxfId="219" priority="15" operator="equal">
      <formula>0</formula>
    </cfRule>
  </conditionalFormatting>
  <conditionalFormatting sqref="BT63:CJ63">
    <cfRule type="containsText" dxfId="218" priority="14" operator="containsText" text="Наименование инвестиционного проекта">
      <formula>NOT(ISERROR(SEARCH("Наименование инвестиционного проекта",BT63)))</formula>
    </cfRule>
  </conditionalFormatting>
  <conditionalFormatting sqref="BT63:CJ63">
    <cfRule type="cellIs" dxfId="217" priority="13" operator="equal">
      <formula>0</formula>
    </cfRule>
  </conditionalFormatting>
  <conditionalFormatting sqref="BT63:CJ63">
    <cfRule type="cellIs" dxfId="216" priority="12" operator="equal">
      <formula>0</formula>
    </cfRule>
  </conditionalFormatting>
  <conditionalFormatting sqref="E63:CJ63">
    <cfRule type="cellIs" dxfId="215" priority="9" operator="equal">
      <formula>0</formula>
    </cfRule>
    <cfRule type="cellIs" dxfId="214" priority="10" operator="equal">
      <formula>0</formula>
    </cfRule>
    <cfRule type="cellIs" dxfId="213" priority="11" operator="equal">
      <formula>0</formula>
    </cfRule>
  </conditionalFormatting>
  <conditionalFormatting sqref="C63">
    <cfRule type="cellIs" dxfId="212" priority="7" operator="equal">
      <formula>0</formula>
    </cfRule>
  </conditionalFormatting>
  <conditionalFormatting sqref="C63">
    <cfRule type="containsText" dxfId="211" priority="8" operator="containsText" text="Наименование инвестиционного проекта">
      <formula>NOT(ISERROR(SEARCH("Наименование инвестиционного проекта",C63)))</formula>
    </cfRule>
  </conditionalFormatting>
  <conditionalFormatting sqref="D63">
    <cfRule type="containsText" dxfId="210" priority="6" operator="containsText" text="Наименование инвестиционного проекта">
      <formula>NOT(ISERROR(SEARCH("Наименование инвестиционного проекта",D63)))</formula>
    </cfRule>
  </conditionalFormatting>
  <conditionalFormatting sqref="D63">
    <cfRule type="cellIs" dxfId="209" priority="5" operator="equal">
      <formula>0</formula>
    </cfRule>
  </conditionalFormatting>
  <conditionalFormatting sqref="C77:D78">
    <cfRule type="cellIs" dxfId="208" priority="4" operator="equal">
      <formula>0</formula>
    </cfRule>
  </conditionalFormatting>
  <conditionalFormatting sqref="C77:D78">
    <cfRule type="cellIs" dxfId="207" priority="1" operator="equal">
      <formula>0</formula>
    </cfRule>
    <cfRule type="cellIs" dxfId="206" priority="2" operator="equal">
      <formula>0</formula>
    </cfRule>
    <cfRule type="cellIs" dxfId="205" priority="3" operator="equal">
      <formula>0</formula>
    </cfRule>
  </conditionalFormatting>
  <pageMargins left="0.70866141732283472" right="0.70866141732283472" top="0.74803149606299213" bottom="0.74803149606299213" header="0.31496062992125984" footer="0.31496062992125984"/>
  <pageSetup paperSize="8" scale="13" fitToHeight="0" orientation="landscape" r:id="rId1"/>
  <headerFooter differentFirst="1">
    <oddHeader>&amp;C&amp;P</oddHeader>
  </headerFooter>
  <colBreaks count="1" manualBreakCount="1">
    <brk id="46" max="76" man="1"/>
  </colBreaks>
  <ignoredErrors>
    <ignoredError sqref="X73:BA7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D88"/>
  <sheetViews>
    <sheetView view="pageBreakPreview" zoomScale="70" zoomScaleNormal="100" zoomScaleSheetLayoutView="70" workbookViewId="0">
      <pane xSplit="3" ySplit="19" topLeftCell="D26" activePane="bottomRight" state="frozen"/>
      <selection activeCell="A14" sqref="A14"/>
      <selection pane="topRight" activeCell="D14" sqref="D14"/>
      <selection pane="bottomLeft" activeCell="A20" sqref="A20"/>
      <selection pane="bottomRight" activeCell="H24" sqref="H24"/>
    </sheetView>
  </sheetViews>
  <sheetFormatPr defaultRowHeight="15.75" x14ac:dyDescent="0.25"/>
  <cols>
    <col min="1" max="1" width="7.5703125" style="104" customWidth="1"/>
    <col min="2" max="2" width="13" style="104" customWidth="1"/>
    <col min="3" max="3" width="97.42578125" style="104" customWidth="1"/>
    <col min="4" max="4" width="26.5703125" style="104" customWidth="1"/>
    <col min="5" max="5" width="20" style="104" customWidth="1"/>
    <col min="6" max="6" width="6" style="104" customWidth="1"/>
    <col min="7" max="7" width="6" style="104" bestFit="1" customWidth="1"/>
    <col min="8" max="15" width="6" style="104" customWidth="1"/>
    <col min="16" max="30" width="6.85546875" style="104" customWidth="1"/>
    <col min="31" max="31" width="6.5703125" style="104" customWidth="1"/>
    <col min="32" max="32" width="18.42578125" style="104" customWidth="1"/>
    <col min="33" max="33" width="24.28515625" style="104" customWidth="1"/>
    <col min="34" max="34" width="14.42578125" style="104" customWidth="1"/>
    <col min="35" max="35" width="25.5703125" style="104" customWidth="1"/>
    <col min="36" max="36" width="12.42578125" style="104" customWidth="1"/>
    <col min="37" max="37" width="19.85546875" style="104" customWidth="1"/>
    <col min="38" max="39" width="4.7109375" style="104" customWidth="1"/>
    <col min="40" max="40" width="4.28515625" style="104" customWidth="1"/>
    <col min="41" max="41" width="4.42578125" style="104" customWidth="1"/>
    <col min="42" max="42" width="5.140625" style="104" customWidth="1"/>
    <col min="43" max="43" width="5.7109375" style="104" customWidth="1"/>
    <col min="44" max="44" width="6.28515625" style="104" customWidth="1"/>
    <col min="45" max="45" width="6.5703125" style="104" customWidth="1"/>
    <col min="46" max="46" width="6.28515625" style="104" customWidth="1"/>
    <col min="47" max="48" width="5.7109375" style="104" customWidth="1"/>
    <col min="49" max="49" width="14.7109375" style="104" customWidth="1"/>
    <col min="50" max="59" width="5.7109375" style="104" customWidth="1"/>
    <col min="60" max="16384" width="9.140625" style="104"/>
  </cols>
  <sheetData>
    <row r="1" spans="1:30" ht="18.75" hidden="1" x14ac:dyDescent="0.25">
      <c r="Z1" s="1095" t="s">
        <v>546</v>
      </c>
      <c r="AA1" s="1095"/>
      <c r="AB1" s="1095"/>
      <c r="AC1" s="1095"/>
      <c r="AD1" s="1095"/>
    </row>
    <row r="2" spans="1:30" ht="18.75" hidden="1" x14ac:dyDescent="0.25">
      <c r="Z2" s="1095"/>
      <c r="AA2" s="1095"/>
      <c r="AB2" s="1095"/>
      <c r="AC2" s="1095"/>
      <c r="AD2" s="1095"/>
    </row>
    <row r="3" spans="1:30" ht="18.75" hidden="1" x14ac:dyDescent="0.25">
      <c r="Z3" s="1095" t="s">
        <v>334</v>
      </c>
      <c r="AA3" s="1095"/>
      <c r="AB3" s="1095"/>
      <c r="AC3" s="1095"/>
      <c r="AD3" s="1095"/>
    </row>
    <row r="4" spans="1:30" x14ac:dyDescent="0.25">
      <c r="B4" s="1153" t="s">
        <v>547</v>
      </c>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row>
    <row r="6" spans="1:30" x14ac:dyDescent="0.25">
      <c r="B6" s="1169" t="str">
        <f>'С № 7'!B6:CK6</f>
        <v>Инвестиционная программа  ГУП НАО "Нарьян-Марская электростанция"</v>
      </c>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row>
    <row r="7" spans="1:30" x14ac:dyDescent="0.25">
      <c r="B7" s="988" t="s">
        <v>4</v>
      </c>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row>
    <row r="8" spans="1:30" x14ac:dyDescent="0.25">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x14ac:dyDescent="0.25">
      <c r="B9" s="1157" t="s">
        <v>1711</v>
      </c>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row>
    <row r="10" spans="1:30" s="714" customFormat="1" x14ac:dyDescent="0.25"/>
    <row r="11" spans="1:30" s="714" customFormat="1" x14ac:dyDescent="0.25">
      <c r="C11" s="1167" t="s">
        <v>816</v>
      </c>
      <c r="D11" s="1168"/>
      <c r="E11" s="1168"/>
      <c r="F11" s="1168"/>
      <c r="G11" s="1168"/>
      <c r="H11" s="1168"/>
      <c r="I11" s="1168"/>
      <c r="J11" s="1168"/>
      <c r="K11" s="1168"/>
      <c r="L11" s="1168"/>
      <c r="M11" s="1168"/>
      <c r="N11" s="1168"/>
      <c r="O11" s="1168"/>
      <c r="P11" s="1168"/>
      <c r="Q11" s="1168"/>
      <c r="R11" s="1168"/>
      <c r="S11" s="1168"/>
      <c r="T11" s="1168"/>
      <c r="U11" s="1168"/>
      <c r="V11" s="1168"/>
      <c r="W11" s="1168"/>
      <c r="X11" s="1168"/>
      <c r="Y11" s="1168"/>
      <c r="Z11" s="1168"/>
      <c r="AA11" s="1168"/>
      <c r="AB11" s="1168"/>
      <c r="AC11" s="1168"/>
      <c r="AD11" s="1168"/>
    </row>
    <row r="12" spans="1:30" s="714" customFormat="1" x14ac:dyDescent="0.25">
      <c r="C12" s="1157" t="s">
        <v>6</v>
      </c>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row>
    <row r="13" spans="1:30" ht="16.5" thickBot="1" x14ac:dyDescent="0.3">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22"/>
    </row>
    <row r="14" spans="1:30" ht="27.75" customHeight="1" thickBot="1" x14ac:dyDescent="0.3">
      <c r="A14" s="105"/>
      <c r="B14" s="1133" t="s">
        <v>7</v>
      </c>
      <c r="C14" s="1112" t="s">
        <v>8</v>
      </c>
      <c r="D14" s="1171" t="s">
        <v>9</v>
      </c>
      <c r="E14" s="1112" t="s">
        <v>548</v>
      </c>
      <c r="F14" s="1100" t="s">
        <v>549</v>
      </c>
      <c r="G14" s="1174"/>
      <c r="H14" s="1174"/>
      <c r="I14" s="1174"/>
      <c r="J14" s="1102"/>
      <c r="K14" s="1164" t="s">
        <v>550</v>
      </c>
      <c r="L14" s="1165"/>
      <c r="M14" s="1165"/>
      <c r="N14" s="1165"/>
      <c r="O14" s="1165"/>
      <c r="P14" s="1165"/>
      <c r="Q14" s="1165"/>
      <c r="R14" s="1165"/>
      <c r="S14" s="1165"/>
      <c r="T14" s="1165"/>
      <c r="U14" s="1165"/>
      <c r="V14" s="1165"/>
      <c r="W14" s="1165"/>
      <c r="X14" s="1165"/>
      <c r="Y14" s="1165"/>
      <c r="Z14" s="1165"/>
      <c r="AA14" s="1165"/>
      <c r="AB14" s="1165"/>
      <c r="AC14" s="1165"/>
      <c r="AD14" s="1166"/>
    </row>
    <row r="15" spans="1:30" ht="21" customHeight="1" thickBot="1" x14ac:dyDescent="0.3">
      <c r="A15" s="105"/>
      <c r="B15" s="1134"/>
      <c r="C15" s="1113"/>
      <c r="D15" s="1172"/>
      <c r="E15" s="1113"/>
      <c r="F15" s="1101"/>
      <c r="G15" s="1175"/>
      <c r="H15" s="1175"/>
      <c r="I15" s="1175"/>
      <c r="J15" s="1103"/>
      <c r="K15" s="1104" t="s">
        <v>524</v>
      </c>
      <c r="L15" s="1105"/>
      <c r="M15" s="1105"/>
      <c r="N15" s="1105"/>
      <c r="O15" s="1106"/>
      <c r="P15" s="1104" t="s">
        <v>525</v>
      </c>
      <c r="Q15" s="1105"/>
      <c r="R15" s="1105"/>
      <c r="S15" s="1105"/>
      <c r="T15" s="1106"/>
      <c r="U15" s="1104" t="s">
        <v>341</v>
      </c>
      <c r="V15" s="1105"/>
      <c r="W15" s="1105"/>
      <c r="X15" s="1105"/>
      <c r="Y15" s="1106"/>
      <c r="Z15" s="1097" t="s">
        <v>342</v>
      </c>
      <c r="AA15" s="1098"/>
      <c r="AB15" s="1098"/>
      <c r="AC15" s="1098"/>
      <c r="AD15" s="1099"/>
    </row>
    <row r="16" spans="1:30" ht="21" customHeight="1" thickBot="1" x14ac:dyDescent="0.3">
      <c r="A16" s="105"/>
      <c r="B16" s="1134"/>
      <c r="C16" s="1113"/>
      <c r="D16" s="1172"/>
      <c r="E16" s="1113"/>
      <c r="F16" s="1104" t="s">
        <v>551</v>
      </c>
      <c r="G16" s="1105"/>
      <c r="H16" s="1105"/>
      <c r="I16" s="1105"/>
      <c r="J16" s="1110"/>
      <c r="K16" s="1104" t="s">
        <v>210</v>
      </c>
      <c r="L16" s="1105"/>
      <c r="M16" s="1105"/>
      <c r="N16" s="1105"/>
      <c r="O16" s="1106"/>
      <c r="P16" s="1104" t="s">
        <v>210</v>
      </c>
      <c r="Q16" s="1105"/>
      <c r="R16" s="1105"/>
      <c r="S16" s="1105"/>
      <c r="T16" s="1106"/>
      <c r="U16" s="1104" t="s">
        <v>343</v>
      </c>
      <c r="V16" s="1105"/>
      <c r="W16" s="1105"/>
      <c r="X16" s="1105"/>
      <c r="Y16" s="1106"/>
      <c r="Z16" s="1136" t="s">
        <v>210</v>
      </c>
      <c r="AA16" s="1105"/>
      <c r="AB16" s="1105"/>
      <c r="AC16" s="1105"/>
      <c r="AD16" s="1106"/>
    </row>
    <row r="17" spans="1:30" ht="65.25" customHeight="1" thickBot="1" x14ac:dyDescent="0.3">
      <c r="A17" s="105"/>
      <c r="B17" s="1170"/>
      <c r="C17" s="1114"/>
      <c r="D17" s="1173"/>
      <c r="E17" s="1114"/>
      <c r="F17" s="172" t="s">
        <v>347</v>
      </c>
      <c r="G17" s="173" t="s">
        <v>348</v>
      </c>
      <c r="H17" s="173" t="s">
        <v>349</v>
      </c>
      <c r="I17" s="173" t="s">
        <v>350</v>
      </c>
      <c r="J17" s="205" t="s">
        <v>351</v>
      </c>
      <c r="K17" s="206" t="s">
        <v>347</v>
      </c>
      <c r="L17" s="177" t="s">
        <v>348</v>
      </c>
      <c r="M17" s="177" t="s">
        <v>349</v>
      </c>
      <c r="N17" s="177" t="s">
        <v>350</v>
      </c>
      <c r="O17" s="178" t="s">
        <v>351</v>
      </c>
      <c r="P17" s="206" t="s">
        <v>347</v>
      </c>
      <c r="Q17" s="177" t="s">
        <v>348</v>
      </c>
      <c r="R17" s="177" t="s">
        <v>349</v>
      </c>
      <c r="S17" s="177" t="s">
        <v>350</v>
      </c>
      <c r="T17" s="178" t="s">
        <v>351</v>
      </c>
      <c r="U17" s="172" t="s">
        <v>347</v>
      </c>
      <c r="V17" s="173" t="s">
        <v>348</v>
      </c>
      <c r="W17" s="173" t="s">
        <v>349</v>
      </c>
      <c r="X17" s="173" t="s">
        <v>350</v>
      </c>
      <c r="Y17" s="174" t="s">
        <v>351</v>
      </c>
      <c r="Z17" s="183" t="s">
        <v>347</v>
      </c>
      <c r="AA17" s="173" t="s">
        <v>348</v>
      </c>
      <c r="AB17" s="173" t="s">
        <v>349</v>
      </c>
      <c r="AC17" s="173" t="s">
        <v>350</v>
      </c>
      <c r="AD17" s="174" t="s">
        <v>351</v>
      </c>
    </row>
    <row r="18" spans="1:30" ht="26.25" customHeight="1" x14ac:dyDescent="0.25">
      <c r="A18" s="105"/>
      <c r="B18" s="207">
        <v>1</v>
      </c>
      <c r="C18" s="207">
        <v>2</v>
      </c>
      <c r="D18" s="207">
        <v>3</v>
      </c>
      <c r="E18" s="207">
        <v>4</v>
      </c>
      <c r="F18" s="184" t="s">
        <v>482</v>
      </c>
      <c r="G18" s="140" t="s">
        <v>483</v>
      </c>
      <c r="H18" s="140" t="s">
        <v>484</v>
      </c>
      <c r="I18" s="140" t="s">
        <v>485</v>
      </c>
      <c r="J18" s="487" t="s">
        <v>486</v>
      </c>
      <c r="K18" s="184" t="s">
        <v>353</v>
      </c>
      <c r="L18" s="140" t="s">
        <v>354</v>
      </c>
      <c r="M18" s="140" t="s">
        <v>355</v>
      </c>
      <c r="N18" s="140" t="s">
        <v>356</v>
      </c>
      <c r="O18" s="141" t="s">
        <v>357</v>
      </c>
      <c r="P18" s="184" t="s">
        <v>360</v>
      </c>
      <c r="Q18" s="140" t="s">
        <v>361</v>
      </c>
      <c r="R18" s="140" t="s">
        <v>362</v>
      </c>
      <c r="S18" s="140" t="s">
        <v>363</v>
      </c>
      <c r="T18" s="141" t="s">
        <v>364</v>
      </c>
      <c r="U18" s="184" t="s">
        <v>532</v>
      </c>
      <c r="V18" s="140" t="s">
        <v>533</v>
      </c>
      <c r="W18" s="139" t="s">
        <v>534</v>
      </c>
      <c r="X18" s="140" t="s">
        <v>535</v>
      </c>
      <c r="Y18" s="486" t="s">
        <v>536</v>
      </c>
      <c r="Z18" s="184" t="s">
        <v>367</v>
      </c>
      <c r="AA18" s="140" t="s">
        <v>368</v>
      </c>
      <c r="AB18" s="140" t="s">
        <v>369</v>
      </c>
      <c r="AC18" s="140" t="s">
        <v>370</v>
      </c>
      <c r="AD18" s="141" t="s">
        <v>371</v>
      </c>
    </row>
    <row r="19" spans="1:30" ht="48" customHeight="1" x14ac:dyDescent="0.25">
      <c r="A19" s="105"/>
      <c r="B19" s="449">
        <v>0</v>
      </c>
      <c r="C19" s="440" t="s">
        <v>92</v>
      </c>
      <c r="D19" s="441" t="s">
        <v>93</v>
      </c>
      <c r="E19" s="489" t="s">
        <v>190</v>
      </c>
      <c r="F19" s="489" t="s">
        <v>190</v>
      </c>
      <c r="G19" s="489" t="s">
        <v>190</v>
      </c>
      <c r="H19" s="489" t="s">
        <v>190</v>
      </c>
      <c r="I19" s="489" t="s">
        <v>190</v>
      </c>
      <c r="J19" s="489" t="s">
        <v>190</v>
      </c>
      <c r="K19" s="489" t="s">
        <v>190</v>
      </c>
      <c r="L19" s="489" t="s">
        <v>190</v>
      </c>
      <c r="M19" s="489" t="s">
        <v>190</v>
      </c>
      <c r="N19" s="489" t="s">
        <v>190</v>
      </c>
      <c r="O19" s="489" t="s">
        <v>190</v>
      </c>
      <c r="P19" s="489" t="s">
        <v>190</v>
      </c>
      <c r="Q19" s="489" t="s">
        <v>190</v>
      </c>
      <c r="R19" s="489" t="s">
        <v>190</v>
      </c>
      <c r="S19" s="489" t="s">
        <v>190</v>
      </c>
      <c r="T19" s="489" t="s">
        <v>190</v>
      </c>
      <c r="U19" s="489" t="s">
        <v>190</v>
      </c>
      <c r="V19" s="489" t="s">
        <v>190</v>
      </c>
      <c r="W19" s="489" t="s">
        <v>190</v>
      </c>
      <c r="X19" s="489" t="s">
        <v>190</v>
      </c>
      <c r="Y19" s="489" t="s">
        <v>190</v>
      </c>
      <c r="Z19" s="489" t="s">
        <v>190</v>
      </c>
      <c r="AA19" s="489" t="s">
        <v>190</v>
      </c>
      <c r="AB19" s="489" t="s">
        <v>190</v>
      </c>
      <c r="AC19" s="489" t="s">
        <v>190</v>
      </c>
      <c r="AD19" s="489" t="s">
        <v>190</v>
      </c>
    </row>
    <row r="20" spans="1:30" ht="42" customHeight="1" x14ac:dyDescent="0.25">
      <c r="A20" s="105"/>
      <c r="B20" s="443" t="s">
        <v>94</v>
      </c>
      <c r="C20" s="451" t="s">
        <v>95</v>
      </c>
      <c r="D20" s="444" t="s">
        <v>93</v>
      </c>
      <c r="E20" s="208" t="s">
        <v>190</v>
      </c>
      <c r="F20" s="208" t="s">
        <v>190</v>
      </c>
      <c r="G20" s="208" t="s">
        <v>190</v>
      </c>
      <c r="H20" s="208" t="s">
        <v>190</v>
      </c>
      <c r="I20" s="208" t="s">
        <v>190</v>
      </c>
      <c r="J20" s="208" t="s">
        <v>190</v>
      </c>
      <c r="K20" s="208" t="s">
        <v>190</v>
      </c>
      <c r="L20" s="208" t="s">
        <v>190</v>
      </c>
      <c r="M20" s="208" t="s">
        <v>190</v>
      </c>
      <c r="N20" s="208" t="s">
        <v>190</v>
      </c>
      <c r="O20" s="208" t="s">
        <v>190</v>
      </c>
      <c r="P20" s="208" t="s">
        <v>190</v>
      </c>
      <c r="Q20" s="208" t="s">
        <v>190</v>
      </c>
      <c r="R20" s="208" t="s">
        <v>190</v>
      </c>
      <c r="S20" s="208" t="s">
        <v>190</v>
      </c>
      <c r="T20" s="208" t="s">
        <v>190</v>
      </c>
      <c r="U20" s="208" t="s">
        <v>190</v>
      </c>
      <c r="V20" s="208" t="s">
        <v>190</v>
      </c>
      <c r="W20" s="208" t="s">
        <v>190</v>
      </c>
      <c r="X20" s="208" t="s">
        <v>190</v>
      </c>
      <c r="Y20" s="208" t="s">
        <v>190</v>
      </c>
      <c r="Z20" s="208" t="s">
        <v>190</v>
      </c>
      <c r="AA20" s="208" t="s">
        <v>190</v>
      </c>
      <c r="AB20" s="208" t="s">
        <v>190</v>
      </c>
      <c r="AC20" s="208" t="s">
        <v>190</v>
      </c>
      <c r="AD20" s="208" t="s">
        <v>190</v>
      </c>
    </row>
    <row r="21" spans="1:30" ht="42" customHeight="1" x14ac:dyDescent="0.25">
      <c r="A21" s="105"/>
      <c r="B21" s="443" t="s">
        <v>96</v>
      </c>
      <c r="C21" s="451" t="s">
        <v>97</v>
      </c>
      <c r="D21" s="444" t="s">
        <v>93</v>
      </c>
      <c r="E21" s="208" t="s">
        <v>190</v>
      </c>
      <c r="F21" s="208" t="s">
        <v>190</v>
      </c>
      <c r="G21" s="208" t="s">
        <v>190</v>
      </c>
      <c r="H21" s="208" t="s">
        <v>190</v>
      </c>
      <c r="I21" s="208" t="s">
        <v>190</v>
      </c>
      <c r="J21" s="208" t="s">
        <v>190</v>
      </c>
      <c r="K21" s="208" t="s">
        <v>190</v>
      </c>
      <c r="L21" s="208" t="s">
        <v>190</v>
      </c>
      <c r="M21" s="208" t="s">
        <v>190</v>
      </c>
      <c r="N21" s="208" t="s">
        <v>190</v>
      </c>
      <c r="O21" s="208" t="s">
        <v>190</v>
      </c>
      <c r="P21" s="208" t="s">
        <v>190</v>
      </c>
      <c r="Q21" s="208" t="s">
        <v>190</v>
      </c>
      <c r="R21" s="208" t="s">
        <v>190</v>
      </c>
      <c r="S21" s="208" t="s">
        <v>190</v>
      </c>
      <c r="T21" s="208" t="s">
        <v>190</v>
      </c>
      <c r="U21" s="208" t="s">
        <v>190</v>
      </c>
      <c r="V21" s="208" t="s">
        <v>190</v>
      </c>
      <c r="W21" s="208" t="s">
        <v>190</v>
      </c>
      <c r="X21" s="208" t="s">
        <v>190</v>
      </c>
      <c r="Y21" s="208" t="s">
        <v>190</v>
      </c>
      <c r="Z21" s="208" t="s">
        <v>190</v>
      </c>
      <c r="AA21" s="208" t="s">
        <v>190</v>
      </c>
      <c r="AB21" s="208" t="s">
        <v>190</v>
      </c>
      <c r="AC21" s="208" t="s">
        <v>190</v>
      </c>
      <c r="AD21" s="208" t="s">
        <v>190</v>
      </c>
    </row>
    <row r="22" spans="1:30" ht="42" customHeight="1" x14ac:dyDescent="0.25">
      <c r="A22" s="105"/>
      <c r="B22" s="443" t="s">
        <v>98</v>
      </c>
      <c r="C22" s="451" t="s">
        <v>99</v>
      </c>
      <c r="D22" s="444" t="s">
        <v>93</v>
      </c>
      <c r="E22" s="208" t="s">
        <v>190</v>
      </c>
      <c r="F22" s="208" t="s">
        <v>190</v>
      </c>
      <c r="G22" s="208" t="s">
        <v>190</v>
      </c>
      <c r="H22" s="208" t="s">
        <v>190</v>
      </c>
      <c r="I22" s="208" t="s">
        <v>190</v>
      </c>
      <c r="J22" s="208" t="s">
        <v>190</v>
      </c>
      <c r="K22" s="208" t="s">
        <v>190</v>
      </c>
      <c r="L22" s="208" t="s">
        <v>190</v>
      </c>
      <c r="M22" s="208" t="s">
        <v>190</v>
      </c>
      <c r="N22" s="208" t="s">
        <v>190</v>
      </c>
      <c r="O22" s="208" t="s">
        <v>190</v>
      </c>
      <c r="P22" s="208" t="s">
        <v>190</v>
      </c>
      <c r="Q22" s="208" t="s">
        <v>190</v>
      </c>
      <c r="R22" s="208" t="s">
        <v>190</v>
      </c>
      <c r="S22" s="208" t="s">
        <v>190</v>
      </c>
      <c r="T22" s="208" t="s">
        <v>190</v>
      </c>
      <c r="U22" s="208" t="s">
        <v>190</v>
      </c>
      <c r="V22" s="208" t="s">
        <v>190</v>
      </c>
      <c r="W22" s="208" t="s">
        <v>190</v>
      </c>
      <c r="X22" s="208" t="s">
        <v>190</v>
      </c>
      <c r="Y22" s="208" t="s">
        <v>190</v>
      </c>
      <c r="Z22" s="208" t="s">
        <v>190</v>
      </c>
      <c r="AA22" s="208" t="s">
        <v>190</v>
      </c>
      <c r="AB22" s="208" t="s">
        <v>190</v>
      </c>
      <c r="AC22" s="208" t="s">
        <v>190</v>
      </c>
      <c r="AD22" s="208" t="s">
        <v>190</v>
      </c>
    </row>
    <row r="23" spans="1:30" ht="42" customHeight="1" x14ac:dyDescent="0.25">
      <c r="A23" s="105"/>
      <c r="B23" s="443" t="s">
        <v>100</v>
      </c>
      <c r="C23" s="451" t="s">
        <v>101</v>
      </c>
      <c r="D23" s="444" t="s">
        <v>93</v>
      </c>
      <c r="E23" s="208" t="s">
        <v>190</v>
      </c>
      <c r="F23" s="208" t="s">
        <v>190</v>
      </c>
      <c r="G23" s="208" t="s">
        <v>190</v>
      </c>
      <c r="H23" s="208" t="s">
        <v>190</v>
      </c>
      <c r="I23" s="208" t="s">
        <v>190</v>
      </c>
      <c r="J23" s="208" t="s">
        <v>190</v>
      </c>
      <c r="K23" s="208" t="s">
        <v>190</v>
      </c>
      <c r="L23" s="208" t="s">
        <v>190</v>
      </c>
      <c r="M23" s="208" t="s">
        <v>190</v>
      </c>
      <c r="N23" s="208" t="s">
        <v>190</v>
      </c>
      <c r="O23" s="208" t="s">
        <v>190</v>
      </c>
      <c r="P23" s="208" t="s">
        <v>190</v>
      </c>
      <c r="Q23" s="208" t="s">
        <v>190</v>
      </c>
      <c r="R23" s="208" t="s">
        <v>190</v>
      </c>
      <c r="S23" s="208" t="s">
        <v>190</v>
      </c>
      <c r="T23" s="208" t="s">
        <v>190</v>
      </c>
      <c r="U23" s="208" t="s">
        <v>190</v>
      </c>
      <c r="V23" s="208" t="s">
        <v>190</v>
      </c>
      <c r="W23" s="208" t="s">
        <v>190</v>
      </c>
      <c r="X23" s="208" t="s">
        <v>190</v>
      </c>
      <c r="Y23" s="208" t="s">
        <v>190</v>
      </c>
      <c r="Z23" s="208" t="s">
        <v>190</v>
      </c>
      <c r="AA23" s="208" t="s">
        <v>190</v>
      </c>
      <c r="AB23" s="208" t="s">
        <v>190</v>
      </c>
      <c r="AC23" s="208" t="s">
        <v>190</v>
      </c>
      <c r="AD23" s="208" t="s">
        <v>190</v>
      </c>
    </row>
    <row r="24" spans="1:30" ht="42" customHeight="1" x14ac:dyDescent="0.25">
      <c r="A24" s="105"/>
      <c r="B24" s="443" t="s">
        <v>102</v>
      </c>
      <c r="C24" s="451" t="s">
        <v>103</v>
      </c>
      <c r="D24" s="444" t="s">
        <v>93</v>
      </c>
      <c r="E24" s="208" t="s">
        <v>190</v>
      </c>
      <c r="F24" s="208" t="s">
        <v>190</v>
      </c>
      <c r="G24" s="208" t="s">
        <v>190</v>
      </c>
      <c r="H24" s="208" t="s">
        <v>190</v>
      </c>
      <c r="I24" s="208" t="s">
        <v>190</v>
      </c>
      <c r="J24" s="208" t="s">
        <v>190</v>
      </c>
      <c r="K24" s="208" t="s">
        <v>190</v>
      </c>
      <c r="L24" s="208" t="s">
        <v>190</v>
      </c>
      <c r="M24" s="208" t="s">
        <v>190</v>
      </c>
      <c r="N24" s="208" t="s">
        <v>190</v>
      </c>
      <c r="O24" s="208" t="s">
        <v>190</v>
      </c>
      <c r="P24" s="208" t="s">
        <v>190</v>
      </c>
      <c r="Q24" s="208" t="s">
        <v>190</v>
      </c>
      <c r="R24" s="208" t="s">
        <v>190</v>
      </c>
      <c r="S24" s="208" t="s">
        <v>190</v>
      </c>
      <c r="T24" s="208" t="s">
        <v>190</v>
      </c>
      <c r="U24" s="208" t="s">
        <v>190</v>
      </c>
      <c r="V24" s="208" t="s">
        <v>190</v>
      </c>
      <c r="W24" s="208" t="s">
        <v>190</v>
      </c>
      <c r="X24" s="208" t="s">
        <v>190</v>
      </c>
      <c r="Y24" s="208" t="s">
        <v>190</v>
      </c>
      <c r="Z24" s="208" t="s">
        <v>190</v>
      </c>
      <c r="AA24" s="208" t="s">
        <v>190</v>
      </c>
      <c r="AB24" s="208" t="s">
        <v>190</v>
      </c>
      <c r="AC24" s="208" t="s">
        <v>190</v>
      </c>
      <c r="AD24" s="208" t="s">
        <v>190</v>
      </c>
    </row>
    <row r="25" spans="1:30" ht="42" customHeight="1" x14ac:dyDescent="0.25">
      <c r="A25" s="105"/>
      <c r="B25" s="443" t="s">
        <v>104</v>
      </c>
      <c r="C25" s="451" t="s">
        <v>105</v>
      </c>
      <c r="D25" s="444" t="s">
        <v>93</v>
      </c>
      <c r="E25" s="208" t="s">
        <v>190</v>
      </c>
      <c r="F25" s="208" t="s">
        <v>190</v>
      </c>
      <c r="G25" s="208" t="s">
        <v>190</v>
      </c>
      <c r="H25" s="208" t="s">
        <v>190</v>
      </c>
      <c r="I25" s="208" t="s">
        <v>190</v>
      </c>
      <c r="J25" s="208" t="s">
        <v>190</v>
      </c>
      <c r="K25" s="208" t="s">
        <v>190</v>
      </c>
      <c r="L25" s="208" t="s">
        <v>190</v>
      </c>
      <c r="M25" s="208" t="s">
        <v>190</v>
      </c>
      <c r="N25" s="208" t="s">
        <v>190</v>
      </c>
      <c r="O25" s="208" t="s">
        <v>190</v>
      </c>
      <c r="P25" s="208" t="s">
        <v>190</v>
      </c>
      <c r="Q25" s="208" t="s">
        <v>190</v>
      </c>
      <c r="R25" s="208" t="s">
        <v>190</v>
      </c>
      <c r="S25" s="208" t="s">
        <v>190</v>
      </c>
      <c r="T25" s="208" t="s">
        <v>190</v>
      </c>
      <c r="U25" s="208" t="s">
        <v>190</v>
      </c>
      <c r="V25" s="208" t="s">
        <v>190</v>
      </c>
      <c r="W25" s="208" t="s">
        <v>190</v>
      </c>
      <c r="X25" s="208" t="s">
        <v>190</v>
      </c>
      <c r="Y25" s="208" t="s">
        <v>190</v>
      </c>
      <c r="Z25" s="208" t="s">
        <v>190</v>
      </c>
      <c r="AA25" s="208" t="s">
        <v>190</v>
      </c>
      <c r="AB25" s="208" t="s">
        <v>190</v>
      </c>
      <c r="AC25" s="208" t="s">
        <v>190</v>
      </c>
      <c r="AD25" s="208" t="s">
        <v>190</v>
      </c>
    </row>
    <row r="26" spans="1:30" ht="48" customHeight="1" x14ac:dyDescent="0.25">
      <c r="A26" s="105"/>
      <c r="B26" s="440" t="s">
        <v>106</v>
      </c>
      <c r="C26" s="502" t="s">
        <v>107</v>
      </c>
      <c r="D26" s="441" t="s">
        <v>93</v>
      </c>
      <c r="E26" s="489" t="s">
        <v>190</v>
      </c>
      <c r="F26" s="489" t="s">
        <v>190</v>
      </c>
      <c r="G26" s="489" t="s">
        <v>190</v>
      </c>
      <c r="H26" s="489" t="s">
        <v>190</v>
      </c>
      <c r="I26" s="489" t="s">
        <v>190</v>
      </c>
      <c r="J26" s="489" t="s">
        <v>190</v>
      </c>
      <c r="K26" s="489" t="s">
        <v>190</v>
      </c>
      <c r="L26" s="489" t="s">
        <v>190</v>
      </c>
      <c r="M26" s="489" t="s">
        <v>190</v>
      </c>
      <c r="N26" s="489" t="s">
        <v>190</v>
      </c>
      <c r="O26" s="489" t="s">
        <v>190</v>
      </c>
      <c r="P26" s="489" t="s">
        <v>190</v>
      </c>
      <c r="Q26" s="489" t="s">
        <v>190</v>
      </c>
      <c r="R26" s="489" t="s">
        <v>190</v>
      </c>
      <c r="S26" s="489" t="s">
        <v>190</v>
      </c>
      <c r="T26" s="489" t="s">
        <v>190</v>
      </c>
      <c r="U26" s="489" t="s">
        <v>190</v>
      </c>
      <c r="V26" s="489" t="s">
        <v>190</v>
      </c>
      <c r="W26" s="489" t="s">
        <v>190</v>
      </c>
      <c r="X26" s="489" t="s">
        <v>190</v>
      </c>
      <c r="Y26" s="489" t="s">
        <v>190</v>
      </c>
      <c r="Z26" s="489" t="s">
        <v>190</v>
      </c>
      <c r="AA26" s="489" t="s">
        <v>190</v>
      </c>
      <c r="AB26" s="489" t="s">
        <v>190</v>
      </c>
      <c r="AC26" s="489" t="s">
        <v>190</v>
      </c>
      <c r="AD26" s="489" t="s">
        <v>190</v>
      </c>
    </row>
    <row r="27" spans="1:30" ht="48" customHeight="1" x14ac:dyDescent="0.25">
      <c r="A27" s="105"/>
      <c r="B27" s="440" t="s">
        <v>108</v>
      </c>
      <c r="C27" s="502" t="s">
        <v>109</v>
      </c>
      <c r="D27" s="441" t="s">
        <v>93</v>
      </c>
      <c r="E27" s="489" t="s">
        <v>190</v>
      </c>
      <c r="F27" s="489" t="s">
        <v>190</v>
      </c>
      <c r="G27" s="489" t="s">
        <v>190</v>
      </c>
      <c r="H27" s="489" t="s">
        <v>190</v>
      </c>
      <c r="I27" s="489" t="s">
        <v>190</v>
      </c>
      <c r="J27" s="489" t="s">
        <v>190</v>
      </c>
      <c r="K27" s="489" t="s">
        <v>190</v>
      </c>
      <c r="L27" s="489" t="s">
        <v>190</v>
      </c>
      <c r="M27" s="489" t="s">
        <v>190</v>
      </c>
      <c r="N27" s="489" t="s">
        <v>190</v>
      </c>
      <c r="O27" s="489" t="s">
        <v>190</v>
      </c>
      <c r="P27" s="489" t="s">
        <v>190</v>
      </c>
      <c r="Q27" s="489" t="s">
        <v>190</v>
      </c>
      <c r="R27" s="489" t="s">
        <v>190</v>
      </c>
      <c r="S27" s="489" t="s">
        <v>190</v>
      </c>
      <c r="T27" s="489" t="s">
        <v>190</v>
      </c>
      <c r="U27" s="489" t="s">
        <v>190</v>
      </c>
      <c r="V27" s="489" t="s">
        <v>190</v>
      </c>
      <c r="W27" s="489" t="s">
        <v>190</v>
      </c>
      <c r="X27" s="489" t="s">
        <v>190</v>
      </c>
      <c r="Y27" s="489" t="s">
        <v>190</v>
      </c>
      <c r="Z27" s="489" t="s">
        <v>190</v>
      </c>
      <c r="AA27" s="489" t="s">
        <v>190</v>
      </c>
      <c r="AB27" s="489" t="s">
        <v>190</v>
      </c>
      <c r="AC27" s="489" t="s">
        <v>190</v>
      </c>
      <c r="AD27" s="489" t="s">
        <v>190</v>
      </c>
    </row>
    <row r="28" spans="1:30" ht="48" customHeight="1" x14ac:dyDescent="0.25">
      <c r="A28" s="105"/>
      <c r="B28" s="445" t="s">
        <v>110</v>
      </c>
      <c r="C28" s="502" t="s">
        <v>111</v>
      </c>
      <c r="D28" s="441" t="s">
        <v>93</v>
      </c>
      <c r="E28" s="489" t="s">
        <v>190</v>
      </c>
      <c r="F28" s="489" t="s">
        <v>190</v>
      </c>
      <c r="G28" s="489" t="s">
        <v>190</v>
      </c>
      <c r="H28" s="489" t="s">
        <v>190</v>
      </c>
      <c r="I28" s="489" t="s">
        <v>190</v>
      </c>
      <c r="J28" s="489" t="s">
        <v>190</v>
      </c>
      <c r="K28" s="489" t="s">
        <v>190</v>
      </c>
      <c r="L28" s="489" t="s">
        <v>190</v>
      </c>
      <c r="M28" s="489" t="s">
        <v>190</v>
      </c>
      <c r="N28" s="489" t="s">
        <v>190</v>
      </c>
      <c r="O28" s="489" t="s">
        <v>190</v>
      </c>
      <c r="P28" s="489" t="s">
        <v>190</v>
      </c>
      <c r="Q28" s="489" t="s">
        <v>190</v>
      </c>
      <c r="R28" s="489" t="s">
        <v>190</v>
      </c>
      <c r="S28" s="489" t="s">
        <v>190</v>
      </c>
      <c r="T28" s="489" t="s">
        <v>190</v>
      </c>
      <c r="U28" s="489" t="s">
        <v>190</v>
      </c>
      <c r="V28" s="489" t="s">
        <v>190</v>
      </c>
      <c r="W28" s="489" t="s">
        <v>190</v>
      </c>
      <c r="X28" s="489" t="s">
        <v>190</v>
      </c>
      <c r="Y28" s="489" t="s">
        <v>190</v>
      </c>
      <c r="Z28" s="489" t="s">
        <v>190</v>
      </c>
      <c r="AA28" s="489" t="s">
        <v>190</v>
      </c>
      <c r="AB28" s="489" t="s">
        <v>190</v>
      </c>
      <c r="AC28" s="489" t="s">
        <v>190</v>
      </c>
      <c r="AD28" s="489" t="s">
        <v>190</v>
      </c>
    </row>
    <row r="29" spans="1:30" ht="42" customHeight="1" x14ac:dyDescent="0.25">
      <c r="A29" s="105"/>
      <c r="B29" s="446" t="s">
        <v>112</v>
      </c>
      <c r="C29" s="503" t="s">
        <v>113</v>
      </c>
      <c r="D29" s="444" t="s">
        <v>93</v>
      </c>
      <c r="E29" s="208" t="s">
        <v>190</v>
      </c>
      <c r="F29" s="208" t="s">
        <v>190</v>
      </c>
      <c r="G29" s="208" t="s">
        <v>190</v>
      </c>
      <c r="H29" s="208" t="s">
        <v>190</v>
      </c>
      <c r="I29" s="208" t="s">
        <v>190</v>
      </c>
      <c r="J29" s="208" t="s">
        <v>190</v>
      </c>
      <c r="K29" s="208" t="s">
        <v>190</v>
      </c>
      <c r="L29" s="208" t="s">
        <v>190</v>
      </c>
      <c r="M29" s="208" t="s">
        <v>190</v>
      </c>
      <c r="N29" s="208" t="s">
        <v>190</v>
      </c>
      <c r="O29" s="208" t="s">
        <v>190</v>
      </c>
      <c r="P29" s="208" t="s">
        <v>190</v>
      </c>
      <c r="Q29" s="208" t="s">
        <v>190</v>
      </c>
      <c r="R29" s="208" t="s">
        <v>190</v>
      </c>
      <c r="S29" s="208" t="s">
        <v>190</v>
      </c>
      <c r="T29" s="208" t="s">
        <v>190</v>
      </c>
      <c r="U29" s="208" t="s">
        <v>190</v>
      </c>
      <c r="V29" s="208" t="s">
        <v>190</v>
      </c>
      <c r="W29" s="208" t="s">
        <v>190</v>
      </c>
      <c r="X29" s="208" t="s">
        <v>190</v>
      </c>
      <c r="Y29" s="208" t="s">
        <v>190</v>
      </c>
      <c r="Z29" s="208" t="s">
        <v>190</v>
      </c>
      <c r="AA29" s="208" t="s">
        <v>190</v>
      </c>
      <c r="AB29" s="208" t="s">
        <v>190</v>
      </c>
      <c r="AC29" s="208" t="s">
        <v>190</v>
      </c>
      <c r="AD29" s="208" t="s">
        <v>190</v>
      </c>
    </row>
    <row r="30" spans="1:30" ht="42" customHeight="1" x14ac:dyDescent="0.25">
      <c r="A30" s="105"/>
      <c r="B30" s="446" t="s">
        <v>114</v>
      </c>
      <c r="C30" s="503" t="s">
        <v>115</v>
      </c>
      <c r="D30" s="444" t="s">
        <v>93</v>
      </c>
      <c r="E30" s="208" t="s">
        <v>190</v>
      </c>
      <c r="F30" s="208" t="s">
        <v>190</v>
      </c>
      <c r="G30" s="208" t="s">
        <v>190</v>
      </c>
      <c r="H30" s="208" t="s">
        <v>190</v>
      </c>
      <c r="I30" s="208" t="s">
        <v>190</v>
      </c>
      <c r="J30" s="208" t="s">
        <v>190</v>
      </c>
      <c r="K30" s="208" t="s">
        <v>190</v>
      </c>
      <c r="L30" s="208" t="s">
        <v>190</v>
      </c>
      <c r="M30" s="208" t="s">
        <v>190</v>
      </c>
      <c r="N30" s="208" t="s">
        <v>190</v>
      </c>
      <c r="O30" s="208" t="s">
        <v>190</v>
      </c>
      <c r="P30" s="208" t="s">
        <v>190</v>
      </c>
      <c r="Q30" s="208" t="s">
        <v>190</v>
      </c>
      <c r="R30" s="208" t="s">
        <v>190</v>
      </c>
      <c r="S30" s="208" t="s">
        <v>190</v>
      </c>
      <c r="T30" s="208" t="s">
        <v>190</v>
      </c>
      <c r="U30" s="208" t="s">
        <v>190</v>
      </c>
      <c r="V30" s="208" t="s">
        <v>190</v>
      </c>
      <c r="W30" s="208" t="s">
        <v>190</v>
      </c>
      <c r="X30" s="208" t="s">
        <v>190</v>
      </c>
      <c r="Y30" s="208" t="s">
        <v>190</v>
      </c>
      <c r="Z30" s="208" t="s">
        <v>190</v>
      </c>
      <c r="AA30" s="208" t="s">
        <v>190</v>
      </c>
      <c r="AB30" s="208" t="s">
        <v>190</v>
      </c>
      <c r="AC30" s="208" t="s">
        <v>190</v>
      </c>
      <c r="AD30" s="208" t="s">
        <v>190</v>
      </c>
    </row>
    <row r="31" spans="1:30" ht="42" customHeight="1" x14ac:dyDescent="0.25">
      <c r="A31" s="105"/>
      <c r="B31" s="446" t="s">
        <v>116</v>
      </c>
      <c r="C31" s="503" t="s">
        <v>117</v>
      </c>
      <c r="D31" s="444" t="s">
        <v>93</v>
      </c>
      <c r="E31" s="208" t="s">
        <v>190</v>
      </c>
      <c r="F31" s="208" t="s">
        <v>190</v>
      </c>
      <c r="G31" s="208" t="s">
        <v>190</v>
      </c>
      <c r="H31" s="208" t="s">
        <v>190</v>
      </c>
      <c r="I31" s="208" t="s">
        <v>190</v>
      </c>
      <c r="J31" s="208" t="s">
        <v>190</v>
      </c>
      <c r="K31" s="208" t="s">
        <v>190</v>
      </c>
      <c r="L31" s="208" t="s">
        <v>190</v>
      </c>
      <c r="M31" s="208" t="s">
        <v>190</v>
      </c>
      <c r="N31" s="208" t="s">
        <v>190</v>
      </c>
      <c r="O31" s="208" t="s">
        <v>190</v>
      </c>
      <c r="P31" s="208" t="s">
        <v>190</v>
      </c>
      <c r="Q31" s="208" t="s">
        <v>190</v>
      </c>
      <c r="R31" s="208" t="s">
        <v>190</v>
      </c>
      <c r="S31" s="208" t="s">
        <v>190</v>
      </c>
      <c r="T31" s="208" t="s">
        <v>190</v>
      </c>
      <c r="U31" s="208" t="s">
        <v>190</v>
      </c>
      <c r="V31" s="208" t="s">
        <v>190</v>
      </c>
      <c r="W31" s="208" t="s">
        <v>190</v>
      </c>
      <c r="X31" s="208" t="s">
        <v>190</v>
      </c>
      <c r="Y31" s="208" t="s">
        <v>190</v>
      </c>
      <c r="Z31" s="208" t="s">
        <v>190</v>
      </c>
      <c r="AA31" s="208" t="s">
        <v>190</v>
      </c>
      <c r="AB31" s="208" t="s">
        <v>190</v>
      </c>
      <c r="AC31" s="208" t="s">
        <v>190</v>
      </c>
      <c r="AD31" s="208" t="s">
        <v>190</v>
      </c>
    </row>
    <row r="32" spans="1:30" ht="48" customHeight="1" x14ac:dyDescent="0.25">
      <c r="A32" s="105"/>
      <c r="B32" s="440" t="s">
        <v>118</v>
      </c>
      <c r="C32" s="502" t="s">
        <v>119</v>
      </c>
      <c r="D32" s="440" t="s">
        <v>93</v>
      </c>
      <c r="E32" s="489" t="s">
        <v>190</v>
      </c>
      <c r="F32" s="489" t="s">
        <v>190</v>
      </c>
      <c r="G32" s="489" t="s">
        <v>190</v>
      </c>
      <c r="H32" s="489" t="s">
        <v>190</v>
      </c>
      <c r="I32" s="489" t="s">
        <v>190</v>
      </c>
      <c r="J32" s="489" t="s">
        <v>190</v>
      </c>
      <c r="K32" s="489" t="s">
        <v>190</v>
      </c>
      <c r="L32" s="489" t="s">
        <v>190</v>
      </c>
      <c r="M32" s="489" t="s">
        <v>190</v>
      </c>
      <c r="N32" s="489" t="s">
        <v>190</v>
      </c>
      <c r="O32" s="489" t="s">
        <v>190</v>
      </c>
      <c r="P32" s="489" t="s">
        <v>190</v>
      </c>
      <c r="Q32" s="489" t="s">
        <v>190</v>
      </c>
      <c r="R32" s="489" t="s">
        <v>190</v>
      </c>
      <c r="S32" s="489" t="s">
        <v>190</v>
      </c>
      <c r="T32" s="489" t="s">
        <v>190</v>
      </c>
      <c r="U32" s="489" t="s">
        <v>190</v>
      </c>
      <c r="V32" s="489" t="s">
        <v>190</v>
      </c>
      <c r="W32" s="489" t="s">
        <v>190</v>
      </c>
      <c r="X32" s="489" t="s">
        <v>190</v>
      </c>
      <c r="Y32" s="489" t="s">
        <v>190</v>
      </c>
      <c r="Z32" s="489" t="s">
        <v>190</v>
      </c>
      <c r="AA32" s="489" t="s">
        <v>190</v>
      </c>
      <c r="AB32" s="489" t="s">
        <v>190</v>
      </c>
      <c r="AC32" s="489" t="s">
        <v>190</v>
      </c>
      <c r="AD32" s="489" t="s">
        <v>190</v>
      </c>
    </row>
    <row r="33" spans="1:30" ht="42" customHeight="1" x14ac:dyDescent="0.25">
      <c r="A33" s="105"/>
      <c r="B33" s="447" t="s">
        <v>120</v>
      </c>
      <c r="C33" s="503" t="s">
        <v>121</v>
      </c>
      <c r="D33" s="444" t="s">
        <v>93</v>
      </c>
      <c r="E33" s="208" t="s">
        <v>190</v>
      </c>
      <c r="F33" s="208" t="s">
        <v>190</v>
      </c>
      <c r="G33" s="208" t="s">
        <v>190</v>
      </c>
      <c r="H33" s="208" t="s">
        <v>190</v>
      </c>
      <c r="I33" s="208" t="s">
        <v>190</v>
      </c>
      <c r="J33" s="208" t="s">
        <v>190</v>
      </c>
      <c r="K33" s="208" t="s">
        <v>190</v>
      </c>
      <c r="L33" s="208" t="s">
        <v>190</v>
      </c>
      <c r="M33" s="208" t="s">
        <v>190</v>
      </c>
      <c r="N33" s="208" t="s">
        <v>190</v>
      </c>
      <c r="O33" s="208" t="s">
        <v>190</v>
      </c>
      <c r="P33" s="208" t="s">
        <v>190</v>
      </c>
      <c r="Q33" s="208" t="s">
        <v>190</v>
      </c>
      <c r="R33" s="208" t="s">
        <v>190</v>
      </c>
      <c r="S33" s="208" t="s">
        <v>190</v>
      </c>
      <c r="T33" s="208" t="s">
        <v>190</v>
      </c>
      <c r="U33" s="208" t="s">
        <v>190</v>
      </c>
      <c r="V33" s="208" t="s">
        <v>190</v>
      </c>
      <c r="W33" s="208" t="s">
        <v>190</v>
      </c>
      <c r="X33" s="208" t="s">
        <v>190</v>
      </c>
      <c r="Y33" s="208" t="s">
        <v>190</v>
      </c>
      <c r="Z33" s="208" t="s">
        <v>190</v>
      </c>
      <c r="AA33" s="208" t="s">
        <v>190</v>
      </c>
      <c r="AB33" s="208" t="s">
        <v>190</v>
      </c>
      <c r="AC33" s="208" t="s">
        <v>190</v>
      </c>
      <c r="AD33" s="208" t="s">
        <v>190</v>
      </c>
    </row>
    <row r="34" spans="1:30" ht="42" customHeight="1" x14ac:dyDescent="0.25">
      <c r="A34" s="105"/>
      <c r="B34" s="446" t="s">
        <v>122</v>
      </c>
      <c r="C34" s="503" t="s">
        <v>123</v>
      </c>
      <c r="D34" s="444" t="s">
        <v>93</v>
      </c>
      <c r="E34" s="208" t="s">
        <v>190</v>
      </c>
      <c r="F34" s="208" t="s">
        <v>190</v>
      </c>
      <c r="G34" s="208" t="s">
        <v>190</v>
      </c>
      <c r="H34" s="208" t="s">
        <v>190</v>
      </c>
      <c r="I34" s="208" t="s">
        <v>190</v>
      </c>
      <c r="J34" s="208" t="s">
        <v>190</v>
      </c>
      <c r="K34" s="208" t="s">
        <v>190</v>
      </c>
      <c r="L34" s="208" t="s">
        <v>190</v>
      </c>
      <c r="M34" s="208" t="s">
        <v>190</v>
      </c>
      <c r="N34" s="208" t="s">
        <v>190</v>
      </c>
      <c r="O34" s="208" t="s">
        <v>190</v>
      </c>
      <c r="P34" s="208" t="s">
        <v>190</v>
      </c>
      <c r="Q34" s="208" t="s">
        <v>190</v>
      </c>
      <c r="R34" s="208" t="s">
        <v>190</v>
      </c>
      <c r="S34" s="208" t="s">
        <v>190</v>
      </c>
      <c r="T34" s="208" t="s">
        <v>190</v>
      </c>
      <c r="U34" s="208" t="s">
        <v>190</v>
      </c>
      <c r="V34" s="208" t="s">
        <v>190</v>
      </c>
      <c r="W34" s="208" t="s">
        <v>190</v>
      </c>
      <c r="X34" s="208" t="s">
        <v>190</v>
      </c>
      <c r="Y34" s="208" t="s">
        <v>190</v>
      </c>
      <c r="Z34" s="208" t="s">
        <v>190</v>
      </c>
      <c r="AA34" s="208" t="s">
        <v>190</v>
      </c>
      <c r="AB34" s="208" t="s">
        <v>190</v>
      </c>
      <c r="AC34" s="208" t="s">
        <v>190</v>
      </c>
      <c r="AD34" s="208" t="s">
        <v>190</v>
      </c>
    </row>
    <row r="35" spans="1:30" ht="48" customHeight="1" x14ac:dyDescent="0.25">
      <c r="A35" s="105"/>
      <c r="B35" s="440" t="s">
        <v>124</v>
      </c>
      <c r="C35" s="501" t="s">
        <v>125</v>
      </c>
      <c r="D35" s="440" t="s">
        <v>93</v>
      </c>
      <c r="E35" s="489" t="s">
        <v>190</v>
      </c>
      <c r="F35" s="489" t="s">
        <v>190</v>
      </c>
      <c r="G35" s="489" t="s">
        <v>190</v>
      </c>
      <c r="H35" s="489" t="s">
        <v>190</v>
      </c>
      <c r="I35" s="489" t="s">
        <v>190</v>
      </c>
      <c r="J35" s="489" t="s">
        <v>190</v>
      </c>
      <c r="K35" s="489" t="s">
        <v>190</v>
      </c>
      <c r="L35" s="489" t="s">
        <v>190</v>
      </c>
      <c r="M35" s="489" t="s">
        <v>190</v>
      </c>
      <c r="N35" s="489" t="s">
        <v>190</v>
      </c>
      <c r="O35" s="489" t="s">
        <v>190</v>
      </c>
      <c r="P35" s="489" t="s">
        <v>190</v>
      </c>
      <c r="Q35" s="489" t="s">
        <v>190</v>
      </c>
      <c r="R35" s="489" t="s">
        <v>190</v>
      </c>
      <c r="S35" s="489" t="s">
        <v>190</v>
      </c>
      <c r="T35" s="489" t="s">
        <v>190</v>
      </c>
      <c r="U35" s="489" t="s">
        <v>190</v>
      </c>
      <c r="V35" s="489" t="s">
        <v>190</v>
      </c>
      <c r="W35" s="489" t="s">
        <v>190</v>
      </c>
      <c r="X35" s="489" t="s">
        <v>190</v>
      </c>
      <c r="Y35" s="489" t="s">
        <v>190</v>
      </c>
      <c r="Z35" s="489" t="s">
        <v>190</v>
      </c>
      <c r="AA35" s="489" t="s">
        <v>190</v>
      </c>
      <c r="AB35" s="489" t="s">
        <v>190</v>
      </c>
      <c r="AC35" s="489" t="s">
        <v>190</v>
      </c>
      <c r="AD35" s="489" t="s">
        <v>190</v>
      </c>
    </row>
    <row r="36" spans="1:30" ht="48" customHeight="1" x14ac:dyDescent="0.25">
      <c r="A36" s="105"/>
      <c r="B36" s="408" t="s">
        <v>126</v>
      </c>
      <c r="C36" s="501" t="s">
        <v>127</v>
      </c>
      <c r="D36" s="440" t="s">
        <v>93</v>
      </c>
      <c r="E36" s="489" t="s">
        <v>190</v>
      </c>
      <c r="F36" s="489" t="s">
        <v>190</v>
      </c>
      <c r="G36" s="489" t="s">
        <v>190</v>
      </c>
      <c r="H36" s="489" t="s">
        <v>190</v>
      </c>
      <c r="I36" s="489" t="s">
        <v>190</v>
      </c>
      <c r="J36" s="489" t="s">
        <v>190</v>
      </c>
      <c r="K36" s="489" t="s">
        <v>190</v>
      </c>
      <c r="L36" s="489" t="s">
        <v>190</v>
      </c>
      <c r="M36" s="489" t="s">
        <v>190</v>
      </c>
      <c r="N36" s="489" t="s">
        <v>190</v>
      </c>
      <c r="O36" s="489" t="s">
        <v>190</v>
      </c>
      <c r="P36" s="489" t="s">
        <v>190</v>
      </c>
      <c r="Q36" s="489" t="s">
        <v>190</v>
      </c>
      <c r="R36" s="489" t="s">
        <v>190</v>
      </c>
      <c r="S36" s="489" t="s">
        <v>190</v>
      </c>
      <c r="T36" s="489" t="s">
        <v>190</v>
      </c>
      <c r="U36" s="489" t="s">
        <v>190</v>
      </c>
      <c r="V36" s="489" t="s">
        <v>190</v>
      </c>
      <c r="W36" s="489" t="s">
        <v>190</v>
      </c>
      <c r="X36" s="489" t="s">
        <v>190</v>
      </c>
      <c r="Y36" s="489" t="s">
        <v>190</v>
      </c>
      <c r="Z36" s="489" t="s">
        <v>190</v>
      </c>
      <c r="AA36" s="489" t="s">
        <v>190</v>
      </c>
      <c r="AB36" s="489" t="s">
        <v>190</v>
      </c>
      <c r="AC36" s="489" t="s">
        <v>190</v>
      </c>
      <c r="AD36" s="489" t="s">
        <v>190</v>
      </c>
    </row>
    <row r="37" spans="1:30" ht="42" customHeight="1" x14ac:dyDescent="0.25">
      <c r="A37" s="105"/>
      <c r="B37" s="450" t="s">
        <v>286</v>
      </c>
      <c r="C37" s="451" t="s">
        <v>287</v>
      </c>
      <c r="D37" s="72" t="s">
        <v>93</v>
      </c>
      <c r="E37" s="208" t="s">
        <v>190</v>
      </c>
      <c r="F37" s="208" t="s">
        <v>190</v>
      </c>
      <c r="G37" s="208" t="s">
        <v>190</v>
      </c>
      <c r="H37" s="208" t="s">
        <v>190</v>
      </c>
      <c r="I37" s="208" t="s">
        <v>190</v>
      </c>
      <c r="J37" s="208" t="s">
        <v>190</v>
      </c>
      <c r="K37" s="208" t="s">
        <v>190</v>
      </c>
      <c r="L37" s="208" t="s">
        <v>190</v>
      </c>
      <c r="M37" s="208" t="s">
        <v>190</v>
      </c>
      <c r="N37" s="208" t="s">
        <v>190</v>
      </c>
      <c r="O37" s="208" t="s">
        <v>190</v>
      </c>
      <c r="P37" s="208" t="s">
        <v>190</v>
      </c>
      <c r="Q37" s="208" t="s">
        <v>190</v>
      </c>
      <c r="R37" s="208" t="s">
        <v>190</v>
      </c>
      <c r="S37" s="208" t="s">
        <v>190</v>
      </c>
      <c r="T37" s="208" t="s">
        <v>190</v>
      </c>
      <c r="U37" s="208" t="s">
        <v>190</v>
      </c>
      <c r="V37" s="208" t="s">
        <v>190</v>
      </c>
      <c r="W37" s="208" t="s">
        <v>190</v>
      </c>
      <c r="X37" s="208" t="s">
        <v>190</v>
      </c>
      <c r="Y37" s="208" t="s">
        <v>190</v>
      </c>
      <c r="Z37" s="208" t="s">
        <v>190</v>
      </c>
      <c r="AA37" s="208" t="s">
        <v>190</v>
      </c>
      <c r="AB37" s="208" t="s">
        <v>190</v>
      </c>
      <c r="AC37" s="208" t="s">
        <v>190</v>
      </c>
      <c r="AD37" s="208" t="s">
        <v>190</v>
      </c>
    </row>
    <row r="38" spans="1:30" ht="42" customHeight="1" x14ac:dyDescent="0.25">
      <c r="A38" s="105"/>
      <c r="B38" s="421" t="s">
        <v>128</v>
      </c>
      <c r="C38" s="422" t="s">
        <v>129</v>
      </c>
      <c r="D38" s="444" t="s">
        <v>93</v>
      </c>
      <c r="E38" s="208" t="s">
        <v>190</v>
      </c>
      <c r="F38" s="208" t="s">
        <v>190</v>
      </c>
      <c r="G38" s="208" t="s">
        <v>190</v>
      </c>
      <c r="H38" s="208" t="s">
        <v>190</v>
      </c>
      <c r="I38" s="208" t="s">
        <v>190</v>
      </c>
      <c r="J38" s="208" t="s">
        <v>190</v>
      </c>
      <c r="K38" s="208" t="s">
        <v>190</v>
      </c>
      <c r="L38" s="208" t="s">
        <v>190</v>
      </c>
      <c r="M38" s="208" t="s">
        <v>190</v>
      </c>
      <c r="N38" s="208" t="s">
        <v>190</v>
      </c>
      <c r="O38" s="208" t="s">
        <v>190</v>
      </c>
      <c r="P38" s="208" t="s">
        <v>190</v>
      </c>
      <c r="Q38" s="208" t="s">
        <v>190</v>
      </c>
      <c r="R38" s="208" t="s">
        <v>190</v>
      </c>
      <c r="S38" s="208" t="s">
        <v>190</v>
      </c>
      <c r="T38" s="208" t="s">
        <v>190</v>
      </c>
      <c r="U38" s="208" t="s">
        <v>190</v>
      </c>
      <c r="V38" s="208" t="s">
        <v>190</v>
      </c>
      <c r="W38" s="208" t="s">
        <v>190</v>
      </c>
      <c r="X38" s="208" t="s">
        <v>190</v>
      </c>
      <c r="Y38" s="208" t="s">
        <v>190</v>
      </c>
      <c r="Z38" s="208" t="s">
        <v>190</v>
      </c>
      <c r="AA38" s="208" t="s">
        <v>190</v>
      </c>
      <c r="AB38" s="208" t="s">
        <v>190</v>
      </c>
      <c r="AC38" s="208" t="s">
        <v>190</v>
      </c>
      <c r="AD38" s="208" t="s">
        <v>190</v>
      </c>
    </row>
    <row r="39" spans="1:30" ht="48" customHeight="1" x14ac:dyDescent="0.25">
      <c r="A39" s="105"/>
      <c r="B39" s="394" t="s">
        <v>130</v>
      </c>
      <c r="C39" s="395" t="s">
        <v>131</v>
      </c>
      <c r="D39" s="441" t="s">
        <v>93</v>
      </c>
      <c r="E39" s="489" t="s">
        <v>190</v>
      </c>
      <c r="F39" s="489" t="s">
        <v>190</v>
      </c>
      <c r="G39" s="489" t="s">
        <v>190</v>
      </c>
      <c r="H39" s="489" t="s">
        <v>190</v>
      </c>
      <c r="I39" s="489" t="s">
        <v>190</v>
      </c>
      <c r="J39" s="489" t="s">
        <v>190</v>
      </c>
      <c r="K39" s="489" t="s">
        <v>190</v>
      </c>
      <c r="L39" s="489" t="s">
        <v>190</v>
      </c>
      <c r="M39" s="489" t="s">
        <v>190</v>
      </c>
      <c r="N39" s="489" t="s">
        <v>190</v>
      </c>
      <c r="O39" s="489" t="s">
        <v>190</v>
      </c>
      <c r="P39" s="489" t="s">
        <v>190</v>
      </c>
      <c r="Q39" s="489" t="s">
        <v>190</v>
      </c>
      <c r="R39" s="489" t="s">
        <v>190</v>
      </c>
      <c r="S39" s="489" t="s">
        <v>190</v>
      </c>
      <c r="T39" s="489" t="s">
        <v>190</v>
      </c>
      <c r="U39" s="489" t="s">
        <v>190</v>
      </c>
      <c r="V39" s="489" t="s">
        <v>190</v>
      </c>
      <c r="W39" s="489" t="s">
        <v>190</v>
      </c>
      <c r="X39" s="489" t="s">
        <v>190</v>
      </c>
      <c r="Y39" s="489" t="s">
        <v>190</v>
      </c>
      <c r="Z39" s="489" t="s">
        <v>190</v>
      </c>
      <c r="AA39" s="489" t="s">
        <v>190</v>
      </c>
      <c r="AB39" s="489" t="s">
        <v>190</v>
      </c>
      <c r="AC39" s="489" t="s">
        <v>190</v>
      </c>
      <c r="AD39" s="489" t="s">
        <v>190</v>
      </c>
    </row>
    <row r="40" spans="1:30" ht="48" customHeight="1" x14ac:dyDescent="0.25">
      <c r="A40" s="105"/>
      <c r="B40" s="394" t="s">
        <v>132</v>
      </c>
      <c r="C40" s="395" t="s">
        <v>133</v>
      </c>
      <c r="D40" s="394" t="s">
        <v>93</v>
      </c>
      <c r="E40" s="489" t="s">
        <v>190</v>
      </c>
      <c r="F40" s="489" t="s">
        <v>190</v>
      </c>
      <c r="G40" s="489" t="s">
        <v>190</v>
      </c>
      <c r="H40" s="489" t="s">
        <v>190</v>
      </c>
      <c r="I40" s="489" t="s">
        <v>190</v>
      </c>
      <c r="J40" s="489" t="s">
        <v>190</v>
      </c>
      <c r="K40" s="489" t="s">
        <v>190</v>
      </c>
      <c r="L40" s="489" t="s">
        <v>190</v>
      </c>
      <c r="M40" s="489" t="s">
        <v>190</v>
      </c>
      <c r="N40" s="489" t="s">
        <v>190</v>
      </c>
      <c r="O40" s="489" t="s">
        <v>190</v>
      </c>
      <c r="P40" s="489" t="s">
        <v>190</v>
      </c>
      <c r="Q40" s="489" t="s">
        <v>190</v>
      </c>
      <c r="R40" s="489" t="s">
        <v>190</v>
      </c>
      <c r="S40" s="489" t="s">
        <v>190</v>
      </c>
      <c r="T40" s="489" t="s">
        <v>190</v>
      </c>
      <c r="U40" s="489" t="s">
        <v>190</v>
      </c>
      <c r="V40" s="489" t="s">
        <v>190</v>
      </c>
      <c r="W40" s="489" t="s">
        <v>190</v>
      </c>
      <c r="X40" s="489" t="s">
        <v>190</v>
      </c>
      <c r="Y40" s="489" t="s">
        <v>190</v>
      </c>
      <c r="Z40" s="489" t="s">
        <v>190</v>
      </c>
      <c r="AA40" s="489" t="s">
        <v>190</v>
      </c>
      <c r="AB40" s="489" t="s">
        <v>190</v>
      </c>
      <c r="AC40" s="489" t="s">
        <v>190</v>
      </c>
      <c r="AD40" s="489" t="s">
        <v>190</v>
      </c>
    </row>
    <row r="41" spans="1:30" ht="42" customHeight="1" x14ac:dyDescent="0.25">
      <c r="A41" s="105"/>
      <c r="B41" s="424" t="s">
        <v>134</v>
      </c>
      <c r="C41" s="425" t="s">
        <v>135</v>
      </c>
      <c r="D41" s="424" t="s">
        <v>93</v>
      </c>
      <c r="E41" s="519" t="s">
        <v>190</v>
      </c>
      <c r="F41" s="519" t="s">
        <v>190</v>
      </c>
      <c r="G41" s="519" t="s">
        <v>190</v>
      </c>
      <c r="H41" s="519" t="s">
        <v>190</v>
      </c>
      <c r="I41" s="519" t="s">
        <v>190</v>
      </c>
      <c r="J41" s="519" t="s">
        <v>190</v>
      </c>
      <c r="K41" s="519" t="s">
        <v>190</v>
      </c>
      <c r="L41" s="519" t="s">
        <v>190</v>
      </c>
      <c r="M41" s="519" t="s">
        <v>190</v>
      </c>
      <c r="N41" s="519" t="s">
        <v>190</v>
      </c>
      <c r="O41" s="519" t="s">
        <v>190</v>
      </c>
      <c r="P41" s="519" t="s">
        <v>190</v>
      </c>
      <c r="Q41" s="519" t="s">
        <v>190</v>
      </c>
      <c r="R41" s="519" t="s">
        <v>190</v>
      </c>
      <c r="S41" s="519" t="s">
        <v>190</v>
      </c>
      <c r="T41" s="519" t="s">
        <v>190</v>
      </c>
      <c r="U41" s="519" t="s">
        <v>190</v>
      </c>
      <c r="V41" s="519" t="s">
        <v>190</v>
      </c>
      <c r="W41" s="519" t="s">
        <v>190</v>
      </c>
      <c r="X41" s="519" t="s">
        <v>190</v>
      </c>
      <c r="Y41" s="519" t="s">
        <v>190</v>
      </c>
      <c r="Z41" s="519" t="s">
        <v>190</v>
      </c>
      <c r="AA41" s="519" t="s">
        <v>190</v>
      </c>
      <c r="AB41" s="519" t="s">
        <v>190</v>
      </c>
      <c r="AC41" s="519" t="s">
        <v>190</v>
      </c>
      <c r="AD41" s="519" t="s">
        <v>190</v>
      </c>
    </row>
    <row r="42" spans="1:30" ht="42" customHeight="1" x14ac:dyDescent="0.25">
      <c r="A42" s="105"/>
      <c r="B42" s="424" t="s">
        <v>139</v>
      </c>
      <c r="C42" s="425" t="s">
        <v>140</v>
      </c>
      <c r="D42" s="424" t="s">
        <v>93</v>
      </c>
      <c r="E42" s="519" t="s">
        <v>190</v>
      </c>
      <c r="F42" s="519" t="s">
        <v>190</v>
      </c>
      <c r="G42" s="519" t="s">
        <v>190</v>
      </c>
      <c r="H42" s="519" t="s">
        <v>190</v>
      </c>
      <c r="I42" s="519" t="s">
        <v>190</v>
      </c>
      <c r="J42" s="519" t="s">
        <v>190</v>
      </c>
      <c r="K42" s="519" t="s">
        <v>190</v>
      </c>
      <c r="L42" s="519" t="s">
        <v>190</v>
      </c>
      <c r="M42" s="519" t="s">
        <v>190</v>
      </c>
      <c r="N42" s="519" t="s">
        <v>190</v>
      </c>
      <c r="O42" s="519" t="s">
        <v>190</v>
      </c>
      <c r="P42" s="519" t="s">
        <v>190</v>
      </c>
      <c r="Q42" s="519" t="s">
        <v>190</v>
      </c>
      <c r="R42" s="519" t="s">
        <v>190</v>
      </c>
      <c r="S42" s="519" t="s">
        <v>190</v>
      </c>
      <c r="T42" s="519" t="s">
        <v>190</v>
      </c>
      <c r="U42" s="519" t="s">
        <v>190</v>
      </c>
      <c r="V42" s="519" t="s">
        <v>190</v>
      </c>
      <c r="W42" s="519" t="s">
        <v>190</v>
      </c>
      <c r="X42" s="519" t="s">
        <v>190</v>
      </c>
      <c r="Y42" s="519" t="s">
        <v>190</v>
      </c>
      <c r="Z42" s="519" t="s">
        <v>190</v>
      </c>
      <c r="AA42" s="519" t="s">
        <v>190</v>
      </c>
      <c r="AB42" s="519" t="s">
        <v>190</v>
      </c>
      <c r="AC42" s="519" t="s">
        <v>190</v>
      </c>
      <c r="AD42" s="519" t="s">
        <v>190</v>
      </c>
    </row>
    <row r="43" spans="1:30" s="512" customFormat="1" ht="33" customHeight="1" x14ac:dyDescent="0.25">
      <c r="B43" s="76" t="s">
        <v>139</v>
      </c>
      <c r="C43" s="399" t="s">
        <v>746</v>
      </c>
      <c r="D43" s="76" t="s">
        <v>838</v>
      </c>
      <c r="E43" s="209" t="s">
        <v>190</v>
      </c>
      <c r="F43" s="209" t="s">
        <v>190</v>
      </c>
      <c r="G43" s="209" t="s">
        <v>190</v>
      </c>
      <c r="H43" s="209" t="s">
        <v>190</v>
      </c>
      <c r="I43" s="209" t="s">
        <v>190</v>
      </c>
      <c r="J43" s="209" t="s">
        <v>190</v>
      </c>
      <c r="K43" s="209" t="s">
        <v>190</v>
      </c>
      <c r="L43" s="209" t="s">
        <v>190</v>
      </c>
      <c r="M43" s="209" t="s">
        <v>190</v>
      </c>
      <c r="N43" s="209" t="s">
        <v>190</v>
      </c>
      <c r="O43" s="209" t="s">
        <v>190</v>
      </c>
      <c r="P43" s="209" t="s">
        <v>190</v>
      </c>
      <c r="Q43" s="209" t="s">
        <v>190</v>
      </c>
      <c r="R43" s="209" t="s">
        <v>190</v>
      </c>
      <c r="S43" s="209" t="s">
        <v>190</v>
      </c>
      <c r="T43" s="209" t="s">
        <v>190</v>
      </c>
      <c r="U43" s="209" t="s">
        <v>190</v>
      </c>
      <c r="V43" s="209" t="s">
        <v>190</v>
      </c>
      <c r="W43" s="209" t="s">
        <v>190</v>
      </c>
      <c r="X43" s="209" t="s">
        <v>190</v>
      </c>
      <c r="Y43" s="209" t="s">
        <v>190</v>
      </c>
      <c r="Z43" s="209" t="s">
        <v>190</v>
      </c>
      <c r="AA43" s="209" t="s">
        <v>190</v>
      </c>
      <c r="AB43" s="209" t="s">
        <v>190</v>
      </c>
      <c r="AC43" s="209" t="s">
        <v>190</v>
      </c>
      <c r="AD43" s="209" t="s">
        <v>190</v>
      </c>
    </row>
    <row r="44" spans="1:30" s="512" customFormat="1" ht="33" customHeight="1" x14ac:dyDescent="0.25">
      <c r="B44" s="76" t="s">
        <v>139</v>
      </c>
      <c r="C44" s="399" t="s">
        <v>754</v>
      </c>
      <c r="D44" s="76" t="s">
        <v>756</v>
      </c>
      <c r="E44" s="209" t="s">
        <v>190</v>
      </c>
      <c r="F44" s="209" t="s">
        <v>190</v>
      </c>
      <c r="G44" s="209" t="s">
        <v>190</v>
      </c>
      <c r="H44" s="209" t="s">
        <v>190</v>
      </c>
      <c r="I44" s="209" t="s">
        <v>190</v>
      </c>
      <c r="J44" s="209" t="s">
        <v>190</v>
      </c>
      <c r="K44" s="209" t="s">
        <v>190</v>
      </c>
      <c r="L44" s="209" t="s">
        <v>190</v>
      </c>
      <c r="M44" s="209" t="s">
        <v>190</v>
      </c>
      <c r="N44" s="209" t="s">
        <v>190</v>
      </c>
      <c r="O44" s="209" t="s">
        <v>190</v>
      </c>
      <c r="P44" s="209" t="s">
        <v>190</v>
      </c>
      <c r="Q44" s="209" t="s">
        <v>190</v>
      </c>
      <c r="R44" s="209" t="s">
        <v>190</v>
      </c>
      <c r="S44" s="209" t="s">
        <v>190</v>
      </c>
      <c r="T44" s="209" t="s">
        <v>190</v>
      </c>
      <c r="U44" s="209" t="s">
        <v>190</v>
      </c>
      <c r="V44" s="209" t="s">
        <v>190</v>
      </c>
      <c r="W44" s="209" t="s">
        <v>190</v>
      </c>
      <c r="X44" s="209" t="s">
        <v>190</v>
      </c>
      <c r="Y44" s="209" t="s">
        <v>190</v>
      </c>
      <c r="Z44" s="209" t="s">
        <v>190</v>
      </c>
      <c r="AA44" s="209" t="s">
        <v>190</v>
      </c>
      <c r="AB44" s="209" t="s">
        <v>190</v>
      </c>
      <c r="AC44" s="209" t="s">
        <v>190</v>
      </c>
      <c r="AD44" s="209" t="s">
        <v>190</v>
      </c>
    </row>
    <row r="45" spans="1:30" s="512" customFormat="1" ht="33" customHeight="1" x14ac:dyDescent="0.25">
      <c r="B45" s="76" t="s">
        <v>139</v>
      </c>
      <c r="C45" s="399" t="s">
        <v>757</v>
      </c>
      <c r="D45" s="76" t="s">
        <v>839</v>
      </c>
      <c r="E45" s="209" t="s">
        <v>190</v>
      </c>
      <c r="F45" s="209" t="s">
        <v>190</v>
      </c>
      <c r="G45" s="209" t="s">
        <v>190</v>
      </c>
      <c r="H45" s="209" t="s">
        <v>190</v>
      </c>
      <c r="I45" s="209" t="s">
        <v>190</v>
      </c>
      <c r="J45" s="209" t="s">
        <v>190</v>
      </c>
      <c r="K45" s="209" t="s">
        <v>190</v>
      </c>
      <c r="L45" s="209" t="s">
        <v>190</v>
      </c>
      <c r="M45" s="209" t="s">
        <v>190</v>
      </c>
      <c r="N45" s="209" t="s">
        <v>190</v>
      </c>
      <c r="O45" s="209" t="s">
        <v>190</v>
      </c>
      <c r="P45" s="209" t="s">
        <v>190</v>
      </c>
      <c r="Q45" s="209" t="s">
        <v>190</v>
      </c>
      <c r="R45" s="209" t="s">
        <v>190</v>
      </c>
      <c r="S45" s="209" t="s">
        <v>190</v>
      </c>
      <c r="T45" s="209" t="s">
        <v>190</v>
      </c>
      <c r="U45" s="209" t="s">
        <v>190</v>
      </c>
      <c r="V45" s="209" t="s">
        <v>190</v>
      </c>
      <c r="W45" s="209" t="s">
        <v>190</v>
      </c>
      <c r="X45" s="209" t="s">
        <v>190</v>
      </c>
      <c r="Y45" s="209" t="s">
        <v>190</v>
      </c>
      <c r="Z45" s="209" t="s">
        <v>190</v>
      </c>
      <c r="AA45" s="209" t="s">
        <v>190</v>
      </c>
      <c r="AB45" s="209" t="s">
        <v>190</v>
      </c>
      <c r="AC45" s="209" t="s">
        <v>190</v>
      </c>
      <c r="AD45" s="209" t="s">
        <v>190</v>
      </c>
    </row>
    <row r="46" spans="1:30" s="512" customFormat="1" ht="33" customHeight="1" x14ac:dyDescent="0.25">
      <c r="B46" s="76" t="s">
        <v>139</v>
      </c>
      <c r="C46" s="399" t="s">
        <v>717</v>
      </c>
      <c r="D46" s="76" t="s">
        <v>733</v>
      </c>
      <c r="E46" s="209" t="s">
        <v>190</v>
      </c>
      <c r="F46" s="209" t="s">
        <v>190</v>
      </c>
      <c r="G46" s="209" t="s">
        <v>190</v>
      </c>
      <c r="H46" s="209" t="s">
        <v>190</v>
      </c>
      <c r="I46" s="209" t="s">
        <v>190</v>
      </c>
      <c r="J46" s="209" t="s">
        <v>190</v>
      </c>
      <c r="K46" s="209" t="s">
        <v>190</v>
      </c>
      <c r="L46" s="209" t="s">
        <v>190</v>
      </c>
      <c r="M46" s="209" t="s">
        <v>190</v>
      </c>
      <c r="N46" s="209" t="s">
        <v>190</v>
      </c>
      <c r="O46" s="209" t="s">
        <v>190</v>
      </c>
      <c r="P46" s="209" t="s">
        <v>190</v>
      </c>
      <c r="Q46" s="209" t="s">
        <v>190</v>
      </c>
      <c r="R46" s="209" t="s">
        <v>190</v>
      </c>
      <c r="S46" s="209" t="s">
        <v>190</v>
      </c>
      <c r="T46" s="209" t="s">
        <v>190</v>
      </c>
      <c r="U46" s="209" t="s">
        <v>190</v>
      </c>
      <c r="V46" s="209" t="s">
        <v>190</v>
      </c>
      <c r="W46" s="209" t="s">
        <v>190</v>
      </c>
      <c r="X46" s="209" t="s">
        <v>190</v>
      </c>
      <c r="Y46" s="209" t="s">
        <v>190</v>
      </c>
      <c r="Z46" s="209" t="s">
        <v>190</v>
      </c>
      <c r="AA46" s="209" t="s">
        <v>190</v>
      </c>
      <c r="AB46" s="209" t="s">
        <v>190</v>
      </c>
      <c r="AC46" s="209" t="s">
        <v>190</v>
      </c>
      <c r="AD46" s="209" t="s">
        <v>190</v>
      </c>
    </row>
    <row r="47" spans="1:30" s="512" customFormat="1" ht="33" customHeight="1" x14ac:dyDescent="0.25">
      <c r="B47" s="76" t="s">
        <v>139</v>
      </c>
      <c r="C47" s="399" t="s">
        <v>718</v>
      </c>
      <c r="D47" s="76" t="s">
        <v>840</v>
      </c>
      <c r="E47" s="209" t="s">
        <v>190</v>
      </c>
      <c r="F47" s="209" t="s">
        <v>190</v>
      </c>
      <c r="G47" s="209" t="s">
        <v>190</v>
      </c>
      <c r="H47" s="209" t="s">
        <v>190</v>
      </c>
      <c r="I47" s="209" t="s">
        <v>190</v>
      </c>
      <c r="J47" s="209" t="s">
        <v>190</v>
      </c>
      <c r="K47" s="209" t="s">
        <v>190</v>
      </c>
      <c r="L47" s="209" t="s">
        <v>190</v>
      </c>
      <c r="M47" s="209" t="s">
        <v>190</v>
      </c>
      <c r="N47" s="209" t="s">
        <v>190</v>
      </c>
      <c r="O47" s="209" t="s">
        <v>190</v>
      </c>
      <c r="P47" s="209" t="s">
        <v>190</v>
      </c>
      <c r="Q47" s="209" t="s">
        <v>190</v>
      </c>
      <c r="R47" s="209" t="s">
        <v>190</v>
      </c>
      <c r="S47" s="209" t="s">
        <v>190</v>
      </c>
      <c r="T47" s="209" t="s">
        <v>190</v>
      </c>
      <c r="U47" s="209" t="s">
        <v>190</v>
      </c>
      <c r="V47" s="209" t="s">
        <v>190</v>
      </c>
      <c r="W47" s="209" t="s">
        <v>190</v>
      </c>
      <c r="X47" s="209" t="s">
        <v>190</v>
      </c>
      <c r="Y47" s="209" t="s">
        <v>190</v>
      </c>
      <c r="Z47" s="209" t="s">
        <v>190</v>
      </c>
      <c r="AA47" s="209" t="s">
        <v>190</v>
      </c>
      <c r="AB47" s="209" t="s">
        <v>190</v>
      </c>
      <c r="AC47" s="209" t="s">
        <v>190</v>
      </c>
      <c r="AD47" s="209" t="s">
        <v>190</v>
      </c>
    </row>
    <row r="48" spans="1:30" s="951" customFormat="1" ht="33" customHeight="1" x14ac:dyDescent="0.25">
      <c r="B48" s="76" t="s">
        <v>139</v>
      </c>
      <c r="C48" s="399" t="s">
        <v>1715</v>
      </c>
      <c r="D48" s="76" t="s">
        <v>1719</v>
      </c>
      <c r="E48" s="209"/>
      <c r="F48" s="209" t="s">
        <v>190</v>
      </c>
      <c r="G48" s="209" t="s">
        <v>190</v>
      </c>
      <c r="H48" s="209" t="s">
        <v>190</v>
      </c>
      <c r="I48" s="209" t="s">
        <v>190</v>
      </c>
      <c r="J48" s="209" t="s">
        <v>190</v>
      </c>
      <c r="K48" s="209" t="s">
        <v>190</v>
      </c>
      <c r="L48" s="209" t="s">
        <v>190</v>
      </c>
      <c r="M48" s="209" t="s">
        <v>190</v>
      </c>
      <c r="N48" s="209" t="s">
        <v>190</v>
      </c>
      <c r="O48" s="209" t="s">
        <v>190</v>
      </c>
      <c r="P48" s="209" t="s">
        <v>190</v>
      </c>
      <c r="Q48" s="209" t="s">
        <v>190</v>
      </c>
      <c r="R48" s="209" t="s">
        <v>190</v>
      </c>
      <c r="S48" s="209" t="s">
        <v>190</v>
      </c>
      <c r="T48" s="209" t="s">
        <v>190</v>
      </c>
      <c r="U48" s="209" t="s">
        <v>190</v>
      </c>
      <c r="V48" s="209" t="s">
        <v>190</v>
      </c>
      <c r="W48" s="209" t="s">
        <v>190</v>
      </c>
      <c r="X48" s="209" t="s">
        <v>190</v>
      </c>
      <c r="Y48" s="209" t="s">
        <v>190</v>
      </c>
      <c r="Z48" s="209" t="s">
        <v>190</v>
      </c>
      <c r="AA48" s="209" t="s">
        <v>190</v>
      </c>
      <c r="AB48" s="209" t="s">
        <v>190</v>
      </c>
      <c r="AC48" s="209" t="s">
        <v>190</v>
      </c>
      <c r="AD48" s="209" t="s">
        <v>190</v>
      </c>
    </row>
    <row r="49" spans="1:30" s="951" customFormat="1" ht="33" customHeight="1" x14ac:dyDescent="0.25">
      <c r="B49" s="76" t="s">
        <v>139</v>
      </c>
      <c r="C49" s="399" t="s">
        <v>1717</v>
      </c>
      <c r="D49" s="76" t="s">
        <v>1720</v>
      </c>
      <c r="E49" s="209"/>
      <c r="F49" s="209" t="s">
        <v>190</v>
      </c>
      <c r="G49" s="209" t="s">
        <v>190</v>
      </c>
      <c r="H49" s="209" t="s">
        <v>190</v>
      </c>
      <c r="I49" s="209" t="s">
        <v>190</v>
      </c>
      <c r="J49" s="209" t="s">
        <v>190</v>
      </c>
      <c r="K49" s="209" t="s">
        <v>190</v>
      </c>
      <c r="L49" s="209" t="s">
        <v>190</v>
      </c>
      <c r="M49" s="209" t="s">
        <v>190</v>
      </c>
      <c r="N49" s="209" t="s">
        <v>190</v>
      </c>
      <c r="O49" s="209" t="s">
        <v>190</v>
      </c>
      <c r="P49" s="209" t="s">
        <v>190</v>
      </c>
      <c r="Q49" s="209" t="s">
        <v>190</v>
      </c>
      <c r="R49" s="209" t="s">
        <v>190</v>
      </c>
      <c r="S49" s="209" t="s">
        <v>190</v>
      </c>
      <c r="T49" s="209" t="s">
        <v>190</v>
      </c>
      <c r="U49" s="209" t="s">
        <v>190</v>
      </c>
      <c r="V49" s="209" t="s">
        <v>190</v>
      </c>
      <c r="W49" s="209" t="s">
        <v>190</v>
      </c>
      <c r="X49" s="209" t="s">
        <v>190</v>
      </c>
      <c r="Y49" s="209" t="s">
        <v>190</v>
      </c>
      <c r="Z49" s="209" t="s">
        <v>190</v>
      </c>
      <c r="AA49" s="209" t="s">
        <v>190</v>
      </c>
      <c r="AB49" s="209" t="s">
        <v>190</v>
      </c>
      <c r="AC49" s="209" t="s">
        <v>190</v>
      </c>
      <c r="AD49" s="209" t="s">
        <v>190</v>
      </c>
    </row>
    <row r="50" spans="1:30" ht="48" customHeight="1" x14ac:dyDescent="0.25">
      <c r="A50" s="105"/>
      <c r="B50" s="394" t="s">
        <v>141</v>
      </c>
      <c r="C50" s="395" t="s">
        <v>142</v>
      </c>
      <c r="D50" s="394" t="s">
        <v>93</v>
      </c>
      <c r="E50" s="489" t="s">
        <v>190</v>
      </c>
      <c r="F50" s="489" t="s">
        <v>190</v>
      </c>
      <c r="G50" s="489" t="s">
        <v>190</v>
      </c>
      <c r="H50" s="489" t="s">
        <v>190</v>
      </c>
      <c r="I50" s="489" t="s">
        <v>190</v>
      </c>
      <c r="J50" s="489" t="s">
        <v>190</v>
      </c>
      <c r="K50" s="489" t="s">
        <v>190</v>
      </c>
      <c r="L50" s="489" t="s">
        <v>190</v>
      </c>
      <c r="M50" s="489" t="s">
        <v>190</v>
      </c>
      <c r="N50" s="489" t="s">
        <v>190</v>
      </c>
      <c r="O50" s="489" t="s">
        <v>190</v>
      </c>
      <c r="P50" s="489" t="s">
        <v>190</v>
      </c>
      <c r="Q50" s="489" t="s">
        <v>190</v>
      </c>
      <c r="R50" s="489" t="s">
        <v>190</v>
      </c>
      <c r="S50" s="489" t="s">
        <v>190</v>
      </c>
      <c r="T50" s="489" t="s">
        <v>190</v>
      </c>
      <c r="U50" s="489" t="s">
        <v>190</v>
      </c>
      <c r="V50" s="489" t="s">
        <v>190</v>
      </c>
      <c r="W50" s="489" t="s">
        <v>190</v>
      </c>
      <c r="X50" s="489" t="s">
        <v>190</v>
      </c>
      <c r="Y50" s="489" t="s">
        <v>190</v>
      </c>
      <c r="Z50" s="489" t="s">
        <v>190</v>
      </c>
      <c r="AA50" s="489" t="s">
        <v>190</v>
      </c>
      <c r="AB50" s="489" t="s">
        <v>190</v>
      </c>
      <c r="AC50" s="489" t="s">
        <v>190</v>
      </c>
      <c r="AD50" s="489" t="s">
        <v>190</v>
      </c>
    </row>
    <row r="51" spans="1:30" ht="42" customHeight="1" x14ac:dyDescent="0.25">
      <c r="A51" s="105"/>
      <c r="B51" s="424" t="s">
        <v>143</v>
      </c>
      <c r="C51" s="425" t="s">
        <v>144</v>
      </c>
      <c r="D51" s="424" t="s">
        <v>93</v>
      </c>
      <c r="E51" s="519" t="s">
        <v>190</v>
      </c>
      <c r="F51" s="519" t="s">
        <v>190</v>
      </c>
      <c r="G51" s="519" t="s">
        <v>190</v>
      </c>
      <c r="H51" s="519" t="s">
        <v>190</v>
      </c>
      <c r="I51" s="519" t="s">
        <v>190</v>
      </c>
      <c r="J51" s="519" t="s">
        <v>190</v>
      </c>
      <c r="K51" s="519" t="s">
        <v>190</v>
      </c>
      <c r="L51" s="519" t="s">
        <v>190</v>
      </c>
      <c r="M51" s="519" t="s">
        <v>190</v>
      </c>
      <c r="N51" s="519" t="s">
        <v>190</v>
      </c>
      <c r="O51" s="519" t="s">
        <v>190</v>
      </c>
      <c r="P51" s="519" t="s">
        <v>190</v>
      </c>
      <c r="Q51" s="519" t="s">
        <v>190</v>
      </c>
      <c r="R51" s="519" t="s">
        <v>190</v>
      </c>
      <c r="S51" s="519" t="s">
        <v>190</v>
      </c>
      <c r="T51" s="519" t="s">
        <v>190</v>
      </c>
      <c r="U51" s="519" t="s">
        <v>190</v>
      </c>
      <c r="V51" s="519" t="s">
        <v>190</v>
      </c>
      <c r="W51" s="519" t="s">
        <v>190</v>
      </c>
      <c r="X51" s="519" t="s">
        <v>190</v>
      </c>
      <c r="Y51" s="519" t="s">
        <v>190</v>
      </c>
      <c r="Z51" s="519" t="s">
        <v>190</v>
      </c>
      <c r="AA51" s="519" t="s">
        <v>190</v>
      </c>
      <c r="AB51" s="519" t="s">
        <v>190</v>
      </c>
      <c r="AC51" s="519" t="s">
        <v>190</v>
      </c>
      <c r="AD51" s="519" t="s">
        <v>190</v>
      </c>
    </row>
    <row r="52" spans="1:30" ht="42" customHeight="1" x14ac:dyDescent="0.25">
      <c r="A52" s="105"/>
      <c r="B52" s="424" t="s">
        <v>148</v>
      </c>
      <c r="C52" s="425" t="s">
        <v>149</v>
      </c>
      <c r="D52" s="424" t="s">
        <v>93</v>
      </c>
      <c r="E52" s="519" t="s">
        <v>190</v>
      </c>
      <c r="F52" s="519" t="s">
        <v>190</v>
      </c>
      <c r="G52" s="519" t="s">
        <v>190</v>
      </c>
      <c r="H52" s="519" t="s">
        <v>190</v>
      </c>
      <c r="I52" s="519" t="s">
        <v>190</v>
      </c>
      <c r="J52" s="519" t="s">
        <v>190</v>
      </c>
      <c r="K52" s="519" t="s">
        <v>190</v>
      </c>
      <c r="L52" s="519" t="s">
        <v>190</v>
      </c>
      <c r="M52" s="519" t="s">
        <v>190</v>
      </c>
      <c r="N52" s="519" t="s">
        <v>190</v>
      </c>
      <c r="O52" s="519" t="s">
        <v>190</v>
      </c>
      <c r="P52" s="519" t="s">
        <v>190</v>
      </c>
      <c r="Q52" s="519" t="s">
        <v>190</v>
      </c>
      <c r="R52" s="519" t="s">
        <v>190</v>
      </c>
      <c r="S52" s="519" t="s">
        <v>190</v>
      </c>
      <c r="T52" s="519" t="s">
        <v>190</v>
      </c>
      <c r="U52" s="519" t="s">
        <v>190</v>
      </c>
      <c r="V52" s="519" t="s">
        <v>190</v>
      </c>
      <c r="W52" s="519" t="s">
        <v>190</v>
      </c>
      <c r="X52" s="519" t="s">
        <v>190</v>
      </c>
      <c r="Y52" s="519" t="s">
        <v>190</v>
      </c>
      <c r="Z52" s="519" t="s">
        <v>190</v>
      </c>
      <c r="AA52" s="519" t="s">
        <v>190</v>
      </c>
      <c r="AB52" s="519" t="s">
        <v>190</v>
      </c>
      <c r="AC52" s="519" t="s">
        <v>190</v>
      </c>
      <c r="AD52" s="519" t="s">
        <v>190</v>
      </c>
    </row>
    <row r="53" spans="1:30" ht="48" customHeight="1" x14ac:dyDescent="0.25">
      <c r="A53" s="105"/>
      <c r="B53" s="394" t="s">
        <v>150</v>
      </c>
      <c r="C53" s="395" t="s">
        <v>151</v>
      </c>
      <c r="D53" s="394" t="s">
        <v>93</v>
      </c>
      <c r="E53" s="489" t="s">
        <v>190</v>
      </c>
      <c r="F53" s="489" t="s">
        <v>190</v>
      </c>
      <c r="G53" s="489" t="s">
        <v>190</v>
      </c>
      <c r="H53" s="489" t="s">
        <v>190</v>
      </c>
      <c r="I53" s="489" t="s">
        <v>190</v>
      </c>
      <c r="J53" s="489" t="s">
        <v>190</v>
      </c>
      <c r="K53" s="489" t="s">
        <v>190</v>
      </c>
      <c r="L53" s="489" t="s">
        <v>190</v>
      </c>
      <c r="M53" s="489" t="s">
        <v>190</v>
      </c>
      <c r="N53" s="489" t="s">
        <v>190</v>
      </c>
      <c r="O53" s="489" t="s">
        <v>190</v>
      </c>
      <c r="P53" s="489" t="s">
        <v>190</v>
      </c>
      <c r="Q53" s="489" t="s">
        <v>190</v>
      </c>
      <c r="R53" s="489" t="s">
        <v>190</v>
      </c>
      <c r="S53" s="489" t="s">
        <v>190</v>
      </c>
      <c r="T53" s="489" t="s">
        <v>190</v>
      </c>
      <c r="U53" s="489" t="s">
        <v>190</v>
      </c>
      <c r="V53" s="489" t="s">
        <v>190</v>
      </c>
      <c r="W53" s="489" t="s">
        <v>190</v>
      </c>
      <c r="X53" s="489" t="s">
        <v>190</v>
      </c>
      <c r="Y53" s="489" t="s">
        <v>190</v>
      </c>
      <c r="Z53" s="489" t="s">
        <v>190</v>
      </c>
      <c r="AA53" s="489" t="s">
        <v>190</v>
      </c>
      <c r="AB53" s="489" t="s">
        <v>190</v>
      </c>
      <c r="AC53" s="489" t="s">
        <v>190</v>
      </c>
      <c r="AD53" s="489" t="s">
        <v>190</v>
      </c>
    </row>
    <row r="54" spans="1:30" ht="42" customHeight="1" x14ac:dyDescent="0.25">
      <c r="A54" s="105"/>
      <c r="B54" s="450" t="s">
        <v>152</v>
      </c>
      <c r="C54" s="457" t="s">
        <v>153</v>
      </c>
      <c r="D54" s="421" t="s">
        <v>93</v>
      </c>
      <c r="E54" s="208" t="s">
        <v>190</v>
      </c>
      <c r="F54" s="208" t="s">
        <v>190</v>
      </c>
      <c r="G54" s="208" t="s">
        <v>190</v>
      </c>
      <c r="H54" s="208" t="s">
        <v>190</v>
      </c>
      <c r="I54" s="208" t="s">
        <v>190</v>
      </c>
      <c r="J54" s="208" t="s">
        <v>190</v>
      </c>
      <c r="K54" s="208" t="s">
        <v>190</v>
      </c>
      <c r="L54" s="208" t="s">
        <v>190</v>
      </c>
      <c r="M54" s="208" t="s">
        <v>190</v>
      </c>
      <c r="N54" s="208" t="s">
        <v>190</v>
      </c>
      <c r="O54" s="208" t="s">
        <v>190</v>
      </c>
      <c r="P54" s="208" t="s">
        <v>190</v>
      </c>
      <c r="Q54" s="208" t="s">
        <v>190</v>
      </c>
      <c r="R54" s="208" t="s">
        <v>190</v>
      </c>
      <c r="S54" s="208" t="s">
        <v>190</v>
      </c>
      <c r="T54" s="208" t="s">
        <v>190</v>
      </c>
      <c r="U54" s="208" t="s">
        <v>190</v>
      </c>
      <c r="V54" s="208" t="s">
        <v>190</v>
      </c>
      <c r="W54" s="208" t="s">
        <v>190</v>
      </c>
      <c r="X54" s="208" t="s">
        <v>190</v>
      </c>
      <c r="Y54" s="208" t="s">
        <v>190</v>
      </c>
      <c r="Z54" s="208" t="s">
        <v>190</v>
      </c>
      <c r="AA54" s="208" t="s">
        <v>190</v>
      </c>
      <c r="AB54" s="208" t="s">
        <v>190</v>
      </c>
      <c r="AC54" s="208" t="s">
        <v>190</v>
      </c>
      <c r="AD54" s="208" t="s">
        <v>190</v>
      </c>
    </row>
    <row r="55" spans="1:30" ht="42" customHeight="1" x14ac:dyDescent="0.25">
      <c r="A55" s="105"/>
      <c r="B55" s="450" t="s">
        <v>154</v>
      </c>
      <c r="C55" s="457" t="s">
        <v>155</v>
      </c>
      <c r="D55" s="421" t="s">
        <v>93</v>
      </c>
      <c r="E55" s="208" t="s">
        <v>190</v>
      </c>
      <c r="F55" s="208" t="s">
        <v>190</v>
      </c>
      <c r="G55" s="208" t="s">
        <v>190</v>
      </c>
      <c r="H55" s="208" t="s">
        <v>190</v>
      </c>
      <c r="I55" s="208" t="s">
        <v>190</v>
      </c>
      <c r="J55" s="208" t="s">
        <v>190</v>
      </c>
      <c r="K55" s="208" t="s">
        <v>190</v>
      </c>
      <c r="L55" s="208" t="s">
        <v>190</v>
      </c>
      <c r="M55" s="208" t="s">
        <v>190</v>
      </c>
      <c r="N55" s="208" t="s">
        <v>190</v>
      </c>
      <c r="O55" s="208" t="s">
        <v>190</v>
      </c>
      <c r="P55" s="208" t="s">
        <v>190</v>
      </c>
      <c r="Q55" s="208" t="s">
        <v>190</v>
      </c>
      <c r="R55" s="208" t="s">
        <v>190</v>
      </c>
      <c r="S55" s="208" t="s">
        <v>190</v>
      </c>
      <c r="T55" s="208" t="s">
        <v>190</v>
      </c>
      <c r="U55" s="208" t="s">
        <v>190</v>
      </c>
      <c r="V55" s="208" t="s">
        <v>190</v>
      </c>
      <c r="W55" s="208" t="s">
        <v>190</v>
      </c>
      <c r="X55" s="208" t="s">
        <v>190</v>
      </c>
      <c r="Y55" s="208" t="s">
        <v>190</v>
      </c>
      <c r="Z55" s="208" t="s">
        <v>190</v>
      </c>
      <c r="AA55" s="208" t="s">
        <v>190</v>
      </c>
      <c r="AB55" s="208" t="s">
        <v>190</v>
      </c>
      <c r="AC55" s="208" t="s">
        <v>190</v>
      </c>
      <c r="AD55" s="208" t="s">
        <v>190</v>
      </c>
    </row>
    <row r="56" spans="1:30" s="512" customFormat="1" ht="33" customHeight="1" x14ac:dyDescent="0.25">
      <c r="B56" s="407" t="s">
        <v>154</v>
      </c>
      <c r="C56" s="458" t="s">
        <v>734</v>
      </c>
      <c r="D56" s="76" t="s">
        <v>841</v>
      </c>
      <c r="E56" s="209" t="s">
        <v>190</v>
      </c>
      <c r="F56" s="209" t="s">
        <v>190</v>
      </c>
      <c r="G56" s="209" t="s">
        <v>190</v>
      </c>
      <c r="H56" s="209" t="s">
        <v>190</v>
      </c>
      <c r="I56" s="209" t="s">
        <v>190</v>
      </c>
      <c r="J56" s="209" t="s">
        <v>190</v>
      </c>
      <c r="K56" s="209" t="s">
        <v>190</v>
      </c>
      <c r="L56" s="209" t="s">
        <v>190</v>
      </c>
      <c r="M56" s="209" t="s">
        <v>190</v>
      </c>
      <c r="N56" s="209" t="s">
        <v>190</v>
      </c>
      <c r="O56" s="209" t="s">
        <v>190</v>
      </c>
      <c r="P56" s="209" t="s">
        <v>190</v>
      </c>
      <c r="Q56" s="209" t="s">
        <v>190</v>
      </c>
      <c r="R56" s="209" t="s">
        <v>190</v>
      </c>
      <c r="S56" s="209" t="s">
        <v>190</v>
      </c>
      <c r="T56" s="209" t="s">
        <v>190</v>
      </c>
      <c r="U56" s="209" t="s">
        <v>190</v>
      </c>
      <c r="V56" s="209" t="s">
        <v>190</v>
      </c>
      <c r="W56" s="209" t="s">
        <v>190</v>
      </c>
      <c r="X56" s="209" t="s">
        <v>190</v>
      </c>
      <c r="Y56" s="209" t="s">
        <v>190</v>
      </c>
      <c r="Z56" s="209" t="s">
        <v>190</v>
      </c>
      <c r="AA56" s="209" t="s">
        <v>190</v>
      </c>
      <c r="AB56" s="209" t="s">
        <v>190</v>
      </c>
      <c r="AC56" s="209" t="s">
        <v>190</v>
      </c>
      <c r="AD56" s="209" t="s">
        <v>190</v>
      </c>
    </row>
    <row r="57" spans="1:30" ht="42" customHeight="1" x14ac:dyDescent="0.25">
      <c r="A57" s="105"/>
      <c r="B57" s="421" t="s">
        <v>156</v>
      </c>
      <c r="C57" s="422" t="s">
        <v>157</v>
      </c>
      <c r="D57" s="421" t="s">
        <v>93</v>
      </c>
      <c r="E57" s="421" t="s">
        <v>190</v>
      </c>
      <c r="F57" s="421" t="s">
        <v>190</v>
      </c>
      <c r="G57" s="421" t="s">
        <v>190</v>
      </c>
      <c r="H57" s="421" t="s">
        <v>190</v>
      </c>
      <c r="I57" s="421" t="s">
        <v>190</v>
      </c>
      <c r="J57" s="421" t="s">
        <v>190</v>
      </c>
      <c r="K57" s="421" t="s">
        <v>190</v>
      </c>
      <c r="L57" s="421" t="s">
        <v>190</v>
      </c>
      <c r="M57" s="421" t="s">
        <v>190</v>
      </c>
      <c r="N57" s="421" t="s">
        <v>190</v>
      </c>
      <c r="O57" s="421" t="s">
        <v>190</v>
      </c>
      <c r="P57" s="421" t="s">
        <v>190</v>
      </c>
      <c r="Q57" s="421" t="s">
        <v>190</v>
      </c>
      <c r="R57" s="421" t="s">
        <v>190</v>
      </c>
      <c r="S57" s="421" t="s">
        <v>190</v>
      </c>
      <c r="T57" s="421" t="s">
        <v>190</v>
      </c>
      <c r="U57" s="421" t="s">
        <v>190</v>
      </c>
      <c r="V57" s="421" t="s">
        <v>190</v>
      </c>
      <c r="W57" s="421" t="s">
        <v>190</v>
      </c>
      <c r="X57" s="421" t="s">
        <v>190</v>
      </c>
      <c r="Y57" s="421" t="s">
        <v>190</v>
      </c>
      <c r="Z57" s="421" t="s">
        <v>190</v>
      </c>
      <c r="AA57" s="421" t="s">
        <v>190</v>
      </c>
      <c r="AB57" s="421" t="s">
        <v>190</v>
      </c>
      <c r="AC57" s="421" t="s">
        <v>190</v>
      </c>
      <c r="AD57" s="421" t="s">
        <v>190</v>
      </c>
    </row>
    <row r="58" spans="1:30" ht="42" customHeight="1" x14ac:dyDescent="0.25">
      <c r="A58" s="105"/>
      <c r="B58" s="421" t="s">
        <v>158</v>
      </c>
      <c r="C58" s="422" t="s">
        <v>159</v>
      </c>
      <c r="D58" s="421" t="s">
        <v>93</v>
      </c>
      <c r="E58" s="421" t="s">
        <v>190</v>
      </c>
      <c r="F58" s="421" t="s">
        <v>190</v>
      </c>
      <c r="G58" s="421" t="s">
        <v>190</v>
      </c>
      <c r="H58" s="421" t="s">
        <v>190</v>
      </c>
      <c r="I58" s="421" t="s">
        <v>190</v>
      </c>
      <c r="J58" s="421" t="s">
        <v>190</v>
      </c>
      <c r="K58" s="421" t="s">
        <v>190</v>
      </c>
      <c r="L58" s="421" t="s">
        <v>190</v>
      </c>
      <c r="M58" s="421" t="s">
        <v>190</v>
      </c>
      <c r="N58" s="421" t="s">
        <v>190</v>
      </c>
      <c r="O58" s="421" t="s">
        <v>190</v>
      </c>
      <c r="P58" s="421" t="s">
        <v>190</v>
      </c>
      <c r="Q58" s="421" t="s">
        <v>190</v>
      </c>
      <c r="R58" s="421" t="s">
        <v>190</v>
      </c>
      <c r="S58" s="421" t="s">
        <v>190</v>
      </c>
      <c r="T58" s="421" t="s">
        <v>190</v>
      </c>
      <c r="U58" s="421" t="s">
        <v>190</v>
      </c>
      <c r="V58" s="421" t="s">
        <v>190</v>
      </c>
      <c r="W58" s="421" t="s">
        <v>190</v>
      </c>
      <c r="X58" s="421" t="s">
        <v>190</v>
      </c>
      <c r="Y58" s="421" t="s">
        <v>190</v>
      </c>
      <c r="Z58" s="421" t="s">
        <v>190</v>
      </c>
      <c r="AA58" s="421" t="s">
        <v>190</v>
      </c>
      <c r="AB58" s="421" t="s">
        <v>190</v>
      </c>
      <c r="AC58" s="421" t="s">
        <v>190</v>
      </c>
      <c r="AD58" s="421" t="s">
        <v>190</v>
      </c>
    </row>
    <row r="59" spans="1:30" ht="42" customHeight="1" x14ac:dyDescent="0.25">
      <c r="A59" s="105"/>
      <c r="B59" s="421" t="s">
        <v>160</v>
      </c>
      <c r="C59" s="422" t="s">
        <v>161</v>
      </c>
      <c r="D59" s="421" t="s">
        <v>93</v>
      </c>
      <c r="E59" s="421" t="s">
        <v>190</v>
      </c>
      <c r="F59" s="421" t="s">
        <v>190</v>
      </c>
      <c r="G59" s="421" t="s">
        <v>190</v>
      </c>
      <c r="H59" s="421" t="s">
        <v>190</v>
      </c>
      <c r="I59" s="421" t="s">
        <v>190</v>
      </c>
      <c r="J59" s="421" t="s">
        <v>190</v>
      </c>
      <c r="K59" s="421" t="s">
        <v>190</v>
      </c>
      <c r="L59" s="421" t="s">
        <v>190</v>
      </c>
      <c r="M59" s="421" t="s">
        <v>190</v>
      </c>
      <c r="N59" s="421" t="s">
        <v>190</v>
      </c>
      <c r="O59" s="421" t="s">
        <v>190</v>
      </c>
      <c r="P59" s="421" t="s">
        <v>190</v>
      </c>
      <c r="Q59" s="421" t="s">
        <v>190</v>
      </c>
      <c r="R59" s="421" t="s">
        <v>190</v>
      </c>
      <c r="S59" s="421" t="s">
        <v>190</v>
      </c>
      <c r="T59" s="421" t="s">
        <v>190</v>
      </c>
      <c r="U59" s="421" t="s">
        <v>190</v>
      </c>
      <c r="V59" s="421" t="s">
        <v>190</v>
      </c>
      <c r="W59" s="421" t="s">
        <v>190</v>
      </c>
      <c r="X59" s="421" t="s">
        <v>190</v>
      </c>
      <c r="Y59" s="421" t="s">
        <v>190</v>
      </c>
      <c r="Z59" s="421" t="s">
        <v>190</v>
      </c>
      <c r="AA59" s="421" t="s">
        <v>190</v>
      </c>
      <c r="AB59" s="421" t="s">
        <v>190</v>
      </c>
      <c r="AC59" s="421" t="s">
        <v>190</v>
      </c>
      <c r="AD59" s="421" t="s">
        <v>190</v>
      </c>
    </row>
    <row r="60" spans="1:30" ht="42" customHeight="1" x14ac:dyDescent="0.25">
      <c r="A60" s="105"/>
      <c r="B60" s="421" t="s">
        <v>165</v>
      </c>
      <c r="C60" s="422" t="s">
        <v>166</v>
      </c>
      <c r="D60" s="421" t="s">
        <v>93</v>
      </c>
      <c r="E60" s="421" t="s">
        <v>190</v>
      </c>
      <c r="F60" s="421" t="s">
        <v>190</v>
      </c>
      <c r="G60" s="421" t="s">
        <v>190</v>
      </c>
      <c r="H60" s="421" t="s">
        <v>190</v>
      </c>
      <c r="I60" s="421" t="s">
        <v>190</v>
      </c>
      <c r="J60" s="421" t="s">
        <v>190</v>
      </c>
      <c r="K60" s="421" t="s">
        <v>190</v>
      </c>
      <c r="L60" s="421" t="s">
        <v>190</v>
      </c>
      <c r="M60" s="421" t="s">
        <v>190</v>
      </c>
      <c r="N60" s="421" t="s">
        <v>190</v>
      </c>
      <c r="O60" s="421" t="s">
        <v>190</v>
      </c>
      <c r="P60" s="421" t="s">
        <v>190</v>
      </c>
      <c r="Q60" s="421" t="s">
        <v>190</v>
      </c>
      <c r="R60" s="421" t="s">
        <v>190</v>
      </c>
      <c r="S60" s="421" t="s">
        <v>190</v>
      </c>
      <c r="T60" s="421" t="s">
        <v>190</v>
      </c>
      <c r="U60" s="421" t="s">
        <v>190</v>
      </c>
      <c r="V60" s="421" t="s">
        <v>190</v>
      </c>
      <c r="W60" s="421" t="s">
        <v>190</v>
      </c>
      <c r="X60" s="421" t="s">
        <v>190</v>
      </c>
      <c r="Y60" s="421" t="s">
        <v>190</v>
      </c>
      <c r="Z60" s="421" t="s">
        <v>190</v>
      </c>
      <c r="AA60" s="421" t="s">
        <v>190</v>
      </c>
      <c r="AB60" s="421" t="s">
        <v>190</v>
      </c>
      <c r="AC60" s="421" t="s">
        <v>190</v>
      </c>
      <c r="AD60" s="421" t="s">
        <v>190</v>
      </c>
    </row>
    <row r="61" spans="1:30" ht="42" customHeight="1" x14ac:dyDescent="0.25">
      <c r="A61" s="105"/>
      <c r="B61" s="450" t="s">
        <v>167</v>
      </c>
      <c r="C61" s="457" t="s">
        <v>168</v>
      </c>
      <c r="D61" s="421" t="s">
        <v>93</v>
      </c>
      <c r="E61" s="421" t="s">
        <v>190</v>
      </c>
      <c r="F61" s="421" t="s">
        <v>190</v>
      </c>
      <c r="G61" s="421" t="s">
        <v>190</v>
      </c>
      <c r="H61" s="421" t="s">
        <v>190</v>
      </c>
      <c r="I61" s="421" t="s">
        <v>190</v>
      </c>
      <c r="J61" s="421" t="s">
        <v>190</v>
      </c>
      <c r="K61" s="421" t="s">
        <v>190</v>
      </c>
      <c r="L61" s="421" t="s">
        <v>190</v>
      </c>
      <c r="M61" s="421" t="s">
        <v>190</v>
      </c>
      <c r="N61" s="421" t="s">
        <v>190</v>
      </c>
      <c r="O61" s="421" t="s">
        <v>190</v>
      </c>
      <c r="P61" s="421" t="s">
        <v>190</v>
      </c>
      <c r="Q61" s="421" t="s">
        <v>190</v>
      </c>
      <c r="R61" s="421" t="s">
        <v>190</v>
      </c>
      <c r="S61" s="421" t="s">
        <v>190</v>
      </c>
      <c r="T61" s="421" t="s">
        <v>190</v>
      </c>
      <c r="U61" s="421" t="s">
        <v>190</v>
      </c>
      <c r="V61" s="421" t="s">
        <v>190</v>
      </c>
      <c r="W61" s="421" t="s">
        <v>190</v>
      </c>
      <c r="X61" s="421" t="s">
        <v>190</v>
      </c>
      <c r="Y61" s="421" t="s">
        <v>190</v>
      </c>
      <c r="Z61" s="421" t="s">
        <v>190</v>
      </c>
      <c r="AA61" s="421" t="s">
        <v>190</v>
      </c>
      <c r="AB61" s="421" t="s">
        <v>190</v>
      </c>
      <c r="AC61" s="421" t="s">
        <v>190</v>
      </c>
      <c r="AD61" s="421" t="s">
        <v>190</v>
      </c>
    </row>
    <row r="62" spans="1:30" ht="42" customHeight="1" x14ac:dyDescent="0.25">
      <c r="A62" s="105"/>
      <c r="B62" s="450" t="s">
        <v>169</v>
      </c>
      <c r="C62" s="457" t="s">
        <v>170</v>
      </c>
      <c r="D62" s="421" t="s">
        <v>93</v>
      </c>
      <c r="E62" s="421" t="s">
        <v>190</v>
      </c>
      <c r="F62" s="421" t="s">
        <v>190</v>
      </c>
      <c r="G62" s="421" t="s">
        <v>190</v>
      </c>
      <c r="H62" s="421" t="s">
        <v>190</v>
      </c>
      <c r="I62" s="421" t="s">
        <v>190</v>
      </c>
      <c r="J62" s="421" t="s">
        <v>190</v>
      </c>
      <c r="K62" s="421" t="s">
        <v>190</v>
      </c>
      <c r="L62" s="421" t="s">
        <v>190</v>
      </c>
      <c r="M62" s="421" t="s">
        <v>190</v>
      </c>
      <c r="N62" s="421" t="s">
        <v>190</v>
      </c>
      <c r="O62" s="421" t="s">
        <v>190</v>
      </c>
      <c r="P62" s="421" t="s">
        <v>190</v>
      </c>
      <c r="Q62" s="421" t="s">
        <v>190</v>
      </c>
      <c r="R62" s="421" t="s">
        <v>190</v>
      </c>
      <c r="S62" s="421" t="s">
        <v>190</v>
      </c>
      <c r="T62" s="421" t="s">
        <v>190</v>
      </c>
      <c r="U62" s="421" t="s">
        <v>190</v>
      </c>
      <c r="V62" s="421" t="s">
        <v>190</v>
      </c>
      <c r="W62" s="421" t="s">
        <v>190</v>
      </c>
      <c r="X62" s="421" t="s">
        <v>190</v>
      </c>
      <c r="Y62" s="421" t="s">
        <v>190</v>
      </c>
      <c r="Z62" s="421" t="s">
        <v>190</v>
      </c>
      <c r="AA62" s="421" t="s">
        <v>190</v>
      </c>
      <c r="AB62" s="421" t="s">
        <v>190</v>
      </c>
      <c r="AC62" s="421" t="s">
        <v>190</v>
      </c>
      <c r="AD62" s="421" t="s">
        <v>190</v>
      </c>
    </row>
    <row r="63" spans="1:30" ht="48" customHeight="1" x14ac:dyDescent="0.25">
      <c r="A63" s="105"/>
      <c r="B63" s="394" t="s">
        <v>171</v>
      </c>
      <c r="C63" s="395" t="s">
        <v>172</v>
      </c>
      <c r="D63" s="394" t="s">
        <v>93</v>
      </c>
      <c r="E63" s="489" t="s">
        <v>190</v>
      </c>
      <c r="F63" s="489" t="s">
        <v>190</v>
      </c>
      <c r="G63" s="489" t="s">
        <v>190</v>
      </c>
      <c r="H63" s="489" t="s">
        <v>190</v>
      </c>
      <c r="I63" s="489" t="s">
        <v>190</v>
      </c>
      <c r="J63" s="489" t="s">
        <v>190</v>
      </c>
      <c r="K63" s="489" t="s">
        <v>190</v>
      </c>
      <c r="L63" s="489" t="s">
        <v>190</v>
      </c>
      <c r="M63" s="489" t="s">
        <v>190</v>
      </c>
      <c r="N63" s="489" t="s">
        <v>190</v>
      </c>
      <c r="O63" s="489" t="s">
        <v>190</v>
      </c>
      <c r="P63" s="489" t="s">
        <v>190</v>
      </c>
      <c r="Q63" s="489" t="s">
        <v>190</v>
      </c>
      <c r="R63" s="489" t="s">
        <v>190</v>
      </c>
      <c r="S63" s="489" t="s">
        <v>190</v>
      </c>
      <c r="T63" s="489" t="s">
        <v>190</v>
      </c>
      <c r="U63" s="489" t="s">
        <v>190</v>
      </c>
      <c r="V63" s="489" t="s">
        <v>190</v>
      </c>
      <c r="W63" s="489" t="s">
        <v>190</v>
      </c>
      <c r="X63" s="489" t="s">
        <v>190</v>
      </c>
      <c r="Y63" s="489" t="s">
        <v>190</v>
      </c>
      <c r="Z63" s="489" t="s">
        <v>190</v>
      </c>
      <c r="AA63" s="489" t="s">
        <v>190</v>
      </c>
      <c r="AB63" s="489" t="s">
        <v>190</v>
      </c>
      <c r="AC63" s="489" t="s">
        <v>190</v>
      </c>
      <c r="AD63" s="489" t="s">
        <v>190</v>
      </c>
    </row>
    <row r="64" spans="1:30" ht="42" customHeight="1" x14ac:dyDescent="0.25">
      <c r="A64" s="105"/>
      <c r="B64" s="421" t="s">
        <v>173</v>
      </c>
      <c r="C64" s="422" t="s">
        <v>174</v>
      </c>
      <c r="D64" s="421" t="s">
        <v>93</v>
      </c>
      <c r="E64" s="421" t="s">
        <v>190</v>
      </c>
      <c r="F64" s="421" t="s">
        <v>190</v>
      </c>
      <c r="G64" s="421" t="s">
        <v>190</v>
      </c>
      <c r="H64" s="421" t="s">
        <v>190</v>
      </c>
      <c r="I64" s="421" t="s">
        <v>190</v>
      </c>
      <c r="J64" s="421" t="s">
        <v>190</v>
      </c>
      <c r="K64" s="421" t="s">
        <v>190</v>
      </c>
      <c r="L64" s="421" t="s">
        <v>190</v>
      </c>
      <c r="M64" s="421" t="s">
        <v>190</v>
      </c>
      <c r="N64" s="421" t="s">
        <v>190</v>
      </c>
      <c r="O64" s="421" t="s">
        <v>190</v>
      </c>
      <c r="P64" s="421" t="s">
        <v>190</v>
      </c>
      <c r="Q64" s="421" t="s">
        <v>190</v>
      </c>
      <c r="R64" s="421" t="s">
        <v>190</v>
      </c>
      <c r="S64" s="421" t="s">
        <v>190</v>
      </c>
      <c r="T64" s="421" t="s">
        <v>190</v>
      </c>
      <c r="U64" s="421" t="s">
        <v>190</v>
      </c>
      <c r="V64" s="421" t="s">
        <v>190</v>
      </c>
      <c r="W64" s="421" t="s">
        <v>190</v>
      </c>
      <c r="X64" s="421" t="s">
        <v>190</v>
      </c>
      <c r="Y64" s="421" t="s">
        <v>190</v>
      </c>
      <c r="Z64" s="421" t="s">
        <v>190</v>
      </c>
      <c r="AA64" s="421" t="s">
        <v>190</v>
      </c>
      <c r="AB64" s="421" t="s">
        <v>190</v>
      </c>
      <c r="AC64" s="421" t="s">
        <v>190</v>
      </c>
      <c r="AD64" s="421" t="s">
        <v>190</v>
      </c>
    </row>
    <row r="65" spans="1:30" ht="42" customHeight="1" x14ac:dyDescent="0.25">
      <c r="A65" s="105"/>
      <c r="B65" s="421" t="s">
        <v>175</v>
      </c>
      <c r="C65" s="422" t="s">
        <v>176</v>
      </c>
      <c r="D65" s="421" t="s">
        <v>93</v>
      </c>
      <c r="E65" s="208" t="s">
        <v>190</v>
      </c>
      <c r="F65" s="208" t="s">
        <v>190</v>
      </c>
      <c r="G65" s="208" t="s">
        <v>190</v>
      </c>
      <c r="H65" s="208" t="s">
        <v>190</v>
      </c>
      <c r="I65" s="208" t="s">
        <v>190</v>
      </c>
      <c r="J65" s="208" t="s">
        <v>190</v>
      </c>
      <c r="K65" s="208" t="s">
        <v>190</v>
      </c>
      <c r="L65" s="208" t="s">
        <v>190</v>
      </c>
      <c r="M65" s="208" t="s">
        <v>190</v>
      </c>
      <c r="N65" s="208" t="s">
        <v>190</v>
      </c>
      <c r="O65" s="208" t="s">
        <v>190</v>
      </c>
      <c r="P65" s="208" t="s">
        <v>190</v>
      </c>
      <c r="Q65" s="208" t="s">
        <v>190</v>
      </c>
      <c r="R65" s="208" t="s">
        <v>190</v>
      </c>
      <c r="S65" s="208" t="s">
        <v>190</v>
      </c>
      <c r="T65" s="208" t="s">
        <v>190</v>
      </c>
      <c r="U65" s="208" t="s">
        <v>190</v>
      </c>
      <c r="V65" s="208" t="s">
        <v>190</v>
      </c>
      <c r="W65" s="208" t="s">
        <v>190</v>
      </c>
      <c r="X65" s="208" t="s">
        <v>190</v>
      </c>
      <c r="Y65" s="208" t="s">
        <v>190</v>
      </c>
      <c r="Z65" s="208" t="s">
        <v>190</v>
      </c>
      <c r="AA65" s="208" t="s">
        <v>190</v>
      </c>
      <c r="AB65" s="208" t="s">
        <v>190</v>
      </c>
      <c r="AC65" s="208" t="s">
        <v>190</v>
      </c>
      <c r="AD65" s="208" t="s">
        <v>190</v>
      </c>
    </row>
    <row r="66" spans="1:30" ht="48" customHeight="1" x14ac:dyDescent="0.25">
      <c r="A66" s="105"/>
      <c r="B66" s="394" t="s">
        <v>177</v>
      </c>
      <c r="C66" s="395" t="s">
        <v>178</v>
      </c>
      <c r="D66" s="440" t="s">
        <v>93</v>
      </c>
      <c r="E66" s="489" t="s">
        <v>190</v>
      </c>
      <c r="F66" s="489" t="s">
        <v>190</v>
      </c>
      <c r="G66" s="489" t="s">
        <v>190</v>
      </c>
      <c r="H66" s="489" t="s">
        <v>190</v>
      </c>
      <c r="I66" s="489" t="s">
        <v>190</v>
      </c>
      <c r="J66" s="489" t="s">
        <v>190</v>
      </c>
      <c r="K66" s="489" t="s">
        <v>190</v>
      </c>
      <c r="L66" s="489" t="s">
        <v>190</v>
      </c>
      <c r="M66" s="489" t="s">
        <v>190</v>
      </c>
      <c r="N66" s="489" t="s">
        <v>190</v>
      </c>
      <c r="O66" s="489" t="s">
        <v>190</v>
      </c>
      <c r="P66" s="489" t="s">
        <v>190</v>
      </c>
      <c r="Q66" s="489" t="s">
        <v>190</v>
      </c>
      <c r="R66" s="489" t="s">
        <v>190</v>
      </c>
      <c r="S66" s="489" t="s">
        <v>190</v>
      </c>
      <c r="T66" s="489" t="s">
        <v>190</v>
      </c>
      <c r="U66" s="489" t="s">
        <v>190</v>
      </c>
      <c r="V66" s="489" t="s">
        <v>190</v>
      </c>
      <c r="W66" s="489" t="s">
        <v>190</v>
      </c>
      <c r="X66" s="489" t="s">
        <v>190</v>
      </c>
      <c r="Y66" s="489" t="s">
        <v>190</v>
      </c>
      <c r="Z66" s="489" t="s">
        <v>190</v>
      </c>
      <c r="AA66" s="489" t="s">
        <v>190</v>
      </c>
      <c r="AB66" s="489" t="s">
        <v>190</v>
      </c>
      <c r="AC66" s="489" t="s">
        <v>190</v>
      </c>
      <c r="AD66" s="489" t="s">
        <v>190</v>
      </c>
    </row>
    <row r="67" spans="1:30" ht="42" customHeight="1" x14ac:dyDescent="0.25">
      <c r="A67" s="105"/>
      <c r="B67" s="424" t="s">
        <v>179</v>
      </c>
      <c r="C67" s="425" t="s">
        <v>180</v>
      </c>
      <c r="D67" s="424" t="s">
        <v>93</v>
      </c>
      <c r="E67" s="208" t="s">
        <v>190</v>
      </c>
      <c r="F67" s="208" t="s">
        <v>190</v>
      </c>
      <c r="G67" s="208" t="s">
        <v>190</v>
      </c>
      <c r="H67" s="208" t="s">
        <v>190</v>
      </c>
      <c r="I67" s="208" t="s">
        <v>190</v>
      </c>
      <c r="J67" s="208" t="s">
        <v>190</v>
      </c>
      <c r="K67" s="208" t="s">
        <v>190</v>
      </c>
      <c r="L67" s="208" t="s">
        <v>190</v>
      </c>
      <c r="M67" s="208" t="s">
        <v>190</v>
      </c>
      <c r="N67" s="208" t="s">
        <v>190</v>
      </c>
      <c r="O67" s="208" t="s">
        <v>190</v>
      </c>
      <c r="P67" s="208" t="s">
        <v>190</v>
      </c>
      <c r="Q67" s="208" t="s">
        <v>190</v>
      </c>
      <c r="R67" s="208" t="s">
        <v>190</v>
      </c>
      <c r="S67" s="208" t="s">
        <v>190</v>
      </c>
      <c r="T67" s="208" t="s">
        <v>190</v>
      </c>
      <c r="U67" s="208" t="s">
        <v>190</v>
      </c>
      <c r="V67" s="208" t="s">
        <v>190</v>
      </c>
      <c r="W67" s="208" t="s">
        <v>190</v>
      </c>
      <c r="X67" s="208" t="s">
        <v>190</v>
      </c>
      <c r="Y67" s="208" t="s">
        <v>190</v>
      </c>
      <c r="Z67" s="208" t="s">
        <v>190</v>
      </c>
      <c r="AA67" s="208" t="s">
        <v>190</v>
      </c>
      <c r="AB67" s="208" t="s">
        <v>190</v>
      </c>
      <c r="AC67" s="208" t="s">
        <v>190</v>
      </c>
      <c r="AD67" s="208" t="s">
        <v>190</v>
      </c>
    </row>
    <row r="68" spans="1:30" ht="42" customHeight="1" x14ac:dyDescent="0.25">
      <c r="A68" s="105"/>
      <c r="B68" s="424" t="s">
        <v>181</v>
      </c>
      <c r="C68" s="425" t="s">
        <v>182</v>
      </c>
      <c r="D68" s="424" t="s">
        <v>93</v>
      </c>
      <c r="E68" s="208" t="s">
        <v>190</v>
      </c>
      <c r="F68" s="208" t="s">
        <v>190</v>
      </c>
      <c r="G68" s="208" t="s">
        <v>190</v>
      </c>
      <c r="H68" s="208" t="s">
        <v>190</v>
      </c>
      <c r="I68" s="208" t="s">
        <v>190</v>
      </c>
      <c r="J68" s="208" t="s">
        <v>190</v>
      </c>
      <c r="K68" s="208" t="s">
        <v>190</v>
      </c>
      <c r="L68" s="208" t="s">
        <v>190</v>
      </c>
      <c r="M68" s="208" t="s">
        <v>190</v>
      </c>
      <c r="N68" s="208" t="s">
        <v>190</v>
      </c>
      <c r="O68" s="208" t="s">
        <v>190</v>
      </c>
      <c r="P68" s="208" t="s">
        <v>190</v>
      </c>
      <c r="Q68" s="208" t="s">
        <v>190</v>
      </c>
      <c r="R68" s="208" t="s">
        <v>190</v>
      </c>
      <c r="S68" s="208" t="s">
        <v>190</v>
      </c>
      <c r="T68" s="208" t="s">
        <v>190</v>
      </c>
      <c r="U68" s="208" t="s">
        <v>190</v>
      </c>
      <c r="V68" s="208" t="s">
        <v>190</v>
      </c>
      <c r="W68" s="208" t="s">
        <v>190</v>
      </c>
      <c r="X68" s="208" t="s">
        <v>190</v>
      </c>
      <c r="Y68" s="208" t="s">
        <v>190</v>
      </c>
      <c r="Z68" s="208" t="s">
        <v>190</v>
      </c>
      <c r="AA68" s="208" t="s">
        <v>190</v>
      </c>
      <c r="AB68" s="208" t="s">
        <v>190</v>
      </c>
      <c r="AC68" s="208" t="s">
        <v>190</v>
      </c>
      <c r="AD68" s="208" t="s">
        <v>190</v>
      </c>
    </row>
    <row r="69" spans="1:30" ht="48" customHeight="1" x14ac:dyDescent="0.25">
      <c r="A69" s="105"/>
      <c r="B69" s="394" t="s">
        <v>183</v>
      </c>
      <c r="C69" s="395" t="s">
        <v>184</v>
      </c>
      <c r="D69" s="394" t="s">
        <v>93</v>
      </c>
      <c r="E69" s="489" t="s">
        <v>190</v>
      </c>
      <c r="F69" s="489" t="s">
        <v>190</v>
      </c>
      <c r="G69" s="489" t="s">
        <v>190</v>
      </c>
      <c r="H69" s="489" t="s">
        <v>190</v>
      </c>
      <c r="I69" s="489" t="s">
        <v>190</v>
      </c>
      <c r="J69" s="489" t="s">
        <v>190</v>
      </c>
      <c r="K69" s="489" t="s">
        <v>190</v>
      </c>
      <c r="L69" s="489" t="s">
        <v>190</v>
      </c>
      <c r="M69" s="489" t="s">
        <v>190</v>
      </c>
      <c r="N69" s="489" t="s">
        <v>190</v>
      </c>
      <c r="O69" s="489" t="s">
        <v>190</v>
      </c>
      <c r="P69" s="489" t="s">
        <v>190</v>
      </c>
      <c r="Q69" s="489" t="s">
        <v>190</v>
      </c>
      <c r="R69" s="489" t="s">
        <v>190</v>
      </c>
      <c r="S69" s="489" t="s">
        <v>190</v>
      </c>
      <c r="T69" s="489" t="s">
        <v>190</v>
      </c>
      <c r="U69" s="489" t="s">
        <v>190</v>
      </c>
      <c r="V69" s="489" t="s">
        <v>190</v>
      </c>
      <c r="W69" s="489" t="s">
        <v>190</v>
      </c>
      <c r="X69" s="489" t="s">
        <v>190</v>
      </c>
      <c r="Y69" s="489" t="s">
        <v>190</v>
      </c>
      <c r="Z69" s="489" t="s">
        <v>190</v>
      </c>
      <c r="AA69" s="489" t="s">
        <v>190</v>
      </c>
      <c r="AB69" s="489" t="s">
        <v>190</v>
      </c>
      <c r="AC69" s="489" t="s">
        <v>190</v>
      </c>
      <c r="AD69" s="489" t="s">
        <v>190</v>
      </c>
    </row>
    <row r="70" spans="1:30" s="512" customFormat="1" ht="33" customHeight="1" x14ac:dyDescent="0.25">
      <c r="B70" s="76" t="s">
        <v>183</v>
      </c>
      <c r="C70" s="399" t="s">
        <v>737</v>
      </c>
      <c r="D70" s="76" t="s">
        <v>736</v>
      </c>
      <c r="E70" s="209" t="s">
        <v>190</v>
      </c>
      <c r="F70" s="209" t="s">
        <v>190</v>
      </c>
      <c r="G70" s="209" t="s">
        <v>190</v>
      </c>
      <c r="H70" s="209" t="s">
        <v>190</v>
      </c>
      <c r="I70" s="209" t="s">
        <v>190</v>
      </c>
      <c r="J70" s="209" t="s">
        <v>190</v>
      </c>
      <c r="K70" s="209" t="s">
        <v>190</v>
      </c>
      <c r="L70" s="209" t="s">
        <v>190</v>
      </c>
      <c r="M70" s="209" t="s">
        <v>190</v>
      </c>
      <c r="N70" s="209" t="s">
        <v>190</v>
      </c>
      <c r="O70" s="209" t="s">
        <v>190</v>
      </c>
      <c r="P70" s="209" t="s">
        <v>190</v>
      </c>
      <c r="Q70" s="209" t="s">
        <v>190</v>
      </c>
      <c r="R70" s="209" t="s">
        <v>190</v>
      </c>
      <c r="S70" s="209" t="s">
        <v>190</v>
      </c>
      <c r="T70" s="209" t="s">
        <v>190</v>
      </c>
      <c r="U70" s="209" t="s">
        <v>190</v>
      </c>
      <c r="V70" s="209" t="s">
        <v>190</v>
      </c>
      <c r="W70" s="209" t="s">
        <v>190</v>
      </c>
      <c r="X70" s="209" t="s">
        <v>190</v>
      </c>
      <c r="Y70" s="209" t="s">
        <v>190</v>
      </c>
      <c r="Z70" s="209" t="s">
        <v>190</v>
      </c>
      <c r="AA70" s="209" t="s">
        <v>190</v>
      </c>
      <c r="AB70" s="209" t="s">
        <v>190</v>
      </c>
      <c r="AC70" s="209" t="s">
        <v>190</v>
      </c>
      <c r="AD70" s="209" t="s">
        <v>190</v>
      </c>
    </row>
    <row r="71" spans="1:30" s="512" customFormat="1" ht="33" customHeight="1" x14ac:dyDescent="0.25">
      <c r="B71" s="76" t="s">
        <v>183</v>
      </c>
      <c r="C71" s="399" t="s">
        <v>738</v>
      </c>
      <c r="D71" s="76" t="s">
        <v>739</v>
      </c>
      <c r="E71" s="209" t="s">
        <v>190</v>
      </c>
      <c r="F71" s="209" t="s">
        <v>190</v>
      </c>
      <c r="G71" s="209" t="s">
        <v>190</v>
      </c>
      <c r="H71" s="209" t="s">
        <v>190</v>
      </c>
      <c r="I71" s="209" t="s">
        <v>190</v>
      </c>
      <c r="J71" s="209" t="s">
        <v>190</v>
      </c>
      <c r="K71" s="209" t="s">
        <v>190</v>
      </c>
      <c r="L71" s="209" t="s">
        <v>190</v>
      </c>
      <c r="M71" s="209" t="s">
        <v>190</v>
      </c>
      <c r="N71" s="209" t="s">
        <v>190</v>
      </c>
      <c r="O71" s="209" t="s">
        <v>190</v>
      </c>
      <c r="P71" s="209" t="s">
        <v>190</v>
      </c>
      <c r="Q71" s="209" t="s">
        <v>190</v>
      </c>
      <c r="R71" s="209" t="s">
        <v>190</v>
      </c>
      <c r="S71" s="209" t="s">
        <v>190</v>
      </c>
      <c r="T71" s="209" t="s">
        <v>190</v>
      </c>
      <c r="U71" s="209" t="s">
        <v>190</v>
      </c>
      <c r="V71" s="209" t="s">
        <v>190</v>
      </c>
      <c r="W71" s="209" t="s">
        <v>190</v>
      </c>
      <c r="X71" s="209" t="s">
        <v>190</v>
      </c>
      <c r="Y71" s="209" t="s">
        <v>190</v>
      </c>
      <c r="Z71" s="209" t="s">
        <v>190</v>
      </c>
      <c r="AA71" s="209" t="s">
        <v>190</v>
      </c>
      <c r="AB71" s="209" t="s">
        <v>190</v>
      </c>
      <c r="AC71" s="209" t="s">
        <v>190</v>
      </c>
      <c r="AD71" s="209" t="s">
        <v>190</v>
      </c>
    </row>
    <row r="72" spans="1:30" s="512" customFormat="1" ht="33" customHeight="1" x14ac:dyDescent="0.25">
      <c r="B72" s="76" t="s">
        <v>183</v>
      </c>
      <c r="C72" s="399" t="s">
        <v>721</v>
      </c>
      <c r="D72" s="76" t="s">
        <v>742</v>
      </c>
      <c r="E72" s="209" t="s">
        <v>190</v>
      </c>
      <c r="F72" s="209" t="s">
        <v>190</v>
      </c>
      <c r="G72" s="209" t="s">
        <v>190</v>
      </c>
      <c r="H72" s="209" t="s">
        <v>190</v>
      </c>
      <c r="I72" s="209" t="s">
        <v>190</v>
      </c>
      <c r="J72" s="209" t="s">
        <v>190</v>
      </c>
      <c r="K72" s="209" t="s">
        <v>190</v>
      </c>
      <c r="L72" s="209" t="s">
        <v>190</v>
      </c>
      <c r="M72" s="209" t="s">
        <v>190</v>
      </c>
      <c r="N72" s="209" t="s">
        <v>190</v>
      </c>
      <c r="O72" s="209" t="s">
        <v>190</v>
      </c>
      <c r="P72" s="209" t="s">
        <v>190</v>
      </c>
      <c r="Q72" s="209" t="s">
        <v>190</v>
      </c>
      <c r="R72" s="209" t="s">
        <v>190</v>
      </c>
      <c r="S72" s="209" t="s">
        <v>190</v>
      </c>
      <c r="T72" s="209" t="s">
        <v>190</v>
      </c>
      <c r="U72" s="209" t="s">
        <v>190</v>
      </c>
      <c r="V72" s="209" t="s">
        <v>190</v>
      </c>
      <c r="W72" s="209" t="s">
        <v>190</v>
      </c>
      <c r="X72" s="209" t="s">
        <v>190</v>
      </c>
      <c r="Y72" s="209" t="s">
        <v>190</v>
      </c>
      <c r="Z72" s="209" t="s">
        <v>190</v>
      </c>
      <c r="AA72" s="209" t="s">
        <v>190</v>
      </c>
      <c r="AB72" s="209" t="s">
        <v>190</v>
      </c>
      <c r="AC72" s="209" t="s">
        <v>190</v>
      </c>
      <c r="AD72" s="209" t="s">
        <v>190</v>
      </c>
    </row>
    <row r="73" spans="1:30" s="714" customFormat="1" ht="33" customHeight="1" x14ac:dyDescent="0.25">
      <c r="B73" s="76" t="s">
        <v>183</v>
      </c>
      <c r="C73" s="453" t="s">
        <v>720</v>
      </c>
      <c r="D73" s="647" t="s">
        <v>842</v>
      </c>
      <c r="E73" s="209" t="s">
        <v>789</v>
      </c>
      <c r="F73" s="209" t="s">
        <v>190</v>
      </c>
      <c r="G73" s="209" t="s">
        <v>190</v>
      </c>
      <c r="H73" s="209" t="s">
        <v>190</v>
      </c>
      <c r="I73" s="209" t="s">
        <v>190</v>
      </c>
      <c r="J73" s="209" t="s">
        <v>190</v>
      </c>
      <c r="K73" s="209">
        <v>0.25</v>
      </c>
      <c r="L73" s="209" t="s">
        <v>190</v>
      </c>
      <c r="M73" s="209">
        <v>0.65</v>
      </c>
      <c r="N73" s="209" t="s">
        <v>190</v>
      </c>
      <c r="O73" s="209" t="s">
        <v>190</v>
      </c>
      <c r="P73" s="209" t="s">
        <v>190</v>
      </c>
      <c r="Q73" s="209" t="s">
        <v>190</v>
      </c>
      <c r="R73" s="209" t="s">
        <v>190</v>
      </c>
      <c r="S73" s="209" t="s">
        <v>190</v>
      </c>
      <c r="T73" s="209" t="s">
        <v>190</v>
      </c>
      <c r="U73" s="209" t="s">
        <v>190</v>
      </c>
      <c r="V73" s="209" t="s">
        <v>190</v>
      </c>
      <c r="W73" s="209" t="s">
        <v>190</v>
      </c>
      <c r="X73" s="209" t="s">
        <v>190</v>
      </c>
      <c r="Y73" s="209" t="s">
        <v>190</v>
      </c>
      <c r="Z73" s="209">
        <f>K73</f>
        <v>0.25</v>
      </c>
      <c r="AA73" s="209" t="s">
        <v>190</v>
      </c>
      <c r="AB73" s="209">
        <f>M73</f>
        <v>0.65</v>
      </c>
      <c r="AC73" s="209" t="s">
        <v>190</v>
      </c>
      <c r="AD73" s="209" t="s">
        <v>190</v>
      </c>
    </row>
    <row r="74" spans="1:30" s="714" customFormat="1" ht="33" customHeight="1" x14ac:dyDescent="0.25">
      <c r="B74" s="76" t="s">
        <v>183</v>
      </c>
      <c r="C74" s="453" t="s">
        <v>716</v>
      </c>
      <c r="D74" s="647" t="s">
        <v>843</v>
      </c>
      <c r="E74" s="209" t="s">
        <v>190</v>
      </c>
      <c r="F74" s="209" t="s">
        <v>190</v>
      </c>
      <c r="G74" s="209" t="s">
        <v>190</v>
      </c>
      <c r="H74" s="209" t="s">
        <v>190</v>
      </c>
      <c r="I74" s="209" t="s">
        <v>190</v>
      </c>
      <c r="J74" s="209" t="s">
        <v>190</v>
      </c>
      <c r="K74" s="209" t="s">
        <v>190</v>
      </c>
      <c r="L74" s="209" t="s">
        <v>190</v>
      </c>
      <c r="M74" s="209" t="s">
        <v>190</v>
      </c>
      <c r="N74" s="209" t="s">
        <v>190</v>
      </c>
      <c r="O74" s="209" t="s">
        <v>190</v>
      </c>
      <c r="P74" s="209" t="s">
        <v>190</v>
      </c>
      <c r="Q74" s="209" t="s">
        <v>190</v>
      </c>
      <c r="R74" s="209" t="s">
        <v>190</v>
      </c>
      <c r="S74" s="209" t="s">
        <v>190</v>
      </c>
      <c r="T74" s="209" t="s">
        <v>190</v>
      </c>
      <c r="U74" s="209" t="s">
        <v>190</v>
      </c>
      <c r="V74" s="209" t="s">
        <v>190</v>
      </c>
      <c r="W74" s="209" t="s">
        <v>190</v>
      </c>
      <c r="X74" s="209" t="s">
        <v>190</v>
      </c>
      <c r="Y74" s="209" t="s">
        <v>190</v>
      </c>
      <c r="Z74" s="209" t="s">
        <v>190</v>
      </c>
      <c r="AA74" s="209" t="s">
        <v>190</v>
      </c>
      <c r="AB74" s="209" t="s">
        <v>190</v>
      </c>
      <c r="AC74" s="209" t="s">
        <v>190</v>
      </c>
      <c r="AD74" s="209" t="s">
        <v>190</v>
      </c>
    </row>
    <row r="75" spans="1:30" s="512" customFormat="1" ht="33" customHeight="1" x14ac:dyDescent="0.25">
      <c r="B75" s="76" t="s">
        <v>183</v>
      </c>
      <c r="C75" s="399" t="s">
        <v>1751</v>
      </c>
      <c r="D75" s="76" t="s">
        <v>802</v>
      </c>
      <c r="E75" s="209" t="s">
        <v>190</v>
      </c>
      <c r="F75" s="209" t="s">
        <v>190</v>
      </c>
      <c r="G75" s="209" t="s">
        <v>190</v>
      </c>
      <c r="H75" s="209" t="s">
        <v>190</v>
      </c>
      <c r="I75" s="209" t="s">
        <v>190</v>
      </c>
      <c r="J75" s="209" t="s">
        <v>190</v>
      </c>
      <c r="K75" s="209" t="s">
        <v>190</v>
      </c>
      <c r="L75" s="209" t="s">
        <v>190</v>
      </c>
      <c r="M75" s="209" t="s">
        <v>190</v>
      </c>
      <c r="N75" s="209" t="s">
        <v>190</v>
      </c>
      <c r="O75" s="209" t="s">
        <v>190</v>
      </c>
      <c r="P75" s="209" t="s">
        <v>190</v>
      </c>
      <c r="Q75" s="209" t="s">
        <v>190</v>
      </c>
      <c r="R75" s="209" t="s">
        <v>190</v>
      </c>
      <c r="S75" s="209" t="s">
        <v>190</v>
      </c>
      <c r="T75" s="209" t="s">
        <v>190</v>
      </c>
      <c r="U75" s="209" t="s">
        <v>190</v>
      </c>
      <c r="V75" s="209" t="s">
        <v>190</v>
      </c>
      <c r="W75" s="209" t="s">
        <v>190</v>
      </c>
      <c r="X75" s="209" t="s">
        <v>190</v>
      </c>
      <c r="Y75" s="209" t="s">
        <v>190</v>
      </c>
      <c r="Z75" s="209" t="s">
        <v>190</v>
      </c>
      <c r="AA75" s="209" t="s">
        <v>190</v>
      </c>
      <c r="AB75" s="209" t="s">
        <v>190</v>
      </c>
      <c r="AC75" s="209" t="s">
        <v>190</v>
      </c>
      <c r="AD75" s="209" t="s">
        <v>190</v>
      </c>
    </row>
    <row r="76" spans="1:30" s="512" customFormat="1" ht="33" customHeight="1" x14ac:dyDescent="0.25">
      <c r="B76" s="76" t="s">
        <v>183</v>
      </c>
      <c r="C76" s="399" t="s">
        <v>752</v>
      </c>
      <c r="D76" s="76" t="s">
        <v>803</v>
      </c>
      <c r="E76" s="209" t="s">
        <v>190</v>
      </c>
      <c r="F76" s="209" t="s">
        <v>190</v>
      </c>
      <c r="G76" s="209" t="s">
        <v>190</v>
      </c>
      <c r="H76" s="209" t="s">
        <v>190</v>
      </c>
      <c r="I76" s="209" t="s">
        <v>190</v>
      </c>
      <c r="J76" s="209" t="s">
        <v>190</v>
      </c>
      <c r="K76" s="209" t="s">
        <v>190</v>
      </c>
      <c r="L76" s="209" t="s">
        <v>190</v>
      </c>
      <c r="M76" s="209" t="s">
        <v>190</v>
      </c>
      <c r="N76" s="209" t="s">
        <v>190</v>
      </c>
      <c r="O76" s="209" t="s">
        <v>190</v>
      </c>
      <c r="P76" s="209" t="s">
        <v>190</v>
      </c>
      <c r="Q76" s="209" t="s">
        <v>190</v>
      </c>
      <c r="R76" s="209" t="s">
        <v>190</v>
      </c>
      <c r="S76" s="209" t="s">
        <v>190</v>
      </c>
      <c r="T76" s="209" t="s">
        <v>190</v>
      </c>
      <c r="U76" s="209" t="s">
        <v>190</v>
      </c>
      <c r="V76" s="209" t="s">
        <v>190</v>
      </c>
      <c r="W76" s="209" t="s">
        <v>190</v>
      </c>
      <c r="X76" s="209" t="s">
        <v>190</v>
      </c>
      <c r="Y76" s="209" t="s">
        <v>190</v>
      </c>
      <c r="Z76" s="209" t="s">
        <v>190</v>
      </c>
      <c r="AA76" s="209" t="s">
        <v>190</v>
      </c>
      <c r="AB76" s="209" t="s">
        <v>190</v>
      </c>
      <c r="AC76" s="209" t="s">
        <v>190</v>
      </c>
      <c r="AD76" s="209" t="s">
        <v>190</v>
      </c>
    </row>
    <row r="77" spans="1:30" s="512" customFormat="1" ht="33" customHeight="1" x14ac:dyDescent="0.25">
      <c r="B77" s="76" t="s">
        <v>183</v>
      </c>
      <c r="C77" s="399" t="s">
        <v>765</v>
      </c>
      <c r="D77" s="76" t="s">
        <v>804</v>
      </c>
      <c r="E77" s="209" t="s">
        <v>190</v>
      </c>
      <c r="F77" s="209" t="s">
        <v>190</v>
      </c>
      <c r="G77" s="209" t="s">
        <v>190</v>
      </c>
      <c r="H77" s="209" t="s">
        <v>190</v>
      </c>
      <c r="I77" s="209" t="s">
        <v>190</v>
      </c>
      <c r="J77" s="209" t="s">
        <v>190</v>
      </c>
      <c r="K77" s="209" t="s">
        <v>190</v>
      </c>
      <c r="L77" s="209" t="s">
        <v>190</v>
      </c>
      <c r="M77" s="209" t="s">
        <v>190</v>
      </c>
      <c r="N77" s="209" t="s">
        <v>190</v>
      </c>
      <c r="O77" s="209" t="s">
        <v>190</v>
      </c>
      <c r="P77" s="209" t="s">
        <v>190</v>
      </c>
      <c r="Q77" s="209" t="s">
        <v>190</v>
      </c>
      <c r="R77" s="209" t="s">
        <v>190</v>
      </c>
      <c r="S77" s="209" t="s">
        <v>190</v>
      </c>
      <c r="T77" s="209" t="s">
        <v>190</v>
      </c>
      <c r="U77" s="209" t="s">
        <v>190</v>
      </c>
      <c r="V77" s="209" t="s">
        <v>190</v>
      </c>
      <c r="W77" s="209" t="s">
        <v>190</v>
      </c>
      <c r="X77" s="209" t="s">
        <v>190</v>
      </c>
      <c r="Y77" s="209" t="s">
        <v>190</v>
      </c>
      <c r="Z77" s="209" t="s">
        <v>190</v>
      </c>
      <c r="AA77" s="209" t="s">
        <v>190</v>
      </c>
      <c r="AB77" s="209" t="s">
        <v>190</v>
      </c>
      <c r="AC77" s="209" t="s">
        <v>190</v>
      </c>
      <c r="AD77" s="209" t="s">
        <v>190</v>
      </c>
    </row>
    <row r="78" spans="1:30" s="512" customFormat="1" ht="33" customHeight="1" x14ac:dyDescent="0.25">
      <c r="B78" s="76" t="s">
        <v>183</v>
      </c>
      <c r="C78" s="399" t="s">
        <v>758</v>
      </c>
      <c r="D78" s="76" t="s">
        <v>760</v>
      </c>
      <c r="E78" s="209" t="s">
        <v>190</v>
      </c>
      <c r="F78" s="209" t="s">
        <v>190</v>
      </c>
      <c r="G78" s="209" t="s">
        <v>190</v>
      </c>
      <c r="H78" s="209" t="s">
        <v>190</v>
      </c>
      <c r="I78" s="209" t="s">
        <v>190</v>
      </c>
      <c r="J78" s="209" t="s">
        <v>190</v>
      </c>
      <c r="K78" s="209" t="s">
        <v>190</v>
      </c>
      <c r="L78" s="209" t="s">
        <v>190</v>
      </c>
      <c r="M78" s="209" t="s">
        <v>190</v>
      </c>
      <c r="N78" s="209" t="s">
        <v>190</v>
      </c>
      <c r="O78" s="209" t="s">
        <v>190</v>
      </c>
      <c r="P78" s="209" t="s">
        <v>190</v>
      </c>
      <c r="Q78" s="209" t="s">
        <v>190</v>
      </c>
      <c r="R78" s="209" t="s">
        <v>190</v>
      </c>
      <c r="S78" s="209" t="s">
        <v>190</v>
      </c>
      <c r="T78" s="209" t="s">
        <v>190</v>
      </c>
      <c r="U78" s="209" t="s">
        <v>190</v>
      </c>
      <c r="V78" s="209" t="s">
        <v>190</v>
      </c>
      <c r="W78" s="209" t="s">
        <v>190</v>
      </c>
      <c r="X78" s="209" t="s">
        <v>190</v>
      </c>
      <c r="Y78" s="209" t="s">
        <v>190</v>
      </c>
      <c r="Z78" s="209" t="s">
        <v>190</v>
      </c>
      <c r="AA78" s="209" t="s">
        <v>190</v>
      </c>
      <c r="AB78" s="209" t="s">
        <v>190</v>
      </c>
      <c r="AC78" s="209" t="s">
        <v>190</v>
      </c>
      <c r="AD78" s="209" t="s">
        <v>190</v>
      </c>
    </row>
    <row r="79" spans="1:30" s="714" customFormat="1" ht="33" customHeight="1" x14ac:dyDescent="0.25">
      <c r="B79" s="388" t="s">
        <v>183</v>
      </c>
      <c r="C79" s="406" t="s">
        <v>818</v>
      </c>
      <c r="D79" s="388" t="s">
        <v>855</v>
      </c>
      <c r="E79" s="712" t="s">
        <v>865</v>
      </c>
      <c r="F79" s="209" t="s">
        <v>190</v>
      </c>
      <c r="G79" s="209" t="s">
        <v>190</v>
      </c>
      <c r="H79" s="209" t="s">
        <v>190</v>
      </c>
      <c r="I79" s="209" t="s">
        <v>190</v>
      </c>
      <c r="J79" s="209" t="s">
        <v>190</v>
      </c>
      <c r="K79" s="209">
        <v>0.16</v>
      </c>
      <c r="L79" s="209" t="s">
        <v>190</v>
      </c>
      <c r="M79" s="209" t="s">
        <v>190</v>
      </c>
      <c r="N79" s="209" t="s">
        <v>190</v>
      </c>
      <c r="O79" s="209" t="s">
        <v>190</v>
      </c>
      <c r="P79" s="209" t="s">
        <v>190</v>
      </c>
      <c r="Q79" s="209" t="s">
        <v>190</v>
      </c>
      <c r="R79" s="209" t="s">
        <v>190</v>
      </c>
      <c r="S79" s="209" t="s">
        <v>190</v>
      </c>
      <c r="T79" s="209" t="s">
        <v>190</v>
      </c>
      <c r="U79" s="209" t="s">
        <v>190</v>
      </c>
      <c r="V79" s="209" t="s">
        <v>190</v>
      </c>
      <c r="W79" s="209" t="s">
        <v>190</v>
      </c>
      <c r="X79" s="209" t="s">
        <v>190</v>
      </c>
      <c r="Y79" s="209" t="s">
        <v>190</v>
      </c>
      <c r="Z79" s="209">
        <f>K79</f>
        <v>0.16</v>
      </c>
      <c r="AA79" s="209" t="s">
        <v>190</v>
      </c>
      <c r="AB79" s="209" t="s">
        <v>190</v>
      </c>
      <c r="AC79" s="209" t="s">
        <v>190</v>
      </c>
      <c r="AD79" s="209" t="s">
        <v>190</v>
      </c>
    </row>
    <row r="80" spans="1:30" s="951" customFormat="1" ht="33" customHeight="1" x14ac:dyDescent="0.25">
      <c r="B80" s="388" t="s">
        <v>183</v>
      </c>
      <c r="C80" s="406" t="s">
        <v>1713</v>
      </c>
      <c r="D80" s="388" t="s">
        <v>1754</v>
      </c>
      <c r="E80" s="209" t="s">
        <v>190</v>
      </c>
      <c r="F80" s="209" t="s">
        <v>190</v>
      </c>
      <c r="G80" s="209" t="s">
        <v>190</v>
      </c>
      <c r="H80" s="209" t="s">
        <v>190</v>
      </c>
      <c r="I80" s="209" t="s">
        <v>190</v>
      </c>
      <c r="J80" s="209" t="s">
        <v>190</v>
      </c>
      <c r="K80" s="209" t="s">
        <v>190</v>
      </c>
      <c r="L80" s="209" t="s">
        <v>190</v>
      </c>
      <c r="M80" s="209" t="s">
        <v>190</v>
      </c>
      <c r="N80" s="209" t="s">
        <v>190</v>
      </c>
      <c r="O80" s="209" t="s">
        <v>190</v>
      </c>
      <c r="P80" s="209" t="s">
        <v>190</v>
      </c>
      <c r="Q80" s="209" t="s">
        <v>190</v>
      </c>
      <c r="R80" s="209" t="s">
        <v>190</v>
      </c>
      <c r="S80" s="209" t="s">
        <v>190</v>
      </c>
      <c r="T80" s="209" t="s">
        <v>190</v>
      </c>
      <c r="U80" s="209" t="s">
        <v>190</v>
      </c>
      <c r="V80" s="209" t="s">
        <v>190</v>
      </c>
      <c r="W80" s="209" t="s">
        <v>190</v>
      </c>
      <c r="X80" s="209" t="s">
        <v>190</v>
      </c>
      <c r="Y80" s="209" t="s">
        <v>190</v>
      </c>
      <c r="Z80" s="209" t="s">
        <v>190</v>
      </c>
      <c r="AA80" s="209" t="s">
        <v>190</v>
      </c>
      <c r="AB80" s="209" t="s">
        <v>190</v>
      </c>
      <c r="AC80" s="209" t="s">
        <v>190</v>
      </c>
      <c r="AD80" s="209" t="s">
        <v>190</v>
      </c>
    </row>
    <row r="81" spans="1:30" s="512" customFormat="1" ht="33" customHeight="1" x14ac:dyDescent="0.25">
      <c r="B81" s="76" t="s">
        <v>183</v>
      </c>
      <c r="C81" s="399" t="s">
        <v>741</v>
      </c>
      <c r="D81" s="76" t="s">
        <v>773</v>
      </c>
      <c r="E81" s="209" t="s">
        <v>190</v>
      </c>
      <c r="F81" s="209" t="s">
        <v>190</v>
      </c>
      <c r="G81" s="209" t="s">
        <v>190</v>
      </c>
      <c r="H81" s="209" t="s">
        <v>190</v>
      </c>
      <c r="I81" s="209" t="s">
        <v>190</v>
      </c>
      <c r="J81" s="209" t="s">
        <v>190</v>
      </c>
      <c r="K81" s="209" t="s">
        <v>190</v>
      </c>
      <c r="L81" s="209" t="s">
        <v>190</v>
      </c>
      <c r="M81" s="209" t="s">
        <v>190</v>
      </c>
      <c r="N81" s="209" t="s">
        <v>190</v>
      </c>
      <c r="O81" s="209" t="s">
        <v>190</v>
      </c>
      <c r="P81" s="209" t="s">
        <v>190</v>
      </c>
      <c r="Q81" s="209" t="s">
        <v>190</v>
      </c>
      <c r="R81" s="209" t="s">
        <v>190</v>
      </c>
      <c r="S81" s="209" t="s">
        <v>190</v>
      </c>
      <c r="T81" s="209" t="s">
        <v>190</v>
      </c>
      <c r="U81" s="209">
        <v>0.25</v>
      </c>
      <c r="V81" s="209" t="s">
        <v>190</v>
      </c>
      <c r="W81" s="209" t="s">
        <v>190</v>
      </c>
      <c r="X81" s="209" t="s">
        <v>190</v>
      </c>
      <c r="Y81" s="209" t="s">
        <v>190</v>
      </c>
      <c r="Z81" s="209" t="s">
        <v>190</v>
      </c>
      <c r="AA81" s="209" t="s">
        <v>190</v>
      </c>
      <c r="AB81" s="209" t="s">
        <v>190</v>
      </c>
      <c r="AC81" s="209" t="s">
        <v>190</v>
      </c>
      <c r="AD81" s="209" t="s">
        <v>190</v>
      </c>
    </row>
    <row r="82" spans="1:30" ht="48" customHeight="1" x14ac:dyDescent="0.25">
      <c r="A82" s="105"/>
      <c r="B82" s="394" t="s">
        <v>185</v>
      </c>
      <c r="C82" s="395" t="s">
        <v>186</v>
      </c>
      <c r="D82" s="394" t="s">
        <v>93</v>
      </c>
      <c r="E82" s="489" t="s">
        <v>190</v>
      </c>
      <c r="F82" s="489" t="s">
        <v>190</v>
      </c>
      <c r="G82" s="489" t="s">
        <v>190</v>
      </c>
      <c r="H82" s="489" t="s">
        <v>190</v>
      </c>
      <c r="I82" s="489" t="s">
        <v>190</v>
      </c>
      <c r="J82" s="489" t="s">
        <v>190</v>
      </c>
      <c r="K82" s="489" t="s">
        <v>190</v>
      </c>
      <c r="L82" s="489" t="s">
        <v>190</v>
      </c>
      <c r="M82" s="489" t="s">
        <v>190</v>
      </c>
      <c r="N82" s="489" t="s">
        <v>190</v>
      </c>
      <c r="O82" s="489" t="s">
        <v>190</v>
      </c>
      <c r="P82" s="489" t="s">
        <v>190</v>
      </c>
      <c r="Q82" s="489" t="s">
        <v>190</v>
      </c>
      <c r="R82" s="489" t="s">
        <v>190</v>
      </c>
      <c r="S82" s="489" t="s">
        <v>190</v>
      </c>
      <c r="T82" s="489" t="s">
        <v>190</v>
      </c>
      <c r="U82" s="489" t="s">
        <v>190</v>
      </c>
      <c r="V82" s="489" t="s">
        <v>190</v>
      </c>
      <c r="W82" s="489" t="s">
        <v>190</v>
      </c>
      <c r="X82" s="489" t="s">
        <v>190</v>
      </c>
      <c r="Y82" s="489" t="s">
        <v>190</v>
      </c>
      <c r="Z82" s="489" t="s">
        <v>190</v>
      </c>
      <c r="AA82" s="489" t="s">
        <v>190</v>
      </c>
      <c r="AB82" s="489" t="s">
        <v>190</v>
      </c>
      <c r="AC82" s="489" t="s">
        <v>190</v>
      </c>
      <c r="AD82" s="489" t="s">
        <v>190</v>
      </c>
    </row>
    <row r="83" spans="1:30" ht="48" customHeight="1" x14ac:dyDescent="0.25">
      <c r="A83" s="105"/>
      <c r="B83" s="394" t="s">
        <v>187</v>
      </c>
      <c r="C83" s="395" t="s">
        <v>188</v>
      </c>
      <c r="D83" s="394" t="s">
        <v>93</v>
      </c>
      <c r="E83" s="489" t="s">
        <v>190</v>
      </c>
      <c r="F83" s="489" t="s">
        <v>190</v>
      </c>
      <c r="G83" s="489" t="s">
        <v>190</v>
      </c>
      <c r="H83" s="489" t="s">
        <v>190</v>
      </c>
      <c r="I83" s="489" t="s">
        <v>190</v>
      </c>
      <c r="J83" s="489" t="s">
        <v>190</v>
      </c>
      <c r="K83" s="489" t="s">
        <v>190</v>
      </c>
      <c r="L83" s="489" t="s">
        <v>190</v>
      </c>
      <c r="M83" s="489" t="s">
        <v>190</v>
      </c>
      <c r="N83" s="489" t="s">
        <v>190</v>
      </c>
      <c r="O83" s="489" t="s">
        <v>190</v>
      </c>
      <c r="P83" s="489" t="s">
        <v>190</v>
      </c>
      <c r="Q83" s="489" t="s">
        <v>190</v>
      </c>
      <c r="R83" s="489" t="s">
        <v>190</v>
      </c>
      <c r="S83" s="489" t="s">
        <v>190</v>
      </c>
      <c r="T83" s="489" t="s">
        <v>190</v>
      </c>
      <c r="U83" s="489" t="s">
        <v>190</v>
      </c>
      <c r="V83" s="489" t="s">
        <v>190</v>
      </c>
      <c r="W83" s="489" t="s">
        <v>190</v>
      </c>
      <c r="X83" s="489" t="s">
        <v>190</v>
      </c>
      <c r="Y83" s="489" t="s">
        <v>190</v>
      </c>
      <c r="Z83" s="489" t="s">
        <v>190</v>
      </c>
      <c r="AA83" s="489" t="s">
        <v>190</v>
      </c>
      <c r="AB83" s="489" t="s">
        <v>190</v>
      </c>
      <c r="AC83" s="489" t="s">
        <v>190</v>
      </c>
      <c r="AD83" s="489" t="s">
        <v>190</v>
      </c>
    </row>
    <row r="84" spans="1:30" s="512" customFormat="1" ht="33" customHeight="1" x14ac:dyDescent="0.25">
      <c r="B84" s="388" t="s">
        <v>187</v>
      </c>
      <c r="C84" s="520" t="s">
        <v>722</v>
      </c>
      <c r="D84" s="388" t="s">
        <v>740</v>
      </c>
      <c r="E84" s="209" t="s">
        <v>190</v>
      </c>
      <c r="F84" s="209" t="s">
        <v>190</v>
      </c>
      <c r="G84" s="209" t="s">
        <v>190</v>
      </c>
      <c r="H84" s="209" t="s">
        <v>190</v>
      </c>
      <c r="I84" s="209" t="s">
        <v>190</v>
      </c>
      <c r="J84" s="209" t="s">
        <v>190</v>
      </c>
      <c r="K84" s="209" t="s">
        <v>190</v>
      </c>
      <c r="L84" s="209" t="s">
        <v>190</v>
      </c>
      <c r="M84" s="209" t="s">
        <v>190</v>
      </c>
      <c r="N84" s="209" t="s">
        <v>190</v>
      </c>
      <c r="O84" s="209" t="s">
        <v>190</v>
      </c>
      <c r="P84" s="209" t="s">
        <v>190</v>
      </c>
      <c r="Q84" s="209" t="s">
        <v>190</v>
      </c>
      <c r="R84" s="209" t="s">
        <v>190</v>
      </c>
      <c r="S84" s="209" t="s">
        <v>190</v>
      </c>
      <c r="T84" s="209" t="s">
        <v>190</v>
      </c>
      <c r="U84" s="209" t="s">
        <v>190</v>
      </c>
      <c r="V84" s="209" t="s">
        <v>190</v>
      </c>
      <c r="W84" s="209" t="s">
        <v>190</v>
      </c>
      <c r="X84" s="209" t="s">
        <v>190</v>
      </c>
      <c r="Y84" s="209" t="s">
        <v>190</v>
      </c>
      <c r="Z84" s="209" t="s">
        <v>190</v>
      </c>
      <c r="AA84" s="209" t="s">
        <v>190</v>
      </c>
      <c r="AB84" s="209" t="s">
        <v>190</v>
      </c>
      <c r="AC84" s="209" t="s">
        <v>190</v>
      </c>
      <c r="AD84" s="209" t="s">
        <v>190</v>
      </c>
    </row>
    <row r="85" spans="1:30" s="512" customFormat="1" ht="33" customHeight="1" x14ac:dyDescent="0.25">
      <c r="B85" s="388" t="s">
        <v>187</v>
      </c>
      <c r="C85" s="520" t="s">
        <v>723</v>
      </c>
      <c r="D85" s="388" t="s">
        <v>743</v>
      </c>
      <c r="E85" s="209" t="s">
        <v>190</v>
      </c>
      <c r="F85" s="209" t="s">
        <v>190</v>
      </c>
      <c r="G85" s="209" t="s">
        <v>190</v>
      </c>
      <c r="H85" s="209" t="s">
        <v>190</v>
      </c>
      <c r="I85" s="209" t="s">
        <v>190</v>
      </c>
      <c r="J85" s="209" t="s">
        <v>190</v>
      </c>
      <c r="K85" s="209" t="s">
        <v>190</v>
      </c>
      <c r="L85" s="209" t="s">
        <v>190</v>
      </c>
      <c r="M85" s="209" t="s">
        <v>190</v>
      </c>
      <c r="N85" s="209" t="s">
        <v>190</v>
      </c>
      <c r="O85" s="209" t="s">
        <v>190</v>
      </c>
      <c r="P85" s="209" t="s">
        <v>190</v>
      </c>
      <c r="Q85" s="209" t="s">
        <v>190</v>
      </c>
      <c r="R85" s="209" t="s">
        <v>190</v>
      </c>
      <c r="S85" s="209" t="s">
        <v>190</v>
      </c>
      <c r="T85" s="209" t="s">
        <v>190</v>
      </c>
      <c r="U85" s="209" t="s">
        <v>190</v>
      </c>
      <c r="V85" s="209" t="s">
        <v>190</v>
      </c>
      <c r="W85" s="209" t="s">
        <v>190</v>
      </c>
      <c r="X85" s="209" t="s">
        <v>190</v>
      </c>
      <c r="Y85" s="209" t="s">
        <v>190</v>
      </c>
      <c r="Z85" s="209" t="s">
        <v>190</v>
      </c>
      <c r="AA85" s="209" t="s">
        <v>190</v>
      </c>
      <c r="AB85" s="209" t="s">
        <v>190</v>
      </c>
      <c r="AC85" s="209" t="s">
        <v>190</v>
      </c>
      <c r="AD85" s="209" t="s">
        <v>190</v>
      </c>
    </row>
    <row r="86" spans="1:30" s="512" customFormat="1" ht="33" customHeight="1" x14ac:dyDescent="0.25">
      <c r="B86" s="388" t="s">
        <v>187</v>
      </c>
      <c r="C86" s="520" t="s">
        <v>724</v>
      </c>
      <c r="D86" s="388" t="s">
        <v>744</v>
      </c>
      <c r="E86" s="209" t="s">
        <v>190</v>
      </c>
      <c r="F86" s="209" t="s">
        <v>190</v>
      </c>
      <c r="G86" s="209" t="s">
        <v>190</v>
      </c>
      <c r="H86" s="209" t="s">
        <v>190</v>
      </c>
      <c r="I86" s="209" t="s">
        <v>190</v>
      </c>
      <c r="J86" s="209" t="s">
        <v>190</v>
      </c>
      <c r="K86" s="209" t="s">
        <v>190</v>
      </c>
      <c r="L86" s="209" t="s">
        <v>190</v>
      </c>
      <c r="M86" s="209" t="s">
        <v>190</v>
      </c>
      <c r="N86" s="209" t="s">
        <v>190</v>
      </c>
      <c r="O86" s="209" t="s">
        <v>190</v>
      </c>
      <c r="P86" s="209" t="s">
        <v>190</v>
      </c>
      <c r="Q86" s="209" t="s">
        <v>190</v>
      </c>
      <c r="R86" s="209" t="s">
        <v>190</v>
      </c>
      <c r="S86" s="209" t="s">
        <v>190</v>
      </c>
      <c r="T86" s="209" t="s">
        <v>190</v>
      </c>
      <c r="U86" s="209" t="s">
        <v>190</v>
      </c>
      <c r="V86" s="209" t="s">
        <v>190</v>
      </c>
      <c r="W86" s="209" t="s">
        <v>190</v>
      </c>
      <c r="X86" s="209" t="s">
        <v>190</v>
      </c>
      <c r="Y86" s="209" t="s">
        <v>190</v>
      </c>
      <c r="Z86" s="209" t="s">
        <v>190</v>
      </c>
      <c r="AA86" s="209" t="s">
        <v>190</v>
      </c>
      <c r="AB86" s="209" t="s">
        <v>190</v>
      </c>
      <c r="AC86" s="209" t="s">
        <v>190</v>
      </c>
      <c r="AD86" s="209" t="s">
        <v>190</v>
      </c>
    </row>
    <row r="87" spans="1:30" s="512" customFormat="1" ht="33" customHeight="1" x14ac:dyDescent="0.25">
      <c r="B87" s="388" t="s">
        <v>187</v>
      </c>
      <c r="C87" s="493" t="s">
        <v>774</v>
      </c>
      <c r="D87" s="390" t="s">
        <v>775</v>
      </c>
      <c r="E87" s="209" t="s">
        <v>190</v>
      </c>
      <c r="F87" s="209" t="s">
        <v>190</v>
      </c>
      <c r="G87" s="209" t="s">
        <v>190</v>
      </c>
      <c r="H87" s="209" t="s">
        <v>190</v>
      </c>
      <c r="I87" s="209" t="s">
        <v>190</v>
      </c>
      <c r="J87" s="209" t="s">
        <v>190</v>
      </c>
      <c r="K87" s="209" t="s">
        <v>190</v>
      </c>
      <c r="L87" s="209" t="s">
        <v>190</v>
      </c>
      <c r="M87" s="209" t="s">
        <v>190</v>
      </c>
      <c r="N87" s="209" t="s">
        <v>190</v>
      </c>
      <c r="O87" s="209" t="s">
        <v>190</v>
      </c>
      <c r="P87" s="209" t="s">
        <v>190</v>
      </c>
      <c r="Q87" s="209" t="s">
        <v>190</v>
      </c>
      <c r="R87" s="209" t="s">
        <v>190</v>
      </c>
      <c r="S87" s="209" t="s">
        <v>190</v>
      </c>
      <c r="T87" s="209" t="s">
        <v>190</v>
      </c>
      <c r="U87" s="209" t="s">
        <v>190</v>
      </c>
      <c r="V87" s="209" t="s">
        <v>190</v>
      </c>
      <c r="W87" s="209" t="s">
        <v>190</v>
      </c>
      <c r="X87" s="209" t="s">
        <v>190</v>
      </c>
      <c r="Y87" s="209" t="s">
        <v>190</v>
      </c>
      <c r="Z87" s="209" t="s">
        <v>190</v>
      </c>
      <c r="AA87" s="209" t="s">
        <v>190</v>
      </c>
      <c r="AB87" s="209" t="s">
        <v>190</v>
      </c>
      <c r="AC87" s="209" t="s">
        <v>190</v>
      </c>
      <c r="AD87" s="209" t="s">
        <v>190</v>
      </c>
    </row>
    <row r="88" spans="1:30" x14ac:dyDescent="0.25">
      <c r="A88" s="105"/>
    </row>
  </sheetData>
  <sheetProtection formatCells="0" formatColumns="0" formatRows="0" insertColumns="0" insertRows="0" insertHyperlinks="0" deleteColumns="0" deleteRows="0" sort="0" autoFilter="0" pivotTables="0"/>
  <mergeCells count="25">
    <mergeCell ref="B9:AD9"/>
    <mergeCell ref="B13:Y13"/>
    <mergeCell ref="B14:B17"/>
    <mergeCell ref="C14:C17"/>
    <mergeCell ref="D14:D17"/>
    <mergeCell ref="E14:E17"/>
    <mergeCell ref="F14:J15"/>
    <mergeCell ref="B7:AD7"/>
    <mergeCell ref="Z1:AD1"/>
    <mergeCell ref="Z2:AD2"/>
    <mergeCell ref="Z3:AD3"/>
    <mergeCell ref="B4:AD4"/>
    <mergeCell ref="B6:AD6"/>
    <mergeCell ref="F16:J16"/>
    <mergeCell ref="K16:O16"/>
    <mergeCell ref="K14:AD14"/>
    <mergeCell ref="K15:O15"/>
    <mergeCell ref="C11:AD11"/>
    <mergeCell ref="C12:AD12"/>
    <mergeCell ref="P15:T15"/>
    <mergeCell ref="U15:Y15"/>
    <mergeCell ref="Z15:AD15"/>
    <mergeCell ref="P16:T16"/>
    <mergeCell ref="U16:Y16"/>
    <mergeCell ref="Z16:AD16"/>
  </mergeCells>
  <conditionalFormatting sqref="D30:D31 B87 D57:D65 C42:C49 D42:D51 B38:B49">
    <cfRule type="containsText" dxfId="204" priority="59" operator="containsText" text="Наименование инвестиционного проекта">
      <formula>NOT(ISERROR(SEARCH("Наименование инвестиционного проекта",B30)))</formula>
    </cfRule>
  </conditionalFormatting>
  <conditionalFormatting sqref="C38:C41 B50:C53 B63:C72 B57:C60 B75:C78 B73:B74 B81:C86">
    <cfRule type="containsText" dxfId="203" priority="72" operator="containsText" text="Наименование инвестиционного проекта">
      <formula>NOT(ISERROR(SEARCH("Наименование инвестиционного проекта",B38)))</formula>
    </cfRule>
  </conditionalFormatting>
  <conditionalFormatting sqref="B63:C72 B52:C53 B30:D31 B38:C41 B57:D59 B87 D60:D65 B60:C60 B42:D51 B75:C78 B37:D37 B73:D74 B81:C86">
    <cfRule type="cellIs" dxfId="202" priority="71" operator="equal">
      <formula>0</formula>
    </cfRule>
  </conditionalFormatting>
  <conditionalFormatting sqref="B19:C19 B28:C28 B27">
    <cfRule type="cellIs" dxfId="201" priority="70" operator="equal">
      <formula>0</formula>
    </cfRule>
  </conditionalFormatting>
  <conditionalFormatting sqref="B29">
    <cfRule type="cellIs" dxfId="200" priority="69" operator="equal">
      <formula>0</formula>
    </cfRule>
  </conditionalFormatting>
  <conditionalFormatting sqref="B32 B33:C36">
    <cfRule type="cellIs" dxfId="199" priority="68" operator="equal">
      <formula>0</formula>
    </cfRule>
  </conditionalFormatting>
  <conditionalFormatting sqref="B54:C54">
    <cfRule type="cellIs" dxfId="198" priority="66" operator="equal">
      <formula>0</formula>
    </cfRule>
  </conditionalFormatting>
  <conditionalFormatting sqref="B55:C56">
    <cfRule type="cellIs" dxfId="197" priority="65" operator="equal">
      <formula>0</formula>
    </cfRule>
  </conditionalFormatting>
  <conditionalFormatting sqref="C29">
    <cfRule type="cellIs" dxfId="196" priority="64" operator="equal">
      <formula>0</formula>
    </cfRule>
  </conditionalFormatting>
  <conditionalFormatting sqref="C32">
    <cfRule type="cellIs" dxfId="195" priority="63" operator="equal">
      <formula>0</formula>
    </cfRule>
  </conditionalFormatting>
  <conditionalFormatting sqref="C26:C27">
    <cfRule type="cellIs" dxfId="194" priority="62" operator="equal">
      <formula>0</formula>
    </cfRule>
  </conditionalFormatting>
  <conditionalFormatting sqref="B61:C61">
    <cfRule type="cellIs" dxfId="193" priority="61" operator="equal">
      <formula>0</formula>
    </cfRule>
  </conditionalFormatting>
  <conditionalFormatting sqref="B62:C62">
    <cfRule type="cellIs" dxfId="192" priority="60" operator="equal">
      <formula>0</formula>
    </cfRule>
  </conditionalFormatting>
  <conditionalFormatting sqref="B19">
    <cfRule type="cellIs" dxfId="191" priority="58" operator="equal">
      <formula>0</formula>
    </cfRule>
  </conditionalFormatting>
  <conditionalFormatting sqref="D67:D72 D19 D38:D41 D52:D56 D26:D28 D75:D78 D81:D86">
    <cfRule type="containsText" dxfId="190" priority="57" operator="containsText" text="Наименование инвестиционного проекта">
      <formula>NOT(ISERROR(SEARCH("Наименование инвестиционного проекта",D19)))</formula>
    </cfRule>
  </conditionalFormatting>
  <conditionalFormatting sqref="D67:D72 D38:D41 D52:D56 D19 D26:D28 D75:D78 D81:D86">
    <cfRule type="cellIs" dxfId="189" priority="56" operator="equal">
      <formula>0</formula>
    </cfRule>
  </conditionalFormatting>
  <conditionalFormatting sqref="D32 D35:D36">
    <cfRule type="cellIs" dxfId="188" priority="55" operator="equal">
      <formula>0</formula>
    </cfRule>
  </conditionalFormatting>
  <conditionalFormatting sqref="D66">
    <cfRule type="cellIs" dxfId="187" priority="53" operator="equal">
      <formula>0</formula>
    </cfRule>
  </conditionalFormatting>
  <conditionalFormatting sqref="D33:D34 D29 D20:D25">
    <cfRule type="containsText" dxfId="186" priority="52" operator="containsText" text="Наименование инвестиционного проекта">
      <formula>NOT(ISERROR(SEARCH("Наименование инвестиционного проекта",D20)))</formula>
    </cfRule>
  </conditionalFormatting>
  <conditionalFormatting sqref="D33:D34 D29 D20:D25">
    <cfRule type="cellIs" dxfId="185" priority="51" operator="equal">
      <formula>0</formula>
    </cfRule>
  </conditionalFormatting>
  <conditionalFormatting sqref="E61:E62">
    <cfRule type="containsText" dxfId="184" priority="50" operator="containsText" text="Наименование инвестиционного проекта">
      <formula>NOT(ISERROR(SEARCH("Наименование инвестиционного проекта",E61)))</formula>
    </cfRule>
  </conditionalFormatting>
  <conditionalFormatting sqref="E61:E62">
    <cfRule type="cellIs" dxfId="183" priority="49" operator="equal">
      <formula>0</formula>
    </cfRule>
  </conditionalFormatting>
  <conditionalFormatting sqref="F61:F62 P61:P62 U61:U62 Z61:Z62">
    <cfRule type="containsText" dxfId="182" priority="48" operator="containsText" text="Наименование инвестиционного проекта">
      <formula>NOT(ISERROR(SEARCH("Наименование инвестиционного проекта",F61)))</formula>
    </cfRule>
  </conditionalFormatting>
  <conditionalFormatting sqref="F61:F62 P61:P62 U61:U62 Z61:Z62">
    <cfRule type="cellIs" dxfId="181" priority="47" operator="equal">
      <formula>0</formula>
    </cfRule>
  </conditionalFormatting>
  <conditionalFormatting sqref="G61:G62 Q61:Q62 V61:V62 AA61:AA62">
    <cfRule type="containsText" dxfId="180" priority="46" operator="containsText" text="Наименование инвестиционного проекта">
      <formula>NOT(ISERROR(SEARCH("Наименование инвестиционного проекта",G61)))</formula>
    </cfRule>
  </conditionalFormatting>
  <conditionalFormatting sqref="G61:G62 Q61:Q62 V61:V62 AA61:AA62">
    <cfRule type="cellIs" dxfId="179" priority="45" operator="equal">
      <formula>0</formula>
    </cfRule>
  </conditionalFormatting>
  <conditionalFormatting sqref="H61:J62 R61:T62 W61:Y62 AB61:AD62">
    <cfRule type="containsText" dxfId="178" priority="44" operator="containsText" text="Наименование инвестиционного проекта">
      <formula>NOT(ISERROR(SEARCH("Наименование инвестиционного проекта",H61)))</formula>
    </cfRule>
  </conditionalFormatting>
  <conditionalFormatting sqref="H61:J62 R61:T62 W61:Y62 AB61:AD62">
    <cfRule type="cellIs" dxfId="177" priority="43" operator="equal">
      <formula>0</formula>
    </cfRule>
  </conditionalFormatting>
  <conditionalFormatting sqref="E64">
    <cfRule type="containsText" dxfId="176" priority="42" operator="containsText" text="Наименование инвестиционного проекта">
      <formula>NOT(ISERROR(SEARCH("Наименование инвестиционного проекта",E64)))</formula>
    </cfRule>
  </conditionalFormatting>
  <conditionalFormatting sqref="E64">
    <cfRule type="cellIs" dxfId="175" priority="41" operator="equal">
      <formula>0</formula>
    </cfRule>
  </conditionalFormatting>
  <conditionalFormatting sqref="F64:J64 P64:AD64">
    <cfRule type="containsText" dxfId="174" priority="40" operator="containsText" text="Наименование инвестиционного проекта">
      <formula>NOT(ISERROR(SEARCH("Наименование инвестиционного проекта",F64)))</formula>
    </cfRule>
  </conditionalFormatting>
  <conditionalFormatting sqref="F64:J64 P64:AD64">
    <cfRule type="cellIs" dxfId="173" priority="39" operator="equal">
      <formula>0</formula>
    </cfRule>
  </conditionalFormatting>
  <conditionalFormatting sqref="E58:E60">
    <cfRule type="containsText" dxfId="172" priority="38" operator="containsText" text="Наименование инвестиционного проекта">
      <formula>NOT(ISERROR(SEARCH("Наименование инвестиционного проекта",E58)))</formula>
    </cfRule>
  </conditionalFormatting>
  <conditionalFormatting sqref="E58:E60">
    <cfRule type="cellIs" dxfId="171" priority="37" operator="equal">
      <formula>0</formula>
    </cfRule>
  </conditionalFormatting>
  <conditionalFormatting sqref="P58:AD60 F58:J60">
    <cfRule type="containsText" dxfId="170" priority="36" operator="containsText" text="Наименование инвестиционного проекта">
      <formula>NOT(ISERROR(SEARCH("Наименование инвестиционного проекта",F58)))</formula>
    </cfRule>
  </conditionalFormatting>
  <conditionalFormatting sqref="P58:AD60 F58:J60">
    <cfRule type="cellIs" dxfId="169" priority="35" operator="equal">
      <formula>0</formula>
    </cfRule>
  </conditionalFormatting>
  <conditionalFormatting sqref="E57:J57 P57:AD57">
    <cfRule type="containsText" dxfId="168" priority="34" operator="containsText" text="Наименование инвестиционного проекта">
      <formula>NOT(ISERROR(SEARCH("Наименование инвестиционного проекта",E57)))</formula>
    </cfRule>
  </conditionalFormatting>
  <conditionalFormatting sqref="E57:J57 P57:AD57">
    <cfRule type="cellIs" dxfId="167" priority="33" operator="equal">
      <formula>0</formula>
    </cfRule>
  </conditionalFormatting>
  <conditionalFormatting sqref="C87">
    <cfRule type="cellIs" dxfId="166" priority="28" operator="equal">
      <formula>0</formula>
    </cfRule>
  </conditionalFormatting>
  <conditionalFormatting sqref="D87">
    <cfRule type="cellIs" dxfId="165" priority="21" operator="equal">
      <formula>0</formula>
    </cfRule>
  </conditionalFormatting>
  <conditionalFormatting sqref="D87">
    <cfRule type="containsText" dxfId="164" priority="22" operator="containsText" text="Наименование инвестиционного проекта">
      <formula>NOT(ISERROR(SEARCH("Наименование инвестиционного проекта",D87)))</formula>
    </cfRule>
  </conditionalFormatting>
  <conditionalFormatting sqref="K61:K62">
    <cfRule type="containsText" dxfId="163" priority="20" operator="containsText" text="Наименование инвестиционного проекта">
      <formula>NOT(ISERROR(SEARCH("Наименование инвестиционного проекта",K61)))</formula>
    </cfRule>
  </conditionalFormatting>
  <conditionalFormatting sqref="K61:K62">
    <cfRule type="cellIs" dxfId="162" priority="19" operator="equal">
      <formula>0</formula>
    </cfRule>
  </conditionalFormatting>
  <conditionalFormatting sqref="L61:L62">
    <cfRule type="containsText" dxfId="161" priority="18" operator="containsText" text="Наименование инвестиционного проекта">
      <formula>NOT(ISERROR(SEARCH("Наименование инвестиционного проекта",L61)))</formula>
    </cfRule>
  </conditionalFormatting>
  <conditionalFormatting sqref="L61:L62">
    <cfRule type="cellIs" dxfId="160" priority="17" operator="equal">
      <formula>0</formula>
    </cfRule>
  </conditionalFormatting>
  <conditionalFormatting sqref="M61:O62">
    <cfRule type="containsText" dxfId="159" priority="16" operator="containsText" text="Наименование инвестиционного проекта">
      <formula>NOT(ISERROR(SEARCH("Наименование инвестиционного проекта",M61)))</formula>
    </cfRule>
  </conditionalFormatting>
  <conditionalFormatting sqref="M61:O62">
    <cfRule type="cellIs" dxfId="158" priority="15" operator="equal">
      <formula>0</formula>
    </cfRule>
  </conditionalFormatting>
  <conditionalFormatting sqref="K64:O64">
    <cfRule type="containsText" dxfId="157" priority="14" operator="containsText" text="Наименование инвестиционного проекта">
      <formula>NOT(ISERROR(SEARCH("Наименование инвестиционного проекта",K64)))</formula>
    </cfRule>
  </conditionalFormatting>
  <conditionalFormatting sqref="K64:O64">
    <cfRule type="cellIs" dxfId="156" priority="13" operator="equal">
      <formula>0</formula>
    </cfRule>
  </conditionalFormatting>
  <conditionalFormatting sqref="K58:O60">
    <cfRule type="containsText" dxfId="155" priority="12" operator="containsText" text="Наименование инвестиционного проекта">
      <formula>NOT(ISERROR(SEARCH("Наименование инвестиционного проекта",K58)))</formula>
    </cfRule>
  </conditionalFormatting>
  <conditionalFormatting sqref="K58:O60">
    <cfRule type="cellIs" dxfId="154" priority="11" operator="equal">
      <formula>0</formula>
    </cfRule>
  </conditionalFormatting>
  <conditionalFormatting sqref="K57:O57">
    <cfRule type="containsText" dxfId="153" priority="10" operator="containsText" text="Наименование инвестиционного проекта">
      <formula>NOT(ISERROR(SEARCH("Наименование инвестиционного проекта",K57)))</formula>
    </cfRule>
  </conditionalFormatting>
  <conditionalFormatting sqref="K57:O57">
    <cfRule type="cellIs" dxfId="152" priority="9" operator="equal">
      <formula>0</formula>
    </cfRule>
  </conditionalFormatting>
  <conditionalFormatting sqref="B79:D80">
    <cfRule type="cellIs" dxfId="151" priority="1" operator="equal">
      <formula>0</formula>
    </cfRule>
  </conditionalFormatting>
  <conditionalFormatting sqref="B79:D80">
    <cfRule type="containsText" dxfId="150" priority="2" operator="containsText" text="Наименование инвестиционного проекта">
      <formula>NOT(ISERROR(SEARCH("Наименование инвестиционного проекта",B79)))</formula>
    </cfRule>
  </conditionalFormatting>
  <pageMargins left="0.70866141732283472" right="0.70866141732283472" top="0.74803149606299213" bottom="0.74803149606299213" header="0.31496062992125984" footer="0.31496062992125984"/>
  <pageSetup paperSize="8"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T90"/>
  <sheetViews>
    <sheetView view="pageBreakPreview" zoomScale="70" zoomScaleNormal="100" zoomScaleSheetLayoutView="70" workbookViewId="0">
      <pane xSplit="3" ySplit="20" topLeftCell="D63" activePane="bottomRight" state="frozen"/>
      <selection activeCell="A15" sqref="A15"/>
      <selection pane="topRight" activeCell="D15" sqref="D15"/>
      <selection pane="bottomLeft" activeCell="A21" sqref="A21"/>
      <selection pane="bottomRight" activeCell="G47" sqref="G47"/>
    </sheetView>
  </sheetViews>
  <sheetFormatPr defaultRowHeight="15.75" x14ac:dyDescent="0.25"/>
  <cols>
    <col min="1" max="1" width="6.7109375" style="104" customWidth="1"/>
    <col min="2" max="2" width="13.7109375" style="104" customWidth="1"/>
    <col min="3" max="3" width="101.85546875" style="104" customWidth="1"/>
    <col min="4" max="4" width="27.7109375" style="104" bestFit="1" customWidth="1"/>
    <col min="5" max="5" width="32.140625" style="104" customWidth="1"/>
    <col min="6" max="7" width="33.85546875" style="104" customWidth="1"/>
    <col min="8" max="8" width="28.7109375" style="104" customWidth="1"/>
    <col min="9" max="9" width="5.28515625" style="104" customWidth="1"/>
    <col min="10" max="10" width="5" style="104" customWidth="1"/>
    <col min="11" max="12" width="3.85546875" style="104" customWidth="1"/>
    <col min="13" max="13" width="4.7109375" style="104" customWidth="1"/>
    <col min="14" max="16" width="6.5703125" style="104" customWidth="1"/>
    <col min="17" max="17" width="4.42578125" style="104" customWidth="1"/>
    <col min="18" max="18" width="5.140625" style="104" customWidth="1"/>
    <col min="19" max="19" width="4.42578125" style="104" customWidth="1"/>
    <col min="20" max="20" width="5" style="104" customWidth="1"/>
    <col min="21" max="23" width="6.5703125" style="104" customWidth="1"/>
    <col min="24" max="24" width="7" style="104" customWidth="1"/>
    <col min="25" max="25" width="6.5703125" style="104" customWidth="1"/>
    <col min="26" max="26" width="7.42578125" style="104" customWidth="1"/>
    <col min="27" max="27" width="4" style="104" customWidth="1"/>
    <col min="28" max="28" width="6.5703125" style="104" customWidth="1"/>
    <col min="29" max="29" width="18.42578125" style="104" customWidth="1"/>
    <col min="30" max="30" width="24.28515625" style="104" customWidth="1"/>
    <col min="31" max="31" width="14.42578125" style="104" customWidth="1"/>
    <col min="32" max="32" width="25.5703125" style="104" customWidth="1"/>
    <col min="33" max="33" width="12.42578125" style="104" customWidth="1"/>
    <col min="34" max="34" width="19.85546875" style="104" customWidth="1"/>
    <col min="35" max="36" width="4.7109375" style="104" customWidth="1"/>
    <col min="37" max="37" width="4.28515625" style="104" customWidth="1"/>
    <col min="38" max="38" width="4.42578125" style="104" customWidth="1"/>
    <col min="39" max="39" width="5.140625" style="104" customWidth="1"/>
    <col min="40" max="40" width="5.7109375" style="104" customWidth="1"/>
    <col min="41" max="41" width="6.28515625" style="104" customWidth="1"/>
    <col min="42" max="42" width="6.5703125" style="104" customWidth="1"/>
    <col min="43" max="43" width="6.28515625" style="104" customWidth="1"/>
    <col min="44" max="45" width="5.7109375" style="104" customWidth="1"/>
    <col min="46" max="46" width="14.7109375" style="104" customWidth="1"/>
    <col min="47" max="56" width="5.7109375" style="104" customWidth="1"/>
    <col min="57" max="16384" width="9.140625" style="104"/>
  </cols>
  <sheetData>
    <row r="1" spans="1:46" ht="18.75" x14ac:dyDescent="0.25">
      <c r="H1" s="119" t="s">
        <v>552</v>
      </c>
    </row>
    <row r="2" spans="1:46" ht="18.75" x14ac:dyDescent="0.25">
      <c r="H2" s="119" t="s">
        <v>1</v>
      </c>
    </row>
    <row r="3" spans="1:46" ht="18.75" x14ac:dyDescent="0.25">
      <c r="H3" s="119" t="s">
        <v>334</v>
      </c>
    </row>
    <row r="4" spans="1:46" x14ac:dyDescent="0.25">
      <c r="B4" s="1153" t="s">
        <v>553</v>
      </c>
      <c r="C4" s="1153"/>
      <c r="D4" s="1153"/>
      <c r="E4" s="1153"/>
      <c r="F4" s="1153"/>
      <c r="G4" s="1153"/>
      <c r="H4" s="1153"/>
    </row>
    <row r="6" spans="1:46" x14ac:dyDescent="0.25">
      <c r="B6" s="987" t="str">
        <f>'С № 1 (2020)'!B7:AY7</f>
        <v>Инвестиционная программа  ГУП НАО "Нарьян-Марская электростанция"</v>
      </c>
      <c r="C6" s="987"/>
      <c r="D6" s="987"/>
      <c r="E6" s="987"/>
      <c r="F6" s="987"/>
      <c r="G6" s="987"/>
      <c r="H6" s="987"/>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row>
    <row r="7" spans="1:46" x14ac:dyDescent="0.25">
      <c r="B7" s="1179" t="s">
        <v>4</v>
      </c>
      <c r="C7" s="1179"/>
      <c r="D7" s="1179"/>
      <c r="E7" s="1179"/>
      <c r="F7" s="1179"/>
      <c r="G7" s="1179"/>
      <c r="H7" s="1179"/>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x14ac:dyDescent="0.2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x14ac:dyDescent="0.25">
      <c r="B9" s="1157" t="s">
        <v>1711</v>
      </c>
      <c r="C9" s="1036"/>
      <c r="D9" s="1036"/>
      <c r="E9" s="1036"/>
      <c r="F9" s="1036"/>
      <c r="G9" s="1036"/>
      <c r="H9" s="1036"/>
    </row>
    <row r="10" spans="1:46" x14ac:dyDescent="0.25">
      <c r="B10" s="211"/>
      <c r="C10" s="211"/>
      <c r="D10" s="211"/>
      <c r="E10" s="211"/>
      <c r="F10" s="211"/>
      <c r="G10" s="211"/>
      <c r="H10" s="211"/>
    </row>
    <row r="11" spans="1:46" x14ac:dyDescent="0.25">
      <c r="B11" s="1180" t="s">
        <v>1756</v>
      </c>
      <c r="C11" s="1181"/>
      <c r="D11" s="1181"/>
      <c r="E11" s="1181"/>
      <c r="F11" s="1181"/>
      <c r="G11" s="1181"/>
      <c r="H11" s="1181"/>
    </row>
    <row r="12" spans="1:46" ht="16.5" thickBot="1" x14ac:dyDescent="0.3">
      <c r="B12" s="1182" t="s">
        <v>554</v>
      </c>
      <c r="C12" s="1182"/>
      <c r="D12" s="1182"/>
      <c r="E12" s="1182"/>
      <c r="F12" s="1182"/>
      <c r="G12" s="1182"/>
      <c r="H12" s="1182"/>
    </row>
    <row r="13" spans="1:46" hidden="1" x14ac:dyDescent="0.25"/>
    <row r="14" spans="1:46" ht="16.5" hidden="1" thickBot="1" x14ac:dyDescent="0.3">
      <c r="B14" s="1128"/>
      <c r="C14" s="1128"/>
      <c r="D14" s="1128"/>
      <c r="E14" s="1128"/>
      <c r="F14" s="1128"/>
      <c r="G14" s="1128"/>
      <c r="H14" s="122"/>
      <c r="I14" s="122"/>
      <c r="J14" s="122"/>
      <c r="K14" s="122"/>
      <c r="L14" s="122"/>
      <c r="M14" s="122"/>
      <c r="N14" s="122"/>
      <c r="O14" s="122"/>
      <c r="P14" s="122"/>
    </row>
    <row r="15" spans="1:46" ht="53.25" customHeight="1" x14ac:dyDescent="0.25">
      <c r="A15" s="105"/>
      <c r="B15" s="1133" t="s">
        <v>7</v>
      </c>
      <c r="C15" s="1112" t="s">
        <v>8</v>
      </c>
      <c r="D15" s="1112" t="s">
        <v>555</v>
      </c>
      <c r="E15" s="1100" t="s">
        <v>556</v>
      </c>
      <c r="F15" s="1174"/>
      <c r="G15" s="1102"/>
      <c r="H15" s="1176" t="s">
        <v>557</v>
      </c>
      <c r="I15" s="99"/>
      <c r="J15" s="97"/>
      <c r="K15" s="97"/>
      <c r="L15" s="97"/>
      <c r="M15" s="97"/>
      <c r="N15" s="97"/>
      <c r="O15" s="97"/>
      <c r="P15" s="97"/>
    </row>
    <row r="16" spans="1:46" ht="8.25" customHeight="1" thickBot="1" x14ac:dyDescent="0.3">
      <c r="A16" s="105"/>
      <c r="B16" s="1134"/>
      <c r="C16" s="1113"/>
      <c r="D16" s="1113"/>
      <c r="E16" s="1101"/>
      <c r="F16" s="1175"/>
      <c r="G16" s="1183"/>
      <c r="H16" s="1177"/>
      <c r="I16" s="105"/>
    </row>
    <row r="17" spans="1:9" ht="75.75" customHeight="1" thickBot="1" x14ac:dyDescent="0.3">
      <c r="A17" s="105"/>
      <c r="B17" s="1134"/>
      <c r="C17" s="1113"/>
      <c r="D17" s="1113"/>
      <c r="E17" s="1097" t="s">
        <v>558</v>
      </c>
      <c r="F17" s="1098"/>
      <c r="G17" s="1099"/>
      <c r="H17" s="1177"/>
      <c r="I17" s="105"/>
    </row>
    <row r="18" spans="1:9" ht="52.5" customHeight="1" thickBot="1" x14ac:dyDescent="0.3">
      <c r="A18" s="105"/>
      <c r="B18" s="1134"/>
      <c r="C18" s="1114"/>
      <c r="D18" s="1114"/>
      <c r="E18" s="126" t="s">
        <v>559</v>
      </c>
      <c r="F18" s="126" t="s">
        <v>560</v>
      </c>
      <c r="G18" s="126" t="s">
        <v>561</v>
      </c>
      <c r="H18" s="1178"/>
      <c r="I18" s="105"/>
    </row>
    <row r="19" spans="1:9" x14ac:dyDescent="0.25">
      <c r="A19" s="105"/>
      <c r="B19" s="521">
        <v>1</v>
      </c>
      <c r="C19" s="522">
        <v>2</v>
      </c>
      <c r="D19" s="522">
        <v>3</v>
      </c>
      <c r="E19" s="523" t="s">
        <v>431</v>
      </c>
      <c r="F19" s="523" t="s">
        <v>432</v>
      </c>
      <c r="G19" s="523" t="s">
        <v>433</v>
      </c>
      <c r="H19" s="524" t="s">
        <v>459</v>
      </c>
      <c r="I19" s="105"/>
    </row>
    <row r="20" spans="1:9" ht="48" customHeight="1" x14ac:dyDescent="0.25">
      <c r="A20" s="105"/>
      <c r="B20" s="449">
        <v>0</v>
      </c>
      <c r="C20" s="501" t="s">
        <v>92</v>
      </c>
      <c r="D20" s="441" t="s">
        <v>93</v>
      </c>
      <c r="E20" s="441" t="s">
        <v>190</v>
      </c>
      <c r="F20" s="441" t="s">
        <v>190</v>
      </c>
      <c r="G20" s="441" t="s">
        <v>190</v>
      </c>
      <c r="H20" s="441" t="s">
        <v>190</v>
      </c>
      <c r="I20" s="105"/>
    </row>
    <row r="21" spans="1:9" ht="42" customHeight="1" x14ac:dyDescent="0.25">
      <c r="A21" s="105"/>
      <c r="B21" s="443" t="s">
        <v>94</v>
      </c>
      <c r="C21" s="451" t="s">
        <v>95</v>
      </c>
      <c r="D21" s="444" t="s">
        <v>93</v>
      </c>
      <c r="E21" s="208" t="s">
        <v>190</v>
      </c>
      <c r="F21" s="208" t="s">
        <v>190</v>
      </c>
      <c r="G21" s="208" t="s">
        <v>190</v>
      </c>
      <c r="H21" s="208" t="s">
        <v>190</v>
      </c>
      <c r="I21" s="105"/>
    </row>
    <row r="22" spans="1:9" ht="42" customHeight="1" x14ac:dyDescent="0.25">
      <c r="A22" s="105"/>
      <c r="B22" s="443" t="s">
        <v>96</v>
      </c>
      <c r="C22" s="451" t="s">
        <v>97</v>
      </c>
      <c r="D22" s="444" t="s">
        <v>93</v>
      </c>
      <c r="E22" s="208" t="s">
        <v>190</v>
      </c>
      <c r="F22" s="208" t="s">
        <v>190</v>
      </c>
      <c r="G22" s="208" t="s">
        <v>190</v>
      </c>
      <c r="H22" s="208" t="s">
        <v>190</v>
      </c>
      <c r="I22" s="105"/>
    </row>
    <row r="23" spans="1:9" ht="42" customHeight="1" x14ac:dyDescent="0.25">
      <c r="A23" s="105"/>
      <c r="B23" s="443" t="s">
        <v>98</v>
      </c>
      <c r="C23" s="451" t="s">
        <v>99</v>
      </c>
      <c r="D23" s="444" t="s">
        <v>93</v>
      </c>
      <c r="E23" s="208" t="s">
        <v>190</v>
      </c>
      <c r="F23" s="208" t="s">
        <v>190</v>
      </c>
      <c r="G23" s="208" t="s">
        <v>190</v>
      </c>
      <c r="H23" s="208" t="s">
        <v>190</v>
      </c>
      <c r="I23" s="105"/>
    </row>
    <row r="24" spans="1:9" ht="42" customHeight="1" x14ac:dyDescent="0.25">
      <c r="A24" s="105"/>
      <c r="B24" s="443" t="s">
        <v>100</v>
      </c>
      <c r="C24" s="451" t="s">
        <v>101</v>
      </c>
      <c r="D24" s="444" t="s">
        <v>93</v>
      </c>
      <c r="E24" s="208" t="s">
        <v>190</v>
      </c>
      <c r="F24" s="208" t="s">
        <v>190</v>
      </c>
      <c r="G24" s="208" t="s">
        <v>190</v>
      </c>
      <c r="H24" s="208" t="s">
        <v>190</v>
      </c>
      <c r="I24" s="105"/>
    </row>
    <row r="25" spans="1:9" ht="42" customHeight="1" x14ac:dyDescent="0.25">
      <c r="A25" s="105"/>
      <c r="B25" s="443" t="s">
        <v>102</v>
      </c>
      <c r="C25" s="451" t="s">
        <v>103</v>
      </c>
      <c r="D25" s="444" t="s">
        <v>93</v>
      </c>
      <c r="E25" s="208" t="s">
        <v>190</v>
      </c>
      <c r="F25" s="208" t="s">
        <v>190</v>
      </c>
      <c r="G25" s="208" t="s">
        <v>190</v>
      </c>
      <c r="H25" s="208" t="s">
        <v>190</v>
      </c>
      <c r="I25" s="105"/>
    </row>
    <row r="26" spans="1:9" ht="42" customHeight="1" x14ac:dyDescent="0.25">
      <c r="A26" s="105"/>
      <c r="B26" s="443" t="s">
        <v>104</v>
      </c>
      <c r="C26" s="451" t="s">
        <v>105</v>
      </c>
      <c r="D26" s="444" t="s">
        <v>93</v>
      </c>
      <c r="E26" s="208" t="s">
        <v>190</v>
      </c>
      <c r="F26" s="208" t="s">
        <v>190</v>
      </c>
      <c r="G26" s="208" t="s">
        <v>190</v>
      </c>
      <c r="H26" s="208" t="s">
        <v>190</v>
      </c>
      <c r="I26" s="105"/>
    </row>
    <row r="27" spans="1:9" ht="48" customHeight="1" x14ac:dyDescent="0.25">
      <c r="A27" s="105"/>
      <c r="B27" s="440" t="s">
        <v>106</v>
      </c>
      <c r="C27" s="502" t="s">
        <v>107</v>
      </c>
      <c r="D27" s="441" t="s">
        <v>93</v>
      </c>
      <c r="E27" s="489" t="s">
        <v>190</v>
      </c>
      <c r="F27" s="489" t="s">
        <v>190</v>
      </c>
      <c r="G27" s="489" t="s">
        <v>190</v>
      </c>
      <c r="H27" s="489" t="s">
        <v>190</v>
      </c>
      <c r="I27" s="105"/>
    </row>
    <row r="28" spans="1:9" ht="48" customHeight="1" x14ac:dyDescent="0.25">
      <c r="A28" s="105"/>
      <c r="B28" s="440" t="s">
        <v>108</v>
      </c>
      <c r="C28" s="502" t="s">
        <v>109</v>
      </c>
      <c r="D28" s="441" t="s">
        <v>93</v>
      </c>
      <c r="E28" s="489" t="s">
        <v>190</v>
      </c>
      <c r="F28" s="489" t="s">
        <v>190</v>
      </c>
      <c r="G28" s="489" t="s">
        <v>190</v>
      </c>
      <c r="H28" s="489" t="s">
        <v>190</v>
      </c>
      <c r="I28" s="105"/>
    </row>
    <row r="29" spans="1:9" ht="48" customHeight="1" x14ac:dyDescent="0.25">
      <c r="A29" s="105"/>
      <c r="B29" s="445" t="s">
        <v>110</v>
      </c>
      <c r="C29" s="502" t="s">
        <v>111</v>
      </c>
      <c r="D29" s="441" t="s">
        <v>93</v>
      </c>
      <c r="E29" s="489" t="s">
        <v>190</v>
      </c>
      <c r="F29" s="489" t="s">
        <v>190</v>
      </c>
      <c r="G29" s="489" t="s">
        <v>190</v>
      </c>
      <c r="H29" s="489" t="s">
        <v>190</v>
      </c>
      <c r="I29" s="105"/>
    </row>
    <row r="30" spans="1:9" ht="42" customHeight="1" x14ac:dyDescent="0.25">
      <c r="A30" s="105"/>
      <c r="B30" s="446" t="s">
        <v>112</v>
      </c>
      <c r="C30" s="503" t="s">
        <v>113</v>
      </c>
      <c r="D30" s="72" t="s">
        <v>93</v>
      </c>
      <c r="E30" s="208" t="s">
        <v>190</v>
      </c>
      <c r="F30" s="208" t="s">
        <v>190</v>
      </c>
      <c r="G30" s="208" t="s">
        <v>190</v>
      </c>
      <c r="H30" s="208" t="s">
        <v>190</v>
      </c>
      <c r="I30" s="105"/>
    </row>
    <row r="31" spans="1:9" ht="42" customHeight="1" x14ac:dyDescent="0.25">
      <c r="A31" s="105"/>
      <c r="B31" s="446" t="s">
        <v>114</v>
      </c>
      <c r="C31" s="503" t="s">
        <v>115</v>
      </c>
      <c r="D31" s="72" t="s">
        <v>93</v>
      </c>
      <c r="E31" s="208" t="s">
        <v>190</v>
      </c>
      <c r="F31" s="208" t="s">
        <v>190</v>
      </c>
      <c r="G31" s="208" t="s">
        <v>190</v>
      </c>
      <c r="H31" s="208" t="s">
        <v>190</v>
      </c>
      <c r="I31" s="105"/>
    </row>
    <row r="32" spans="1:9" ht="42" customHeight="1" x14ac:dyDescent="0.25">
      <c r="A32" s="105"/>
      <c r="B32" s="446" t="s">
        <v>116</v>
      </c>
      <c r="C32" s="503" t="s">
        <v>117</v>
      </c>
      <c r="D32" s="72" t="s">
        <v>93</v>
      </c>
      <c r="E32" s="208" t="s">
        <v>190</v>
      </c>
      <c r="F32" s="208" t="s">
        <v>190</v>
      </c>
      <c r="G32" s="208" t="s">
        <v>190</v>
      </c>
      <c r="H32" s="208" t="s">
        <v>190</v>
      </c>
      <c r="I32" s="105"/>
    </row>
    <row r="33" spans="1:9" ht="48" customHeight="1" x14ac:dyDescent="0.25">
      <c r="A33" s="105"/>
      <c r="B33" s="440" t="s">
        <v>118</v>
      </c>
      <c r="C33" s="502" t="s">
        <v>119</v>
      </c>
      <c r="D33" s="440" t="s">
        <v>93</v>
      </c>
      <c r="E33" s="489" t="s">
        <v>190</v>
      </c>
      <c r="F33" s="489" t="s">
        <v>190</v>
      </c>
      <c r="G33" s="489" t="s">
        <v>190</v>
      </c>
      <c r="H33" s="489" t="s">
        <v>190</v>
      </c>
      <c r="I33" s="105"/>
    </row>
    <row r="34" spans="1:9" ht="42" customHeight="1" x14ac:dyDescent="0.25">
      <c r="A34" s="105"/>
      <c r="B34" s="447" t="s">
        <v>120</v>
      </c>
      <c r="C34" s="503" t="s">
        <v>121</v>
      </c>
      <c r="D34" s="72" t="s">
        <v>93</v>
      </c>
      <c r="E34" s="208" t="s">
        <v>190</v>
      </c>
      <c r="F34" s="208" t="s">
        <v>190</v>
      </c>
      <c r="G34" s="208" t="s">
        <v>190</v>
      </c>
      <c r="H34" s="208" t="s">
        <v>190</v>
      </c>
      <c r="I34" s="105"/>
    </row>
    <row r="35" spans="1:9" ht="42" customHeight="1" x14ac:dyDescent="0.25">
      <c r="A35" s="105"/>
      <c r="B35" s="446" t="s">
        <v>122</v>
      </c>
      <c r="C35" s="503" t="s">
        <v>123</v>
      </c>
      <c r="D35" s="72" t="s">
        <v>93</v>
      </c>
      <c r="E35" s="208" t="s">
        <v>190</v>
      </c>
      <c r="F35" s="208" t="s">
        <v>190</v>
      </c>
      <c r="G35" s="208" t="s">
        <v>190</v>
      </c>
      <c r="H35" s="208" t="s">
        <v>190</v>
      </c>
      <c r="I35" s="105"/>
    </row>
    <row r="36" spans="1:9" ht="48" customHeight="1" x14ac:dyDescent="0.25">
      <c r="A36" s="105"/>
      <c r="B36" s="440" t="s">
        <v>124</v>
      </c>
      <c r="C36" s="501" t="s">
        <v>125</v>
      </c>
      <c r="D36" s="440" t="s">
        <v>93</v>
      </c>
      <c r="E36" s="489" t="s">
        <v>190</v>
      </c>
      <c r="F36" s="489" t="s">
        <v>190</v>
      </c>
      <c r="G36" s="489" t="s">
        <v>190</v>
      </c>
      <c r="H36" s="489" t="s">
        <v>190</v>
      </c>
      <c r="I36" s="105"/>
    </row>
    <row r="37" spans="1:9" ht="48" customHeight="1" x14ac:dyDescent="0.25">
      <c r="A37" s="105"/>
      <c r="B37" s="408" t="s">
        <v>126</v>
      </c>
      <c r="C37" s="501" t="s">
        <v>127</v>
      </c>
      <c r="D37" s="440" t="s">
        <v>93</v>
      </c>
      <c r="E37" s="489" t="s">
        <v>190</v>
      </c>
      <c r="F37" s="489" t="s">
        <v>190</v>
      </c>
      <c r="G37" s="489" t="s">
        <v>190</v>
      </c>
      <c r="H37" s="489" t="s">
        <v>190</v>
      </c>
      <c r="I37" s="105"/>
    </row>
    <row r="38" spans="1:9" ht="42" customHeight="1" x14ac:dyDescent="0.25">
      <c r="A38" s="105"/>
      <c r="B38" s="450" t="s">
        <v>286</v>
      </c>
      <c r="C38" s="72" t="s">
        <v>287</v>
      </c>
      <c r="D38" s="72" t="s">
        <v>93</v>
      </c>
      <c r="E38" s="208" t="s">
        <v>190</v>
      </c>
      <c r="F38" s="208" t="s">
        <v>190</v>
      </c>
      <c r="G38" s="208" t="s">
        <v>190</v>
      </c>
      <c r="H38" s="208" t="s">
        <v>190</v>
      </c>
      <c r="I38" s="105"/>
    </row>
    <row r="39" spans="1:9" ht="42" customHeight="1" x14ac:dyDescent="0.25">
      <c r="A39" s="105"/>
      <c r="B39" s="421" t="s">
        <v>128</v>
      </c>
      <c r="C39" s="422" t="s">
        <v>129</v>
      </c>
      <c r="D39" s="444" t="s">
        <v>93</v>
      </c>
      <c r="E39" s="208" t="s">
        <v>190</v>
      </c>
      <c r="F39" s="208" t="s">
        <v>190</v>
      </c>
      <c r="G39" s="208" t="s">
        <v>190</v>
      </c>
      <c r="H39" s="208" t="s">
        <v>190</v>
      </c>
      <c r="I39" s="105"/>
    </row>
    <row r="40" spans="1:9" ht="48" customHeight="1" x14ac:dyDescent="0.25">
      <c r="A40" s="105"/>
      <c r="B40" s="394" t="s">
        <v>130</v>
      </c>
      <c r="C40" s="395" t="s">
        <v>131</v>
      </c>
      <c r="D40" s="441" t="s">
        <v>93</v>
      </c>
      <c r="E40" s="489" t="s">
        <v>190</v>
      </c>
      <c r="F40" s="489" t="s">
        <v>190</v>
      </c>
      <c r="G40" s="489" t="s">
        <v>190</v>
      </c>
      <c r="H40" s="489" t="s">
        <v>190</v>
      </c>
      <c r="I40" s="105"/>
    </row>
    <row r="41" spans="1:9" s="117" customFormat="1" ht="48" customHeight="1" x14ac:dyDescent="0.25">
      <c r="A41" s="105"/>
      <c r="B41" s="394" t="s">
        <v>132</v>
      </c>
      <c r="C41" s="395" t="s">
        <v>133</v>
      </c>
      <c r="D41" s="394" t="s">
        <v>93</v>
      </c>
      <c r="E41" s="489" t="s">
        <v>190</v>
      </c>
      <c r="F41" s="489" t="s">
        <v>190</v>
      </c>
      <c r="G41" s="489" t="s">
        <v>190</v>
      </c>
      <c r="H41" s="489" t="s">
        <v>190</v>
      </c>
      <c r="I41" s="105"/>
    </row>
    <row r="42" spans="1:9" ht="42" customHeight="1" x14ac:dyDescent="0.25">
      <c r="A42" s="105"/>
      <c r="B42" s="424" t="s">
        <v>134</v>
      </c>
      <c r="C42" s="425" t="s">
        <v>135</v>
      </c>
      <c r="D42" s="424" t="s">
        <v>93</v>
      </c>
      <c r="E42" s="519" t="s">
        <v>190</v>
      </c>
      <c r="F42" s="519" t="s">
        <v>190</v>
      </c>
      <c r="G42" s="519" t="s">
        <v>190</v>
      </c>
      <c r="H42" s="519" t="s">
        <v>190</v>
      </c>
      <c r="I42" s="105"/>
    </row>
    <row r="43" spans="1:9" ht="42" customHeight="1" x14ac:dyDescent="0.25">
      <c r="A43" s="105"/>
      <c r="B43" s="424" t="s">
        <v>139</v>
      </c>
      <c r="C43" s="425" t="s">
        <v>140</v>
      </c>
      <c r="D43" s="424" t="s">
        <v>93</v>
      </c>
      <c r="E43" s="519" t="s">
        <v>190</v>
      </c>
      <c r="F43" s="519" t="s">
        <v>190</v>
      </c>
      <c r="G43" s="519" t="s">
        <v>190</v>
      </c>
      <c r="H43" s="519" t="s">
        <v>190</v>
      </c>
      <c r="I43" s="105"/>
    </row>
    <row r="44" spans="1:9" s="514" customFormat="1" ht="33" customHeight="1" x14ac:dyDescent="0.25">
      <c r="B44" s="76" t="s">
        <v>139</v>
      </c>
      <c r="C44" s="399" t="s">
        <v>746</v>
      </c>
      <c r="D44" s="76" t="s">
        <v>838</v>
      </c>
      <c r="E44" s="209">
        <v>1.7549999999999999</v>
      </c>
      <c r="F44" s="712" t="s">
        <v>1758</v>
      </c>
      <c r="G44" s="209">
        <v>19.940999999999999</v>
      </c>
      <c r="H44" s="712" t="s">
        <v>1759</v>
      </c>
    </row>
    <row r="45" spans="1:9" s="514" customFormat="1" ht="33" customHeight="1" x14ac:dyDescent="0.25">
      <c r="B45" s="76" t="s">
        <v>139</v>
      </c>
      <c r="C45" s="399" t="s">
        <v>754</v>
      </c>
      <c r="D45" s="76" t="s">
        <v>756</v>
      </c>
      <c r="E45" s="209">
        <v>1.758</v>
      </c>
      <c r="F45" s="712" t="s">
        <v>1758</v>
      </c>
      <c r="G45" s="209">
        <v>19.943000000000001</v>
      </c>
      <c r="H45" s="712" t="s">
        <v>1759</v>
      </c>
    </row>
    <row r="46" spans="1:9" s="514" customFormat="1" ht="33" customHeight="1" x14ac:dyDescent="0.25">
      <c r="B46" s="76" t="s">
        <v>139</v>
      </c>
      <c r="C46" s="399" t="s">
        <v>757</v>
      </c>
      <c r="D46" s="76" t="s">
        <v>839</v>
      </c>
      <c r="E46" s="209">
        <v>1.7589999999999999</v>
      </c>
      <c r="F46" s="712" t="s">
        <v>1758</v>
      </c>
      <c r="G46" s="209">
        <v>19.631</v>
      </c>
      <c r="H46" s="712" t="s">
        <v>1759</v>
      </c>
    </row>
    <row r="47" spans="1:9" s="514" customFormat="1" ht="33" customHeight="1" x14ac:dyDescent="0.25">
      <c r="B47" s="76" t="s">
        <v>139</v>
      </c>
      <c r="C47" s="399" t="s">
        <v>717</v>
      </c>
      <c r="D47" s="76" t="s">
        <v>733</v>
      </c>
      <c r="E47" s="209" t="s">
        <v>190</v>
      </c>
      <c r="F47" s="209" t="s">
        <v>190</v>
      </c>
      <c r="G47" s="209" t="s">
        <v>190</v>
      </c>
      <c r="H47" s="712" t="s">
        <v>1757</v>
      </c>
    </row>
    <row r="48" spans="1:9" s="514" customFormat="1" ht="33" customHeight="1" x14ac:dyDescent="0.25">
      <c r="B48" s="76" t="s">
        <v>139</v>
      </c>
      <c r="C48" s="399" t="s">
        <v>718</v>
      </c>
      <c r="D48" s="76" t="s">
        <v>840</v>
      </c>
      <c r="E48" s="209" t="s">
        <v>190</v>
      </c>
      <c r="F48" s="209" t="s">
        <v>190</v>
      </c>
      <c r="G48" s="209" t="s">
        <v>190</v>
      </c>
      <c r="H48" s="712" t="s">
        <v>1757</v>
      </c>
    </row>
    <row r="49" spans="1:9" s="951" customFormat="1" ht="33" customHeight="1" x14ac:dyDescent="0.25">
      <c r="B49" s="76" t="s">
        <v>139</v>
      </c>
      <c r="C49" s="399" t="s">
        <v>1715</v>
      </c>
      <c r="D49" s="76" t="s">
        <v>1719</v>
      </c>
      <c r="E49" s="209" t="s">
        <v>190</v>
      </c>
      <c r="F49" s="209" t="s">
        <v>190</v>
      </c>
      <c r="G49" s="209" t="s">
        <v>190</v>
      </c>
      <c r="H49" s="712" t="s">
        <v>1757</v>
      </c>
    </row>
    <row r="50" spans="1:9" s="951" customFormat="1" ht="33" customHeight="1" x14ac:dyDescent="0.25">
      <c r="B50" s="76" t="s">
        <v>139</v>
      </c>
      <c r="C50" s="399" t="s">
        <v>1717</v>
      </c>
      <c r="D50" s="76" t="s">
        <v>1720</v>
      </c>
      <c r="E50" s="209" t="s">
        <v>190</v>
      </c>
      <c r="F50" s="209" t="s">
        <v>190</v>
      </c>
      <c r="G50" s="209" t="s">
        <v>190</v>
      </c>
      <c r="H50" s="712" t="s">
        <v>1757</v>
      </c>
    </row>
    <row r="51" spans="1:9" ht="48" customHeight="1" x14ac:dyDescent="0.25">
      <c r="A51" s="105"/>
      <c r="B51" s="394" t="s">
        <v>141</v>
      </c>
      <c r="C51" s="395" t="s">
        <v>142</v>
      </c>
      <c r="D51" s="394" t="s">
        <v>93</v>
      </c>
      <c r="E51" s="489" t="s">
        <v>190</v>
      </c>
      <c r="F51" s="489" t="s">
        <v>190</v>
      </c>
      <c r="G51" s="489" t="s">
        <v>190</v>
      </c>
      <c r="H51" s="489" t="s">
        <v>190</v>
      </c>
      <c r="I51" s="105"/>
    </row>
    <row r="52" spans="1:9" ht="42" customHeight="1" x14ac:dyDescent="0.25">
      <c r="A52" s="105"/>
      <c r="B52" s="424" t="s">
        <v>143</v>
      </c>
      <c r="C52" s="425" t="s">
        <v>144</v>
      </c>
      <c r="D52" s="424" t="s">
        <v>93</v>
      </c>
      <c r="E52" s="519" t="s">
        <v>190</v>
      </c>
      <c r="F52" s="519" t="s">
        <v>190</v>
      </c>
      <c r="G52" s="519" t="s">
        <v>190</v>
      </c>
      <c r="H52" s="519" t="s">
        <v>190</v>
      </c>
      <c r="I52" s="105"/>
    </row>
    <row r="53" spans="1:9" ht="42" customHeight="1" x14ac:dyDescent="0.25">
      <c r="A53" s="105"/>
      <c r="B53" s="424" t="s">
        <v>148</v>
      </c>
      <c r="C53" s="425" t="s">
        <v>149</v>
      </c>
      <c r="D53" s="424" t="s">
        <v>93</v>
      </c>
      <c r="E53" s="519" t="s">
        <v>190</v>
      </c>
      <c r="F53" s="519" t="s">
        <v>190</v>
      </c>
      <c r="G53" s="519" t="s">
        <v>190</v>
      </c>
      <c r="H53" s="519" t="s">
        <v>190</v>
      </c>
      <c r="I53" s="105"/>
    </row>
    <row r="54" spans="1:9" ht="48" customHeight="1" x14ac:dyDescent="0.25">
      <c r="A54" s="105"/>
      <c r="B54" s="394" t="s">
        <v>150</v>
      </c>
      <c r="C54" s="395" t="s">
        <v>151</v>
      </c>
      <c r="D54" s="394" t="s">
        <v>93</v>
      </c>
      <c r="E54" s="489" t="s">
        <v>190</v>
      </c>
      <c r="F54" s="489" t="s">
        <v>190</v>
      </c>
      <c r="G54" s="489" t="s">
        <v>190</v>
      </c>
      <c r="H54" s="489" t="s">
        <v>190</v>
      </c>
      <c r="I54" s="105"/>
    </row>
    <row r="55" spans="1:9" ht="42" customHeight="1" x14ac:dyDescent="0.25">
      <c r="A55" s="105"/>
      <c r="B55" s="450" t="s">
        <v>152</v>
      </c>
      <c r="C55" s="457" t="s">
        <v>153</v>
      </c>
      <c r="D55" s="421" t="s">
        <v>93</v>
      </c>
      <c r="E55" s="208" t="s">
        <v>190</v>
      </c>
      <c r="F55" s="208" t="s">
        <v>190</v>
      </c>
      <c r="G55" s="208" t="s">
        <v>190</v>
      </c>
      <c r="H55" s="208" t="s">
        <v>190</v>
      </c>
      <c r="I55" s="105"/>
    </row>
    <row r="56" spans="1:9" ht="42" customHeight="1" x14ac:dyDescent="0.25">
      <c r="A56" s="105"/>
      <c r="B56" s="450" t="s">
        <v>154</v>
      </c>
      <c r="C56" s="457" t="s">
        <v>155</v>
      </c>
      <c r="D56" s="421" t="s">
        <v>93</v>
      </c>
      <c r="E56" s="208" t="s">
        <v>190</v>
      </c>
      <c r="F56" s="208" t="s">
        <v>190</v>
      </c>
      <c r="G56" s="208" t="s">
        <v>190</v>
      </c>
      <c r="H56" s="208" t="s">
        <v>190</v>
      </c>
      <c r="I56" s="105"/>
    </row>
    <row r="57" spans="1:9" s="514" customFormat="1" ht="33" customHeight="1" x14ac:dyDescent="0.25">
      <c r="B57" s="407" t="s">
        <v>154</v>
      </c>
      <c r="C57" s="458" t="s">
        <v>734</v>
      </c>
      <c r="D57" s="688" t="s">
        <v>841</v>
      </c>
      <c r="E57" s="209" t="s">
        <v>190</v>
      </c>
      <c r="F57" s="209" t="s">
        <v>190</v>
      </c>
      <c r="G57" s="209" t="s">
        <v>190</v>
      </c>
      <c r="H57" s="209" t="s">
        <v>1757</v>
      </c>
    </row>
    <row r="58" spans="1:9" ht="42" customHeight="1" x14ac:dyDescent="0.25">
      <c r="A58" s="105"/>
      <c r="B58" s="421" t="s">
        <v>156</v>
      </c>
      <c r="C58" s="422" t="s">
        <v>157</v>
      </c>
      <c r="D58" s="421" t="s">
        <v>93</v>
      </c>
      <c r="E58" s="208" t="s">
        <v>190</v>
      </c>
      <c r="F58" s="208" t="s">
        <v>190</v>
      </c>
      <c r="G58" s="208" t="s">
        <v>190</v>
      </c>
      <c r="H58" s="208" t="s">
        <v>190</v>
      </c>
      <c r="I58" s="105"/>
    </row>
    <row r="59" spans="1:9" ht="42" customHeight="1" x14ac:dyDescent="0.25">
      <c r="A59" s="105"/>
      <c r="B59" s="421" t="s">
        <v>158</v>
      </c>
      <c r="C59" s="422" t="s">
        <v>159</v>
      </c>
      <c r="D59" s="421" t="s">
        <v>93</v>
      </c>
      <c r="E59" s="208" t="s">
        <v>190</v>
      </c>
      <c r="F59" s="208" t="s">
        <v>190</v>
      </c>
      <c r="G59" s="208" t="s">
        <v>190</v>
      </c>
      <c r="H59" s="208" t="s">
        <v>190</v>
      </c>
      <c r="I59" s="105"/>
    </row>
    <row r="60" spans="1:9" ht="42" customHeight="1" x14ac:dyDescent="0.25">
      <c r="A60" s="105"/>
      <c r="B60" s="421" t="s">
        <v>160</v>
      </c>
      <c r="C60" s="422" t="s">
        <v>161</v>
      </c>
      <c r="D60" s="421" t="s">
        <v>93</v>
      </c>
      <c r="E60" s="208" t="s">
        <v>190</v>
      </c>
      <c r="F60" s="208" t="s">
        <v>190</v>
      </c>
      <c r="G60" s="208" t="s">
        <v>190</v>
      </c>
      <c r="H60" s="208" t="s">
        <v>190</v>
      </c>
      <c r="I60" s="105"/>
    </row>
    <row r="61" spans="1:9" ht="42" customHeight="1" x14ac:dyDescent="0.25">
      <c r="A61" s="105"/>
      <c r="B61" s="421" t="s">
        <v>165</v>
      </c>
      <c r="C61" s="422" t="s">
        <v>166</v>
      </c>
      <c r="D61" s="421" t="s">
        <v>93</v>
      </c>
      <c r="E61" s="208" t="s">
        <v>190</v>
      </c>
      <c r="F61" s="208" t="s">
        <v>190</v>
      </c>
      <c r="G61" s="208" t="s">
        <v>190</v>
      </c>
      <c r="H61" s="208" t="s">
        <v>190</v>
      </c>
      <c r="I61" s="105"/>
    </row>
    <row r="62" spans="1:9" ht="42" customHeight="1" x14ac:dyDescent="0.25">
      <c r="A62" s="105"/>
      <c r="B62" s="450" t="s">
        <v>167</v>
      </c>
      <c r="C62" s="457" t="s">
        <v>168</v>
      </c>
      <c r="D62" s="421" t="s">
        <v>93</v>
      </c>
      <c r="E62" s="208" t="s">
        <v>190</v>
      </c>
      <c r="F62" s="208" t="s">
        <v>190</v>
      </c>
      <c r="G62" s="208" t="s">
        <v>190</v>
      </c>
      <c r="H62" s="208" t="s">
        <v>190</v>
      </c>
      <c r="I62" s="105"/>
    </row>
    <row r="63" spans="1:9" ht="42" customHeight="1" x14ac:dyDescent="0.25">
      <c r="A63" s="105"/>
      <c r="B63" s="450" t="s">
        <v>169</v>
      </c>
      <c r="C63" s="457" t="s">
        <v>170</v>
      </c>
      <c r="D63" s="421" t="s">
        <v>93</v>
      </c>
      <c r="E63" s="208" t="s">
        <v>190</v>
      </c>
      <c r="F63" s="208" t="s">
        <v>190</v>
      </c>
      <c r="G63" s="208" t="s">
        <v>190</v>
      </c>
      <c r="H63" s="208" t="s">
        <v>190</v>
      </c>
      <c r="I63" s="105"/>
    </row>
    <row r="64" spans="1:9" ht="48" customHeight="1" x14ac:dyDescent="0.25">
      <c r="A64" s="105"/>
      <c r="B64" s="394" t="s">
        <v>171</v>
      </c>
      <c r="C64" s="395" t="s">
        <v>172</v>
      </c>
      <c r="D64" s="394" t="s">
        <v>93</v>
      </c>
      <c r="E64" s="489" t="s">
        <v>190</v>
      </c>
      <c r="F64" s="489" t="s">
        <v>190</v>
      </c>
      <c r="G64" s="489" t="s">
        <v>190</v>
      </c>
      <c r="H64" s="489" t="s">
        <v>190</v>
      </c>
      <c r="I64" s="105"/>
    </row>
    <row r="65" spans="1:9" ht="42" customHeight="1" x14ac:dyDescent="0.25">
      <c r="A65" s="105"/>
      <c r="B65" s="421" t="s">
        <v>173</v>
      </c>
      <c r="C65" s="422" t="s">
        <v>174</v>
      </c>
      <c r="D65" s="421" t="s">
        <v>93</v>
      </c>
      <c r="E65" s="208" t="s">
        <v>190</v>
      </c>
      <c r="F65" s="208" t="s">
        <v>190</v>
      </c>
      <c r="G65" s="208" t="s">
        <v>190</v>
      </c>
      <c r="H65" s="208" t="s">
        <v>190</v>
      </c>
      <c r="I65" s="105"/>
    </row>
    <row r="66" spans="1:9" ht="42" customHeight="1" x14ac:dyDescent="0.25">
      <c r="A66" s="105"/>
      <c r="B66" s="421" t="s">
        <v>175</v>
      </c>
      <c r="C66" s="422" t="s">
        <v>176</v>
      </c>
      <c r="D66" s="421" t="s">
        <v>93</v>
      </c>
      <c r="E66" s="208" t="s">
        <v>190</v>
      </c>
      <c r="F66" s="208" t="s">
        <v>190</v>
      </c>
      <c r="G66" s="208" t="s">
        <v>190</v>
      </c>
      <c r="H66" s="208" t="s">
        <v>190</v>
      </c>
      <c r="I66" s="105"/>
    </row>
    <row r="67" spans="1:9" ht="48" customHeight="1" x14ac:dyDescent="0.25">
      <c r="A67" s="105"/>
      <c r="B67" s="394" t="s">
        <v>177</v>
      </c>
      <c r="C67" s="395" t="s">
        <v>178</v>
      </c>
      <c r="D67" s="440" t="s">
        <v>93</v>
      </c>
      <c r="E67" s="489" t="s">
        <v>190</v>
      </c>
      <c r="F67" s="489" t="s">
        <v>190</v>
      </c>
      <c r="G67" s="489" t="s">
        <v>190</v>
      </c>
      <c r="H67" s="489" t="s">
        <v>190</v>
      </c>
      <c r="I67" s="105"/>
    </row>
    <row r="68" spans="1:9" ht="42" customHeight="1" x14ac:dyDescent="0.25">
      <c r="A68" s="105"/>
      <c r="B68" s="421" t="s">
        <v>179</v>
      </c>
      <c r="C68" s="422" t="s">
        <v>180</v>
      </c>
      <c r="D68" s="421" t="s">
        <v>93</v>
      </c>
      <c r="E68" s="208" t="s">
        <v>190</v>
      </c>
      <c r="F68" s="208" t="s">
        <v>190</v>
      </c>
      <c r="G68" s="208" t="s">
        <v>190</v>
      </c>
      <c r="H68" s="208" t="s">
        <v>190</v>
      </c>
      <c r="I68" s="105"/>
    </row>
    <row r="69" spans="1:9" ht="42" customHeight="1" x14ac:dyDescent="0.25">
      <c r="A69" s="105"/>
      <c r="B69" s="421" t="s">
        <v>181</v>
      </c>
      <c r="C69" s="422" t="s">
        <v>182</v>
      </c>
      <c r="D69" s="421" t="s">
        <v>93</v>
      </c>
      <c r="E69" s="208" t="s">
        <v>190</v>
      </c>
      <c r="F69" s="208" t="s">
        <v>190</v>
      </c>
      <c r="G69" s="208" t="s">
        <v>190</v>
      </c>
      <c r="H69" s="208" t="s">
        <v>190</v>
      </c>
      <c r="I69" s="105"/>
    </row>
    <row r="70" spans="1:9" ht="48" customHeight="1" x14ac:dyDescent="0.25">
      <c r="A70" s="105"/>
      <c r="B70" s="394" t="s">
        <v>183</v>
      </c>
      <c r="C70" s="395" t="s">
        <v>184</v>
      </c>
      <c r="D70" s="394" t="s">
        <v>93</v>
      </c>
      <c r="E70" s="489" t="s">
        <v>190</v>
      </c>
      <c r="F70" s="489" t="s">
        <v>190</v>
      </c>
      <c r="G70" s="489" t="s">
        <v>190</v>
      </c>
      <c r="H70" s="489" t="s">
        <v>190</v>
      </c>
      <c r="I70" s="105"/>
    </row>
    <row r="71" spans="1:9" s="514" customFormat="1" ht="33" customHeight="1" x14ac:dyDescent="0.25">
      <c r="B71" s="76" t="s">
        <v>183</v>
      </c>
      <c r="C71" s="399" t="s">
        <v>737</v>
      </c>
      <c r="D71" s="76" t="s">
        <v>736</v>
      </c>
      <c r="E71" s="209" t="s">
        <v>190</v>
      </c>
      <c r="F71" s="209" t="s">
        <v>190</v>
      </c>
      <c r="G71" s="209" t="s">
        <v>190</v>
      </c>
      <c r="H71" s="712" t="s">
        <v>1757</v>
      </c>
    </row>
    <row r="72" spans="1:9" s="514" customFormat="1" ht="33" customHeight="1" x14ac:dyDescent="0.25">
      <c r="B72" s="76" t="s">
        <v>183</v>
      </c>
      <c r="C72" s="399" t="s">
        <v>738</v>
      </c>
      <c r="D72" s="76" t="s">
        <v>739</v>
      </c>
      <c r="E72" s="209" t="s">
        <v>190</v>
      </c>
      <c r="F72" s="209" t="s">
        <v>190</v>
      </c>
      <c r="G72" s="209" t="s">
        <v>190</v>
      </c>
      <c r="H72" s="712" t="s">
        <v>1757</v>
      </c>
    </row>
    <row r="73" spans="1:9" s="514" customFormat="1" ht="33" customHeight="1" x14ac:dyDescent="0.25">
      <c r="B73" s="76" t="s">
        <v>183</v>
      </c>
      <c r="C73" s="399" t="s">
        <v>721</v>
      </c>
      <c r="D73" s="76" t="s">
        <v>742</v>
      </c>
      <c r="E73" s="209" t="s">
        <v>190</v>
      </c>
      <c r="F73" s="209" t="s">
        <v>190</v>
      </c>
      <c r="G73" s="209" t="s">
        <v>190</v>
      </c>
      <c r="H73" s="712" t="s">
        <v>1757</v>
      </c>
    </row>
    <row r="74" spans="1:9" s="714" customFormat="1" ht="33" customHeight="1" x14ac:dyDescent="0.25">
      <c r="B74" s="76" t="s">
        <v>183</v>
      </c>
      <c r="C74" s="453" t="s">
        <v>720</v>
      </c>
      <c r="D74" s="647" t="s">
        <v>842</v>
      </c>
      <c r="E74" s="209" t="s">
        <v>190</v>
      </c>
      <c r="F74" s="209" t="s">
        <v>190</v>
      </c>
      <c r="G74" s="209" t="s">
        <v>190</v>
      </c>
      <c r="H74" s="712" t="s">
        <v>1757</v>
      </c>
    </row>
    <row r="75" spans="1:9" s="714" customFormat="1" ht="33" customHeight="1" x14ac:dyDescent="0.25">
      <c r="B75" s="76" t="s">
        <v>183</v>
      </c>
      <c r="C75" s="453" t="s">
        <v>716</v>
      </c>
      <c r="D75" s="647" t="s">
        <v>843</v>
      </c>
      <c r="E75" s="209" t="s">
        <v>190</v>
      </c>
      <c r="F75" s="209" t="s">
        <v>190</v>
      </c>
      <c r="G75" s="209" t="s">
        <v>190</v>
      </c>
      <c r="H75" s="712" t="s">
        <v>1757</v>
      </c>
    </row>
    <row r="76" spans="1:9" s="514" customFormat="1" ht="33" customHeight="1" x14ac:dyDescent="0.25">
      <c r="B76" s="76" t="s">
        <v>183</v>
      </c>
      <c r="C76" s="399" t="s">
        <v>1751</v>
      </c>
      <c r="D76" s="76" t="s">
        <v>802</v>
      </c>
      <c r="E76" s="209" t="s">
        <v>190</v>
      </c>
      <c r="F76" s="209" t="s">
        <v>190</v>
      </c>
      <c r="G76" s="209" t="s">
        <v>190</v>
      </c>
      <c r="H76" s="712" t="s">
        <v>1757</v>
      </c>
    </row>
    <row r="77" spans="1:9" s="514" customFormat="1" ht="33" customHeight="1" x14ac:dyDescent="0.25">
      <c r="B77" s="76" t="s">
        <v>183</v>
      </c>
      <c r="C77" s="399" t="s">
        <v>752</v>
      </c>
      <c r="D77" s="76" t="s">
        <v>803</v>
      </c>
      <c r="E77" s="209" t="s">
        <v>190</v>
      </c>
      <c r="F77" s="209" t="s">
        <v>190</v>
      </c>
      <c r="G77" s="209" t="s">
        <v>190</v>
      </c>
      <c r="H77" s="712" t="s">
        <v>1757</v>
      </c>
    </row>
    <row r="78" spans="1:9" s="514" customFormat="1" ht="33" customHeight="1" x14ac:dyDescent="0.25">
      <c r="B78" s="76" t="s">
        <v>183</v>
      </c>
      <c r="C78" s="399" t="s">
        <v>765</v>
      </c>
      <c r="D78" s="76" t="s">
        <v>804</v>
      </c>
      <c r="E78" s="209" t="s">
        <v>190</v>
      </c>
      <c r="F78" s="209" t="s">
        <v>190</v>
      </c>
      <c r="G78" s="209" t="s">
        <v>190</v>
      </c>
      <c r="H78" s="712" t="s">
        <v>1757</v>
      </c>
    </row>
    <row r="79" spans="1:9" s="514" customFormat="1" ht="33" customHeight="1" x14ac:dyDescent="0.25">
      <c r="B79" s="76" t="s">
        <v>183</v>
      </c>
      <c r="C79" s="399" t="s">
        <v>758</v>
      </c>
      <c r="D79" s="76" t="s">
        <v>809</v>
      </c>
      <c r="E79" s="209" t="s">
        <v>190</v>
      </c>
      <c r="F79" s="209" t="s">
        <v>190</v>
      </c>
      <c r="G79" s="209" t="s">
        <v>190</v>
      </c>
      <c r="H79" s="712" t="s">
        <v>1757</v>
      </c>
    </row>
    <row r="80" spans="1:9" s="714" customFormat="1" ht="33" customHeight="1" x14ac:dyDescent="0.25">
      <c r="B80" s="388" t="s">
        <v>183</v>
      </c>
      <c r="C80" s="406" t="s">
        <v>818</v>
      </c>
      <c r="D80" s="388" t="s">
        <v>855</v>
      </c>
      <c r="E80" s="209" t="s">
        <v>190</v>
      </c>
      <c r="F80" s="209" t="s">
        <v>190</v>
      </c>
      <c r="G80" s="209" t="s">
        <v>190</v>
      </c>
      <c r="H80" s="712" t="s">
        <v>1757</v>
      </c>
    </row>
    <row r="81" spans="1:9" s="951" customFormat="1" ht="33" customHeight="1" x14ac:dyDescent="0.25">
      <c r="B81" s="388" t="s">
        <v>183</v>
      </c>
      <c r="C81" s="406" t="s">
        <v>1713</v>
      </c>
      <c r="D81" s="388" t="s">
        <v>1754</v>
      </c>
      <c r="E81" s="209" t="s">
        <v>190</v>
      </c>
      <c r="F81" s="209" t="s">
        <v>190</v>
      </c>
      <c r="G81" s="209" t="s">
        <v>190</v>
      </c>
      <c r="H81" s="712" t="s">
        <v>1757</v>
      </c>
    </row>
    <row r="82" spans="1:9" s="514" customFormat="1" ht="33" customHeight="1" x14ac:dyDescent="0.25">
      <c r="B82" s="76" t="s">
        <v>183</v>
      </c>
      <c r="C82" s="399" t="s">
        <v>741</v>
      </c>
      <c r="D82" s="76" t="s">
        <v>856</v>
      </c>
      <c r="E82" s="209" t="s">
        <v>190</v>
      </c>
      <c r="F82" s="209" t="s">
        <v>190</v>
      </c>
      <c r="G82" s="209" t="s">
        <v>190</v>
      </c>
      <c r="H82" s="712" t="s">
        <v>1757</v>
      </c>
    </row>
    <row r="83" spans="1:9" ht="48" customHeight="1" x14ac:dyDescent="0.25">
      <c r="A83" s="105"/>
      <c r="B83" s="394" t="s">
        <v>185</v>
      </c>
      <c r="C83" s="395" t="s">
        <v>186</v>
      </c>
      <c r="D83" s="394" t="s">
        <v>93</v>
      </c>
      <c r="E83" s="489" t="s">
        <v>190</v>
      </c>
      <c r="F83" s="489" t="s">
        <v>190</v>
      </c>
      <c r="G83" s="489" t="s">
        <v>190</v>
      </c>
      <c r="H83" s="489" t="s">
        <v>190</v>
      </c>
      <c r="I83" s="105"/>
    </row>
    <row r="84" spans="1:9" ht="48" customHeight="1" x14ac:dyDescent="0.25">
      <c r="A84" s="105"/>
      <c r="B84" s="394" t="s">
        <v>187</v>
      </c>
      <c r="C84" s="395" t="s">
        <v>188</v>
      </c>
      <c r="D84" s="394" t="s">
        <v>93</v>
      </c>
      <c r="E84" s="489" t="s">
        <v>190</v>
      </c>
      <c r="F84" s="489" t="s">
        <v>190</v>
      </c>
      <c r="G84" s="489" t="s">
        <v>190</v>
      </c>
      <c r="H84" s="489" t="s">
        <v>190</v>
      </c>
      <c r="I84" s="105"/>
    </row>
    <row r="85" spans="1:9" s="514" customFormat="1" ht="33" customHeight="1" x14ac:dyDescent="0.25">
      <c r="B85" s="76" t="s">
        <v>187</v>
      </c>
      <c r="C85" s="399" t="s">
        <v>722</v>
      </c>
      <c r="D85" s="76" t="s">
        <v>807</v>
      </c>
      <c r="E85" s="209" t="s">
        <v>190</v>
      </c>
      <c r="F85" s="209" t="s">
        <v>190</v>
      </c>
      <c r="G85" s="209" t="s">
        <v>190</v>
      </c>
      <c r="H85" s="209" t="s">
        <v>1757</v>
      </c>
    </row>
    <row r="86" spans="1:9" s="514" customFormat="1" ht="33" customHeight="1" x14ac:dyDescent="0.25">
      <c r="B86" s="76" t="s">
        <v>187</v>
      </c>
      <c r="C86" s="399" t="s">
        <v>723</v>
      </c>
      <c r="D86" s="76" t="s">
        <v>857</v>
      </c>
      <c r="E86" s="209" t="s">
        <v>190</v>
      </c>
      <c r="F86" s="209" t="s">
        <v>190</v>
      </c>
      <c r="G86" s="209" t="s">
        <v>190</v>
      </c>
      <c r="H86" s="209" t="s">
        <v>1757</v>
      </c>
    </row>
    <row r="87" spans="1:9" s="514" customFormat="1" ht="33" customHeight="1" x14ac:dyDescent="0.25">
      <c r="B87" s="76" t="s">
        <v>187</v>
      </c>
      <c r="C87" s="399" t="s">
        <v>724</v>
      </c>
      <c r="D87" s="76" t="s">
        <v>858</v>
      </c>
      <c r="E87" s="209" t="s">
        <v>190</v>
      </c>
      <c r="F87" s="209" t="s">
        <v>190</v>
      </c>
      <c r="G87" s="209" t="s">
        <v>190</v>
      </c>
      <c r="H87" s="209" t="s">
        <v>1757</v>
      </c>
    </row>
    <row r="88" spans="1:9" s="514" customFormat="1" ht="33" customHeight="1" x14ac:dyDescent="0.25">
      <c r="B88" s="76" t="s">
        <v>187</v>
      </c>
      <c r="C88" s="525" t="s">
        <v>774</v>
      </c>
      <c r="D88" s="380" t="s">
        <v>860</v>
      </c>
      <c r="E88" s="209" t="s">
        <v>190</v>
      </c>
      <c r="F88" s="209" t="s">
        <v>190</v>
      </c>
      <c r="G88" s="209" t="s">
        <v>190</v>
      </c>
      <c r="H88" s="209" t="s">
        <v>1757</v>
      </c>
    </row>
    <row r="89" spans="1:9" x14ac:dyDescent="0.25">
      <c r="A89" s="105"/>
      <c r="I89" s="105"/>
    </row>
    <row r="90" spans="1:9" x14ac:dyDescent="0.25">
      <c r="A90" s="105"/>
    </row>
  </sheetData>
  <sheetProtection formatCells="0" formatColumns="0" formatRows="0" insertColumns="0" insertRows="0" insertHyperlinks="0" deleteColumns="0" deleteRows="0" sort="0" autoFilter="0" pivotTables="0"/>
  <mergeCells count="13">
    <mergeCell ref="H15:H18"/>
    <mergeCell ref="E17:G17"/>
    <mergeCell ref="B4:H4"/>
    <mergeCell ref="B6:H6"/>
    <mergeCell ref="B7:H7"/>
    <mergeCell ref="B9:H9"/>
    <mergeCell ref="B11:H11"/>
    <mergeCell ref="B12:H12"/>
    <mergeCell ref="B14:G14"/>
    <mergeCell ref="B15:B18"/>
    <mergeCell ref="C15:C18"/>
    <mergeCell ref="D15:D18"/>
    <mergeCell ref="E15:G16"/>
  </mergeCells>
  <conditionalFormatting sqref="B88 B39:D50">
    <cfRule type="containsText" dxfId="149" priority="17" operator="containsText" text="Наименование инвестиционного проекта">
      <formula>NOT(ISERROR(SEARCH("Наименование инвестиционного проекта",B39)))</formula>
    </cfRule>
  </conditionalFormatting>
  <conditionalFormatting sqref="B67:C67 B68:D73 D20:D29 B51:D54 D62:D63 D55:D57 B64:D66 E20:H20 B58:D61 B76:D79 B82:D87 B74:B75">
    <cfRule type="containsText" dxfId="148" priority="33" operator="containsText" text="Наименование инвестиционного проекта">
      <formula>NOT(ISERROR(SEARCH("Наименование инвестиционного проекта",B20)))</formula>
    </cfRule>
  </conditionalFormatting>
  <conditionalFormatting sqref="B67:C67 D62:D63 B64:D66 D20:D29 E20:H20 B31:H32 D55:D57 B88 B58:D61 B38:D54 B82:D87 B68:D79">
    <cfRule type="cellIs" dxfId="147" priority="32" operator="equal">
      <formula>0</formula>
    </cfRule>
  </conditionalFormatting>
  <conditionalFormatting sqref="B20:C20 B29:C29 B28">
    <cfRule type="cellIs" dxfId="146" priority="26" operator="equal">
      <formula>0</formula>
    </cfRule>
  </conditionalFormatting>
  <conditionalFormatting sqref="B30 D30:H30">
    <cfRule type="cellIs" dxfId="145" priority="25" operator="equal">
      <formula>0</formula>
    </cfRule>
  </conditionalFormatting>
  <conditionalFormatting sqref="B33 D33 B34:D37">
    <cfRule type="cellIs" dxfId="144" priority="24" operator="equal">
      <formula>0</formula>
    </cfRule>
  </conditionalFormatting>
  <conditionalFormatting sqref="B55:C55">
    <cfRule type="cellIs" dxfId="143" priority="22" operator="equal">
      <formula>0</formula>
    </cfRule>
  </conditionalFormatting>
  <conditionalFormatting sqref="B56:C57">
    <cfRule type="cellIs" dxfId="142" priority="21" operator="equal">
      <formula>0</formula>
    </cfRule>
  </conditionalFormatting>
  <conditionalFormatting sqref="C30">
    <cfRule type="cellIs" dxfId="141" priority="20" operator="equal">
      <formula>0</formula>
    </cfRule>
  </conditionalFormatting>
  <conditionalFormatting sqref="C33">
    <cfRule type="cellIs" dxfId="140" priority="19" operator="equal">
      <formula>0</formula>
    </cfRule>
  </conditionalFormatting>
  <conditionalFormatting sqref="C27:C28">
    <cfRule type="cellIs" dxfId="139" priority="18" operator="equal">
      <formula>0</formula>
    </cfRule>
  </conditionalFormatting>
  <conditionalFormatting sqref="B62:C62">
    <cfRule type="cellIs" dxfId="138" priority="16" operator="equal">
      <formula>0</formula>
    </cfRule>
  </conditionalFormatting>
  <conditionalFormatting sqref="B63:C63">
    <cfRule type="cellIs" dxfId="137" priority="15" operator="equal">
      <formula>0</formula>
    </cfRule>
  </conditionalFormatting>
  <conditionalFormatting sqref="D67">
    <cfRule type="cellIs" dxfId="136" priority="14" operator="equal">
      <formula>0</formula>
    </cfRule>
  </conditionalFormatting>
  <conditionalFormatting sqref="B20">
    <cfRule type="cellIs" dxfId="135" priority="13" operator="equal">
      <formula>0</formula>
    </cfRule>
  </conditionalFormatting>
  <conditionalFormatting sqref="D88">
    <cfRule type="containsText" dxfId="134" priority="9" operator="containsText" text="Наименование инвестиционного проекта">
      <formula>NOT(ISERROR(SEARCH("Наименование инвестиционного проекта",D88)))</formula>
    </cfRule>
  </conditionalFormatting>
  <conditionalFormatting sqref="D88">
    <cfRule type="cellIs" dxfId="133" priority="8" operator="equal">
      <formula>0</formula>
    </cfRule>
  </conditionalFormatting>
  <conditionalFormatting sqref="B80:D81">
    <cfRule type="cellIs" dxfId="132" priority="1" operator="equal">
      <formula>0</formula>
    </cfRule>
  </conditionalFormatting>
  <conditionalFormatting sqref="B80:D81">
    <cfRule type="containsText" dxfId="131" priority="2" operator="containsText" text="Наименование инвестиционного проекта">
      <formula>NOT(ISERROR(SEARCH("Наименование инвестиционного проекта",B80)))</formula>
    </cfRule>
  </conditionalFormatting>
  <pageMargins left="0.70866141732283472" right="0.70866141732283472" top="0.74803149606299213" bottom="0.74803149606299213" header="0.31496062992125984" footer="0.31496062992125984"/>
  <pageSetup paperSize="8" scale="1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T84"/>
  <sheetViews>
    <sheetView view="pageBreakPreview" zoomScale="70" zoomScaleNormal="100" zoomScaleSheetLayoutView="70" workbookViewId="0">
      <pane xSplit="3" ySplit="15" topLeftCell="F31" activePane="bottomRight" state="frozen"/>
      <selection activeCell="A13" sqref="A13"/>
      <selection pane="topRight" activeCell="D13" sqref="D13"/>
      <selection pane="bottomLeft" activeCell="A16" sqref="A16"/>
      <selection pane="bottomRight" activeCell="B6" sqref="B6:S6"/>
    </sheetView>
  </sheetViews>
  <sheetFormatPr defaultRowHeight="15" x14ac:dyDescent="0.25"/>
  <cols>
    <col min="1" max="1" width="7" style="212" customWidth="1"/>
    <col min="2" max="2" width="12" style="212" customWidth="1"/>
    <col min="3" max="3" width="133.7109375" style="212" bestFit="1" customWidth="1"/>
    <col min="4" max="4" width="24" style="212" customWidth="1"/>
    <col min="5" max="5" width="22.28515625" style="212" customWidth="1"/>
    <col min="6" max="6" width="31.42578125" style="224" customWidth="1"/>
    <col min="7" max="7" width="55.5703125" style="212" customWidth="1"/>
    <col min="8" max="8" width="61.28515625" style="212" customWidth="1"/>
    <col min="9" max="9" width="23.42578125" style="212" customWidth="1"/>
    <col min="10" max="10" width="27.7109375" style="212" customWidth="1"/>
    <col min="11" max="12" width="32.42578125" style="212" customWidth="1"/>
    <col min="13" max="13" width="27.85546875" style="212" customWidth="1"/>
    <col min="14" max="14" width="38" style="212" customWidth="1"/>
    <col min="15" max="15" width="48.140625" style="212" customWidth="1"/>
    <col min="16" max="18" width="19.5703125" style="212" customWidth="1"/>
    <col min="19" max="19" width="15.42578125" style="212" customWidth="1"/>
    <col min="20" max="20" width="8.7109375" style="212" customWidth="1"/>
    <col min="21" max="21" width="16.140625" style="212" customWidth="1"/>
    <col min="22" max="22" width="8.140625" style="212" customWidth="1"/>
    <col min="23" max="23" width="22.42578125" style="212" customWidth="1"/>
    <col min="24" max="24" width="17.28515625" style="212" customWidth="1"/>
    <col min="25" max="25" width="25.42578125" style="212" customWidth="1"/>
    <col min="26" max="26" width="27" style="212" customWidth="1"/>
    <col min="27" max="27" width="7.85546875" style="212" bestFit="1" customWidth="1"/>
    <col min="28" max="28" width="7.5703125" style="212" customWidth="1"/>
    <col min="29" max="29" width="9.28515625" style="212" customWidth="1"/>
    <col min="30" max="30" width="13.85546875" style="212" customWidth="1"/>
    <col min="31" max="259" width="9.140625" style="212"/>
    <col min="260" max="260" width="4.42578125" style="212" bestFit="1" customWidth="1"/>
    <col min="261" max="261" width="18.28515625" style="212" bestFit="1" customWidth="1"/>
    <col min="262" max="262" width="19" style="212" bestFit="1" customWidth="1"/>
    <col min="263" max="263" width="15.42578125" style="212" bestFit="1" customWidth="1"/>
    <col min="264" max="265" width="12.42578125" style="212" bestFit="1" customWidth="1"/>
    <col min="266" max="266" width="7.140625" style="212" bestFit="1" customWidth="1"/>
    <col min="267" max="267" width="10.140625" style="212" bestFit="1" customWidth="1"/>
    <col min="268" max="268" width="15.85546875" style="212" bestFit="1" customWidth="1"/>
    <col min="269" max="269" width="15.140625" style="212" bestFit="1" customWidth="1"/>
    <col min="270" max="270" width="18.28515625" style="212" bestFit="1" customWidth="1"/>
    <col min="271" max="271" width="13.28515625" style="212" bestFit="1" customWidth="1"/>
    <col min="272" max="272" width="19.28515625" style="212" customWidth="1"/>
    <col min="273" max="273" width="15.140625" style="212" customWidth="1"/>
    <col min="274" max="274" width="21" style="212" bestFit="1" customWidth="1"/>
    <col min="275" max="275" width="17.140625" style="212" bestFit="1" customWidth="1"/>
    <col min="276" max="276" width="16.85546875" style="212" bestFit="1" customWidth="1"/>
    <col min="277" max="277" width="16.7109375" style="212" bestFit="1" customWidth="1"/>
    <col min="278" max="278" width="15.7109375" style="212" bestFit="1" customWidth="1"/>
    <col min="279" max="279" width="16.28515625" style="212" bestFit="1" customWidth="1"/>
    <col min="280" max="280" width="17.28515625" style="212" customWidth="1"/>
    <col min="281" max="281" width="23.42578125" style="212" bestFit="1" customWidth="1"/>
    <col min="282" max="282" width="31.85546875" style="212" bestFit="1" customWidth="1"/>
    <col min="283" max="283" width="7.85546875" style="212" bestFit="1" customWidth="1"/>
    <col min="284" max="284" width="5.7109375" style="212" bestFit="1" customWidth="1"/>
    <col min="285" max="285" width="9.140625" style="212" bestFit="1" customWidth="1"/>
    <col min="286" max="286" width="13.5703125" style="212" bestFit="1" customWidth="1"/>
    <col min="287" max="515" width="9.140625" style="212"/>
    <col min="516" max="516" width="4.42578125" style="212" bestFit="1" customWidth="1"/>
    <col min="517" max="517" width="18.28515625" style="212" bestFit="1" customWidth="1"/>
    <col min="518" max="518" width="19" style="212" bestFit="1" customWidth="1"/>
    <col min="519" max="519" width="15.42578125" style="212" bestFit="1" customWidth="1"/>
    <col min="520" max="521" width="12.42578125" style="212" bestFit="1" customWidth="1"/>
    <col min="522" max="522" width="7.140625" style="212" bestFit="1" customWidth="1"/>
    <col min="523" max="523" width="10.140625" style="212" bestFit="1" customWidth="1"/>
    <col min="524" max="524" width="15.85546875" style="212" bestFit="1" customWidth="1"/>
    <col min="525" max="525" width="15.140625" style="212" bestFit="1" customWidth="1"/>
    <col min="526" max="526" width="18.28515625" style="212" bestFit="1" customWidth="1"/>
    <col min="527" max="527" width="13.28515625" style="212" bestFit="1" customWidth="1"/>
    <col min="528" max="528" width="19.28515625" style="212" customWidth="1"/>
    <col min="529" max="529" width="15.140625" style="212" customWidth="1"/>
    <col min="530" max="530" width="21" style="212" bestFit="1" customWidth="1"/>
    <col min="531" max="531" width="17.140625" style="212" bestFit="1" customWidth="1"/>
    <col min="532" max="532" width="16.85546875" style="212" bestFit="1" customWidth="1"/>
    <col min="533" max="533" width="16.7109375" style="212" bestFit="1" customWidth="1"/>
    <col min="534" max="534" width="15.7109375" style="212" bestFit="1" customWidth="1"/>
    <col min="535" max="535" width="16.28515625" style="212" bestFit="1" customWidth="1"/>
    <col min="536" max="536" width="17.28515625" style="212" customWidth="1"/>
    <col min="537" max="537" width="23.42578125" style="212" bestFit="1" customWidth="1"/>
    <col min="538" max="538" width="31.85546875" style="212" bestFit="1" customWidth="1"/>
    <col min="539" max="539" width="7.85546875" style="212" bestFit="1" customWidth="1"/>
    <col min="540" max="540" width="5.7109375" style="212" bestFit="1" customWidth="1"/>
    <col min="541" max="541" width="9.140625" style="212" bestFit="1" customWidth="1"/>
    <col min="542" max="542" width="13.5703125" style="212" bestFit="1" customWidth="1"/>
    <col min="543" max="771" width="9.140625" style="212"/>
    <col min="772" max="772" width="4.42578125" style="212" bestFit="1" customWidth="1"/>
    <col min="773" max="773" width="18.28515625" style="212" bestFit="1" customWidth="1"/>
    <col min="774" max="774" width="19" style="212" bestFit="1" customWidth="1"/>
    <col min="775" max="775" width="15.42578125" style="212" bestFit="1" customWidth="1"/>
    <col min="776" max="777" width="12.42578125" style="212" bestFit="1" customWidth="1"/>
    <col min="778" max="778" width="7.140625" style="212" bestFit="1" customWidth="1"/>
    <col min="779" max="779" width="10.140625" style="212" bestFit="1" customWidth="1"/>
    <col min="780" max="780" width="15.85546875" style="212" bestFit="1" customWidth="1"/>
    <col min="781" max="781" width="15.140625" style="212" bestFit="1" customWidth="1"/>
    <col min="782" max="782" width="18.28515625" style="212" bestFit="1" customWidth="1"/>
    <col min="783" max="783" width="13.28515625" style="212" bestFit="1" customWidth="1"/>
    <col min="784" max="784" width="19.28515625" style="212" customWidth="1"/>
    <col min="785" max="785" width="15.140625" style="212" customWidth="1"/>
    <col min="786" max="786" width="21" style="212" bestFit="1" customWidth="1"/>
    <col min="787" max="787" width="17.140625" style="212" bestFit="1" customWidth="1"/>
    <col min="788" max="788" width="16.85546875" style="212" bestFit="1" customWidth="1"/>
    <col min="789" max="789" width="16.7109375" style="212" bestFit="1" customWidth="1"/>
    <col min="790" max="790" width="15.7109375" style="212" bestFit="1" customWidth="1"/>
    <col min="791" max="791" width="16.28515625" style="212" bestFit="1" customWidth="1"/>
    <col min="792" max="792" width="17.28515625" style="212" customWidth="1"/>
    <col min="793" max="793" width="23.42578125" style="212" bestFit="1" customWidth="1"/>
    <col min="794" max="794" width="31.85546875" style="212" bestFit="1" customWidth="1"/>
    <col min="795" max="795" width="7.85546875" style="212" bestFit="1" customWidth="1"/>
    <col min="796" max="796" width="5.7109375" style="212" bestFit="1" customWidth="1"/>
    <col min="797" max="797" width="9.140625" style="212" bestFit="1" customWidth="1"/>
    <col min="798" max="798" width="13.5703125" style="212" bestFit="1" customWidth="1"/>
    <col min="799" max="1027" width="9.140625" style="212"/>
    <col min="1028" max="1028" width="4.42578125" style="212" bestFit="1" customWidth="1"/>
    <col min="1029" max="1029" width="18.28515625" style="212" bestFit="1" customWidth="1"/>
    <col min="1030" max="1030" width="19" style="212" bestFit="1" customWidth="1"/>
    <col min="1031" max="1031" width="15.42578125" style="212" bestFit="1" customWidth="1"/>
    <col min="1032" max="1033" width="12.42578125" style="212" bestFit="1" customWidth="1"/>
    <col min="1034" max="1034" width="7.140625" style="212" bestFit="1" customWidth="1"/>
    <col min="1035" max="1035" width="10.140625" style="212" bestFit="1" customWidth="1"/>
    <col min="1036" max="1036" width="15.85546875" style="212" bestFit="1" customWidth="1"/>
    <col min="1037" max="1037" width="15.140625" style="212" bestFit="1" customWidth="1"/>
    <col min="1038" max="1038" width="18.28515625" style="212" bestFit="1" customWidth="1"/>
    <col min="1039" max="1039" width="13.28515625" style="212" bestFit="1" customWidth="1"/>
    <col min="1040" max="1040" width="19.28515625" style="212" customWidth="1"/>
    <col min="1041" max="1041" width="15.140625" style="212" customWidth="1"/>
    <col min="1042" max="1042" width="21" style="212" bestFit="1" customWidth="1"/>
    <col min="1043" max="1043" width="17.140625" style="212" bestFit="1" customWidth="1"/>
    <col min="1044" max="1044" width="16.85546875" style="212" bestFit="1" customWidth="1"/>
    <col min="1045" max="1045" width="16.7109375" style="212" bestFit="1" customWidth="1"/>
    <col min="1046" max="1046" width="15.7109375" style="212" bestFit="1" customWidth="1"/>
    <col min="1047" max="1047" width="16.28515625" style="212" bestFit="1" customWidth="1"/>
    <col min="1048" max="1048" width="17.28515625" style="212" customWidth="1"/>
    <col min="1049" max="1049" width="23.42578125" style="212" bestFit="1" customWidth="1"/>
    <col min="1050" max="1050" width="31.85546875" style="212" bestFit="1" customWidth="1"/>
    <col min="1051" max="1051" width="7.85546875" style="212" bestFit="1" customWidth="1"/>
    <col min="1052" max="1052" width="5.7109375" style="212" bestFit="1" customWidth="1"/>
    <col min="1053" max="1053" width="9.140625" style="212" bestFit="1" customWidth="1"/>
    <col min="1054" max="1054" width="13.5703125" style="212" bestFit="1" customWidth="1"/>
    <col min="1055" max="1283" width="9.140625" style="212"/>
    <col min="1284" max="1284" width="4.42578125" style="212" bestFit="1" customWidth="1"/>
    <col min="1285" max="1285" width="18.28515625" style="212" bestFit="1" customWidth="1"/>
    <col min="1286" max="1286" width="19" style="212" bestFit="1" customWidth="1"/>
    <col min="1287" max="1287" width="15.42578125" style="212" bestFit="1" customWidth="1"/>
    <col min="1288" max="1289" width="12.42578125" style="212" bestFit="1" customWidth="1"/>
    <col min="1290" max="1290" width="7.140625" style="212" bestFit="1" customWidth="1"/>
    <col min="1291" max="1291" width="10.140625" style="212" bestFit="1" customWidth="1"/>
    <col min="1292" max="1292" width="15.85546875" style="212" bestFit="1" customWidth="1"/>
    <col min="1293" max="1293" width="15.140625" style="212" bestFit="1" customWidth="1"/>
    <col min="1294" max="1294" width="18.28515625" style="212" bestFit="1" customWidth="1"/>
    <col min="1295" max="1295" width="13.28515625" style="212" bestFit="1" customWidth="1"/>
    <col min="1296" max="1296" width="19.28515625" style="212" customWidth="1"/>
    <col min="1297" max="1297" width="15.140625" style="212" customWidth="1"/>
    <col min="1298" max="1298" width="21" style="212" bestFit="1" customWidth="1"/>
    <col min="1299" max="1299" width="17.140625" style="212" bestFit="1" customWidth="1"/>
    <col min="1300" max="1300" width="16.85546875" style="212" bestFit="1" customWidth="1"/>
    <col min="1301" max="1301" width="16.7109375" style="212" bestFit="1" customWidth="1"/>
    <col min="1302" max="1302" width="15.7109375" style="212" bestFit="1" customWidth="1"/>
    <col min="1303" max="1303" width="16.28515625" style="212" bestFit="1" customWidth="1"/>
    <col min="1304" max="1304" width="17.28515625" style="212" customWidth="1"/>
    <col min="1305" max="1305" width="23.42578125" style="212" bestFit="1" customWidth="1"/>
    <col min="1306" max="1306" width="31.85546875" style="212" bestFit="1" customWidth="1"/>
    <col min="1307" max="1307" width="7.85546875" style="212" bestFit="1" customWidth="1"/>
    <col min="1308" max="1308" width="5.7109375" style="212" bestFit="1" customWidth="1"/>
    <col min="1309" max="1309" width="9.140625" style="212" bestFit="1" customWidth="1"/>
    <col min="1310" max="1310" width="13.5703125" style="212" bestFit="1" customWidth="1"/>
    <col min="1311" max="1539" width="9.140625" style="212"/>
    <col min="1540" max="1540" width="4.42578125" style="212" bestFit="1" customWidth="1"/>
    <col min="1541" max="1541" width="18.28515625" style="212" bestFit="1" customWidth="1"/>
    <col min="1542" max="1542" width="19" style="212" bestFit="1" customWidth="1"/>
    <col min="1543" max="1543" width="15.42578125" style="212" bestFit="1" customWidth="1"/>
    <col min="1544" max="1545" width="12.42578125" style="212" bestFit="1" customWidth="1"/>
    <col min="1546" max="1546" width="7.140625" style="212" bestFit="1" customWidth="1"/>
    <col min="1547" max="1547" width="10.140625" style="212" bestFit="1" customWidth="1"/>
    <col min="1548" max="1548" width="15.85546875" style="212" bestFit="1" customWidth="1"/>
    <col min="1549" max="1549" width="15.140625" style="212" bestFit="1" customWidth="1"/>
    <col min="1550" max="1550" width="18.28515625" style="212" bestFit="1" customWidth="1"/>
    <col min="1551" max="1551" width="13.28515625" style="212" bestFit="1" customWidth="1"/>
    <col min="1552" max="1552" width="19.28515625" style="212" customWidth="1"/>
    <col min="1553" max="1553" width="15.140625" style="212" customWidth="1"/>
    <col min="1554" max="1554" width="21" style="212" bestFit="1" customWidth="1"/>
    <col min="1555" max="1555" width="17.140625" style="212" bestFit="1" customWidth="1"/>
    <col min="1556" max="1556" width="16.85546875" style="212" bestFit="1" customWidth="1"/>
    <col min="1557" max="1557" width="16.7109375" style="212" bestFit="1" customWidth="1"/>
    <col min="1558" max="1558" width="15.7109375" style="212" bestFit="1" customWidth="1"/>
    <col min="1559" max="1559" width="16.28515625" style="212" bestFit="1" customWidth="1"/>
    <col min="1560" max="1560" width="17.28515625" style="212" customWidth="1"/>
    <col min="1561" max="1561" width="23.42578125" style="212" bestFit="1" customWidth="1"/>
    <col min="1562" max="1562" width="31.85546875" style="212" bestFit="1" customWidth="1"/>
    <col min="1563" max="1563" width="7.85546875" style="212" bestFit="1" customWidth="1"/>
    <col min="1564" max="1564" width="5.7109375" style="212" bestFit="1" customWidth="1"/>
    <col min="1565" max="1565" width="9.140625" style="212" bestFit="1" customWidth="1"/>
    <col min="1566" max="1566" width="13.5703125" style="212" bestFit="1" customWidth="1"/>
    <col min="1567" max="1795" width="9.140625" style="212"/>
    <col min="1796" max="1796" width="4.42578125" style="212" bestFit="1" customWidth="1"/>
    <col min="1797" max="1797" width="18.28515625" style="212" bestFit="1" customWidth="1"/>
    <col min="1798" max="1798" width="19" style="212" bestFit="1" customWidth="1"/>
    <col min="1799" max="1799" width="15.42578125" style="212" bestFit="1" customWidth="1"/>
    <col min="1800" max="1801" width="12.42578125" style="212" bestFit="1" customWidth="1"/>
    <col min="1802" max="1802" width="7.140625" style="212" bestFit="1" customWidth="1"/>
    <col min="1803" max="1803" width="10.140625" style="212" bestFit="1" customWidth="1"/>
    <col min="1804" max="1804" width="15.85546875" style="212" bestFit="1" customWidth="1"/>
    <col min="1805" max="1805" width="15.140625" style="212" bestFit="1" customWidth="1"/>
    <col min="1806" max="1806" width="18.28515625" style="212" bestFit="1" customWidth="1"/>
    <col min="1807" max="1807" width="13.28515625" style="212" bestFit="1" customWidth="1"/>
    <col min="1808" max="1808" width="19.28515625" style="212" customWidth="1"/>
    <col min="1809" max="1809" width="15.140625" style="212" customWidth="1"/>
    <col min="1810" max="1810" width="21" style="212" bestFit="1" customWidth="1"/>
    <col min="1811" max="1811" width="17.140625" style="212" bestFit="1" customWidth="1"/>
    <col min="1812" max="1812" width="16.85546875" style="212" bestFit="1" customWidth="1"/>
    <col min="1813" max="1813" width="16.7109375" style="212" bestFit="1" customWidth="1"/>
    <col min="1814" max="1814" width="15.7109375" style="212" bestFit="1" customWidth="1"/>
    <col min="1815" max="1815" width="16.28515625" style="212" bestFit="1" customWidth="1"/>
    <col min="1816" max="1816" width="17.28515625" style="212" customWidth="1"/>
    <col min="1817" max="1817" width="23.42578125" style="212" bestFit="1" customWidth="1"/>
    <col min="1818" max="1818" width="31.85546875" style="212" bestFit="1" customWidth="1"/>
    <col min="1819" max="1819" width="7.85546875" style="212" bestFit="1" customWidth="1"/>
    <col min="1820" max="1820" width="5.7109375" style="212" bestFit="1" customWidth="1"/>
    <col min="1821" max="1821" width="9.140625" style="212" bestFit="1" customWidth="1"/>
    <col min="1822" max="1822" width="13.5703125" style="212" bestFit="1" customWidth="1"/>
    <col min="1823" max="2051" width="9.140625" style="212"/>
    <col min="2052" max="2052" width="4.42578125" style="212" bestFit="1" customWidth="1"/>
    <col min="2053" max="2053" width="18.28515625" style="212" bestFit="1" customWidth="1"/>
    <col min="2054" max="2054" width="19" style="212" bestFit="1" customWidth="1"/>
    <col min="2055" max="2055" width="15.42578125" style="212" bestFit="1" customWidth="1"/>
    <col min="2056" max="2057" width="12.42578125" style="212" bestFit="1" customWidth="1"/>
    <col min="2058" max="2058" width="7.140625" style="212" bestFit="1" customWidth="1"/>
    <col min="2059" max="2059" width="10.140625" style="212" bestFit="1" customWidth="1"/>
    <col min="2060" max="2060" width="15.85546875" style="212" bestFit="1" customWidth="1"/>
    <col min="2061" max="2061" width="15.140625" style="212" bestFit="1" customWidth="1"/>
    <col min="2062" max="2062" width="18.28515625" style="212" bestFit="1" customWidth="1"/>
    <col min="2063" max="2063" width="13.28515625" style="212" bestFit="1" customWidth="1"/>
    <col min="2064" max="2064" width="19.28515625" style="212" customWidth="1"/>
    <col min="2065" max="2065" width="15.140625" style="212" customWidth="1"/>
    <col min="2066" max="2066" width="21" style="212" bestFit="1" customWidth="1"/>
    <col min="2067" max="2067" width="17.140625" style="212" bestFit="1" customWidth="1"/>
    <col min="2068" max="2068" width="16.85546875" style="212" bestFit="1" customWidth="1"/>
    <col min="2069" max="2069" width="16.7109375" style="212" bestFit="1" customWidth="1"/>
    <col min="2070" max="2070" width="15.7109375" style="212" bestFit="1" customWidth="1"/>
    <col min="2071" max="2071" width="16.28515625" style="212" bestFit="1" customWidth="1"/>
    <col min="2072" max="2072" width="17.28515625" style="212" customWidth="1"/>
    <col min="2073" max="2073" width="23.42578125" style="212" bestFit="1" customWidth="1"/>
    <col min="2074" max="2074" width="31.85546875" style="212" bestFit="1" customWidth="1"/>
    <col min="2075" max="2075" width="7.85546875" style="212" bestFit="1" customWidth="1"/>
    <col min="2076" max="2076" width="5.7109375" style="212" bestFit="1" customWidth="1"/>
    <col min="2077" max="2077" width="9.140625" style="212" bestFit="1" customWidth="1"/>
    <col min="2078" max="2078" width="13.5703125" style="212" bestFit="1" customWidth="1"/>
    <col min="2079" max="2307" width="9.140625" style="212"/>
    <col min="2308" max="2308" width="4.42578125" style="212" bestFit="1" customWidth="1"/>
    <col min="2309" max="2309" width="18.28515625" style="212" bestFit="1" customWidth="1"/>
    <col min="2310" max="2310" width="19" style="212" bestFit="1" customWidth="1"/>
    <col min="2311" max="2311" width="15.42578125" style="212" bestFit="1" customWidth="1"/>
    <col min="2312" max="2313" width="12.42578125" style="212" bestFit="1" customWidth="1"/>
    <col min="2314" max="2314" width="7.140625" style="212" bestFit="1" customWidth="1"/>
    <col min="2315" max="2315" width="10.140625" style="212" bestFit="1" customWidth="1"/>
    <col min="2316" max="2316" width="15.85546875" style="212" bestFit="1" customWidth="1"/>
    <col min="2317" max="2317" width="15.140625" style="212" bestFit="1" customWidth="1"/>
    <col min="2318" max="2318" width="18.28515625" style="212" bestFit="1" customWidth="1"/>
    <col min="2319" max="2319" width="13.28515625" style="212" bestFit="1" customWidth="1"/>
    <col min="2320" max="2320" width="19.28515625" style="212" customWidth="1"/>
    <col min="2321" max="2321" width="15.140625" style="212" customWidth="1"/>
    <col min="2322" max="2322" width="21" style="212" bestFit="1" customWidth="1"/>
    <col min="2323" max="2323" width="17.140625" style="212" bestFit="1" customWidth="1"/>
    <col min="2324" max="2324" width="16.85546875" style="212" bestFit="1" customWidth="1"/>
    <col min="2325" max="2325" width="16.7109375" style="212" bestFit="1" customWidth="1"/>
    <col min="2326" max="2326" width="15.7109375" style="212" bestFit="1" customWidth="1"/>
    <col min="2327" max="2327" width="16.28515625" style="212" bestFit="1" customWidth="1"/>
    <col min="2328" max="2328" width="17.28515625" style="212" customWidth="1"/>
    <col min="2329" max="2329" width="23.42578125" style="212" bestFit="1" customWidth="1"/>
    <col min="2330" max="2330" width="31.85546875" style="212" bestFit="1" customWidth="1"/>
    <col min="2331" max="2331" width="7.85546875" style="212" bestFit="1" customWidth="1"/>
    <col min="2332" max="2332" width="5.7109375" style="212" bestFit="1" customWidth="1"/>
    <col min="2333" max="2333" width="9.140625" style="212" bestFit="1" customWidth="1"/>
    <col min="2334" max="2334" width="13.5703125" style="212" bestFit="1" customWidth="1"/>
    <col min="2335" max="2563" width="9.140625" style="212"/>
    <col min="2564" max="2564" width="4.42578125" style="212" bestFit="1" customWidth="1"/>
    <col min="2565" max="2565" width="18.28515625" style="212" bestFit="1" customWidth="1"/>
    <col min="2566" max="2566" width="19" style="212" bestFit="1" customWidth="1"/>
    <col min="2567" max="2567" width="15.42578125" style="212" bestFit="1" customWidth="1"/>
    <col min="2568" max="2569" width="12.42578125" style="212" bestFit="1" customWidth="1"/>
    <col min="2570" max="2570" width="7.140625" style="212" bestFit="1" customWidth="1"/>
    <col min="2571" max="2571" width="10.140625" style="212" bestFit="1" customWidth="1"/>
    <col min="2572" max="2572" width="15.85546875" style="212" bestFit="1" customWidth="1"/>
    <col min="2573" max="2573" width="15.140625" style="212" bestFit="1" customWidth="1"/>
    <col min="2574" max="2574" width="18.28515625" style="212" bestFit="1" customWidth="1"/>
    <col min="2575" max="2575" width="13.28515625" style="212" bestFit="1" customWidth="1"/>
    <col min="2576" max="2576" width="19.28515625" style="212" customWidth="1"/>
    <col min="2577" max="2577" width="15.140625" style="212" customWidth="1"/>
    <col min="2578" max="2578" width="21" style="212" bestFit="1" customWidth="1"/>
    <col min="2579" max="2579" width="17.140625" style="212" bestFit="1" customWidth="1"/>
    <col min="2580" max="2580" width="16.85546875" style="212" bestFit="1" customWidth="1"/>
    <col min="2581" max="2581" width="16.7109375" style="212" bestFit="1" customWidth="1"/>
    <col min="2582" max="2582" width="15.7109375" style="212" bestFit="1" customWidth="1"/>
    <col min="2583" max="2583" width="16.28515625" style="212" bestFit="1" customWidth="1"/>
    <col min="2584" max="2584" width="17.28515625" style="212" customWidth="1"/>
    <col min="2585" max="2585" width="23.42578125" style="212" bestFit="1" customWidth="1"/>
    <col min="2586" max="2586" width="31.85546875" style="212" bestFit="1" customWidth="1"/>
    <col min="2587" max="2587" width="7.85546875" style="212" bestFit="1" customWidth="1"/>
    <col min="2588" max="2588" width="5.7109375" style="212" bestFit="1" customWidth="1"/>
    <col min="2589" max="2589" width="9.140625" style="212" bestFit="1" customWidth="1"/>
    <col min="2590" max="2590" width="13.5703125" style="212" bestFit="1" customWidth="1"/>
    <col min="2591" max="2819" width="9.140625" style="212"/>
    <col min="2820" max="2820" width="4.42578125" style="212" bestFit="1" customWidth="1"/>
    <col min="2821" max="2821" width="18.28515625" style="212" bestFit="1" customWidth="1"/>
    <col min="2822" max="2822" width="19" style="212" bestFit="1" customWidth="1"/>
    <col min="2823" max="2823" width="15.42578125" style="212" bestFit="1" customWidth="1"/>
    <col min="2824" max="2825" width="12.42578125" style="212" bestFit="1" customWidth="1"/>
    <col min="2826" max="2826" width="7.140625" style="212" bestFit="1" customWidth="1"/>
    <col min="2827" max="2827" width="10.140625" style="212" bestFit="1" customWidth="1"/>
    <col min="2828" max="2828" width="15.85546875" style="212" bestFit="1" customWidth="1"/>
    <col min="2829" max="2829" width="15.140625" style="212" bestFit="1" customWidth="1"/>
    <col min="2830" max="2830" width="18.28515625" style="212" bestFit="1" customWidth="1"/>
    <col min="2831" max="2831" width="13.28515625" style="212" bestFit="1" customWidth="1"/>
    <col min="2832" max="2832" width="19.28515625" style="212" customWidth="1"/>
    <col min="2833" max="2833" width="15.140625" style="212" customWidth="1"/>
    <col min="2834" max="2834" width="21" style="212" bestFit="1" customWidth="1"/>
    <col min="2835" max="2835" width="17.140625" style="212" bestFit="1" customWidth="1"/>
    <col min="2836" max="2836" width="16.85546875" style="212" bestFit="1" customWidth="1"/>
    <col min="2837" max="2837" width="16.7109375" style="212" bestFit="1" customWidth="1"/>
    <col min="2838" max="2838" width="15.7109375" style="212" bestFit="1" customWidth="1"/>
    <col min="2839" max="2839" width="16.28515625" style="212" bestFit="1" customWidth="1"/>
    <col min="2840" max="2840" width="17.28515625" style="212" customWidth="1"/>
    <col min="2841" max="2841" width="23.42578125" style="212" bestFit="1" customWidth="1"/>
    <col min="2842" max="2842" width="31.85546875" style="212" bestFit="1" customWidth="1"/>
    <col min="2843" max="2843" width="7.85546875" style="212" bestFit="1" customWidth="1"/>
    <col min="2844" max="2844" width="5.7109375" style="212" bestFit="1" customWidth="1"/>
    <col min="2845" max="2845" width="9.140625" style="212" bestFit="1" customWidth="1"/>
    <col min="2846" max="2846" width="13.5703125" style="212" bestFit="1" customWidth="1"/>
    <col min="2847" max="3075" width="9.140625" style="212"/>
    <col min="3076" max="3076" width="4.42578125" style="212" bestFit="1" customWidth="1"/>
    <col min="3077" max="3077" width="18.28515625" style="212" bestFit="1" customWidth="1"/>
    <col min="3078" max="3078" width="19" style="212" bestFit="1" customWidth="1"/>
    <col min="3079" max="3079" width="15.42578125" style="212" bestFit="1" customWidth="1"/>
    <col min="3080" max="3081" width="12.42578125" style="212" bestFit="1" customWidth="1"/>
    <col min="3082" max="3082" width="7.140625" style="212" bestFit="1" customWidth="1"/>
    <col min="3083" max="3083" width="10.140625" style="212" bestFit="1" customWidth="1"/>
    <col min="3084" max="3084" width="15.85546875" style="212" bestFit="1" customWidth="1"/>
    <col min="3085" max="3085" width="15.140625" style="212" bestFit="1" customWidth="1"/>
    <col min="3086" max="3086" width="18.28515625" style="212" bestFit="1" customWidth="1"/>
    <col min="3087" max="3087" width="13.28515625" style="212" bestFit="1" customWidth="1"/>
    <col min="3088" max="3088" width="19.28515625" style="212" customWidth="1"/>
    <col min="3089" max="3089" width="15.140625" style="212" customWidth="1"/>
    <col min="3090" max="3090" width="21" style="212" bestFit="1" customWidth="1"/>
    <col min="3091" max="3091" width="17.140625" style="212" bestFit="1" customWidth="1"/>
    <col min="3092" max="3092" width="16.85546875" style="212" bestFit="1" customWidth="1"/>
    <col min="3093" max="3093" width="16.7109375" style="212" bestFit="1" customWidth="1"/>
    <col min="3094" max="3094" width="15.7109375" style="212" bestFit="1" customWidth="1"/>
    <col min="3095" max="3095" width="16.28515625" style="212" bestFit="1" customWidth="1"/>
    <col min="3096" max="3096" width="17.28515625" style="212" customWidth="1"/>
    <col min="3097" max="3097" width="23.42578125" style="212" bestFit="1" customWidth="1"/>
    <col min="3098" max="3098" width="31.85546875" style="212" bestFit="1" customWidth="1"/>
    <col min="3099" max="3099" width="7.85546875" style="212" bestFit="1" customWidth="1"/>
    <col min="3100" max="3100" width="5.7109375" style="212" bestFit="1" customWidth="1"/>
    <col min="3101" max="3101" width="9.140625" style="212" bestFit="1" customWidth="1"/>
    <col min="3102" max="3102" width="13.5703125" style="212" bestFit="1" customWidth="1"/>
    <col min="3103" max="3331" width="9.140625" style="212"/>
    <col min="3332" max="3332" width="4.42578125" style="212" bestFit="1" customWidth="1"/>
    <col min="3333" max="3333" width="18.28515625" style="212" bestFit="1" customWidth="1"/>
    <col min="3334" max="3334" width="19" style="212" bestFit="1" customWidth="1"/>
    <col min="3335" max="3335" width="15.42578125" style="212" bestFit="1" customWidth="1"/>
    <col min="3336" max="3337" width="12.42578125" style="212" bestFit="1" customWidth="1"/>
    <col min="3338" max="3338" width="7.140625" style="212" bestFit="1" customWidth="1"/>
    <col min="3339" max="3339" width="10.140625" style="212" bestFit="1" customWidth="1"/>
    <col min="3340" max="3340" width="15.85546875" style="212" bestFit="1" customWidth="1"/>
    <col min="3341" max="3341" width="15.140625" style="212" bestFit="1" customWidth="1"/>
    <col min="3342" max="3342" width="18.28515625" style="212" bestFit="1" customWidth="1"/>
    <col min="3343" max="3343" width="13.28515625" style="212" bestFit="1" customWidth="1"/>
    <col min="3344" max="3344" width="19.28515625" style="212" customWidth="1"/>
    <col min="3345" max="3345" width="15.140625" style="212" customWidth="1"/>
    <col min="3346" max="3346" width="21" style="212" bestFit="1" customWidth="1"/>
    <col min="3347" max="3347" width="17.140625" style="212" bestFit="1" customWidth="1"/>
    <col min="3348" max="3348" width="16.85546875" style="212" bestFit="1" customWidth="1"/>
    <col min="3349" max="3349" width="16.7109375" style="212" bestFit="1" customWidth="1"/>
    <col min="3350" max="3350" width="15.7109375" style="212" bestFit="1" customWidth="1"/>
    <col min="3351" max="3351" width="16.28515625" style="212" bestFit="1" customWidth="1"/>
    <col min="3352" max="3352" width="17.28515625" style="212" customWidth="1"/>
    <col min="3353" max="3353" width="23.42578125" style="212" bestFit="1" customWidth="1"/>
    <col min="3354" max="3354" width="31.85546875" style="212" bestFit="1" customWidth="1"/>
    <col min="3355" max="3355" width="7.85546875" style="212" bestFit="1" customWidth="1"/>
    <col min="3356" max="3356" width="5.7109375" style="212" bestFit="1" customWidth="1"/>
    <col min="3357" max="3357" width="9.140625" style="212" bestFit="1" customWidth="1"/>
    <col min="3358" max="3358" width="13.5703125" style="212" bestFit="1" customWidth="1"/>
    <col min="3359" max="3587" width="9.140625" style="212"/>
    <col min="3588" max="3588" width="4.42578125" style="212" bestFit="1" customWidth="1"/>
    <col min="3589" max="3589" width="18.28515625" style="212" bestFit="1" customWidth="1"/>
    <col min="3590" max="3590" width="19" style="212" bestFit="1" customWidth="1"/>
    <col min="3591" max="3591" width="15.42578125" style="212" bestFit="1" customWidth="1"/>
    <col min="3592" max="3593" width="12.42578125" style="212" bestFit="1" customWidth="1"/>
    <col min="3594" max="3594" width="7.140625" style="212" bestFit="1" customWidth="1"/>
    <col min="3595" max="3595" width="10.140625" style="212" bestFit="1" customWidth="1"/>
    <col min="3596" max="3596" width="15.85546875" style="212" bestFit="1" customWidth="1"/>
    <col min="3597" max="3597" width="15.140625" style="212" bestFit="1" customWidth="1"/>
    <col min="3598" max="3598" width="18.28515625" style="212" bestFit="1" customWidth="1"/>
    <col min="3599" max="3599" width="13.28515625" style="212" bestFit="1" customWidth="1"/>
    <col min="3600" max="3600" width="19.28515625" style="212" customWidth="1"/>
    <col min="3601" max="3601" width="15.140625" style="212" customWidth="1"/>
    <col min="3602" max="3602" width="21" style="212" bestFit="1" customWidth="1"/>
    <col min="3603" max="3603" width="17.140625" style="212" bestFit="1" customWidth="1"/>
    <col min="3604" max="3604" width="16.85546875" style="212" bestFit="1" customWidth="1"/>
    <col min="3605" max="3605" width="16.7109375" style="212" bestFit="1" customWidth="1"/>
    <col min="3606" max="3606" width="15.7109375" style="212" bestFit="1" customWidth="1"/>
    <col min="3607" max="3607" width="16.28515625" style="212" bestFit="1" customWidth="1"/>
    <col min="3608" max="3608" width="17.28515625" style="212" customWidth="1"/>
    <col min="3609" max="3609" width="23.42578125" style="212" bestFit="1" customWidth="1"/>
    <col min="3610" max="3610" width="31.85546875" style="212" bestFit="1" customWidth="1"/>
    <col min="3611" max="3611" width="7.85546875" style="212" bestFit="1" customWidth="1"/>
    <col min="3612" max="3612" width="5.7109375" style="212" bestFit="1" customWidth="1"/>
    <col min="3613" max="3613" width="9.140625" style="212" bestFit="1" customWidth="1"/>
    <col min="3614" max="3614" width="13.5703125" style="212" bestFit="1" customWidth="1"/>
    <col min="3615" max="3843" width="9.140625" style="212"/>
    <col min="3844" max="3844" width="4.42578125" style="212" bestFit="1" customWidth="1"/>
    <col min="3845" max="3845" width="18.28515625" style="212" bestFit="1" customWidth="1"/>
    <col min="3846" max="3846" width="19" style="212" bestFit="1" customWidth="1"/>
    <col min="3847" max="3847" width="15.42578125" style="212" bestFit="1" customWidth="1"/>
    <col min="3848" max="3849" width="12.42578125" style="212" bestFit="1" customWidth="1"/>
    <col min="3850" max="3850" width="7.140625" style="212" bestFit="1" customWidth="1"/>
    <col min="3851" max="3851" width="10.140625" style="212" bestFit="1" customWidth="1"/>
    <col min="3852" max="3852" width="15.85546875" style="212" bestFit="1" customWidth="1"/>
    <col min="3853" max="3853" width="15.140625" style="212" bestFit="1" customWidth="1"/>
    <col min="3854" max="3854" width="18.28515625" style="212" bestFit="1" customWidth="1"/>
    <col min="3855" max="3855" width="13.28515625" style="212" bestFit="1" customWidth="1"/>
    <col min="3856" max="3856" width="19.28515625" style="212" customWidth="1"/>
    <col min="3857" max="3857" width="15.140625" style="212" customWidth="1"/>
    <col min="3858" max="3858" width="21" style="212" bestFit="1" customWidth="1"/>
    <col min="3859" max="3859" width="17.140625" style="212" bestFit="1" customWidth="1"/>
    <col min="3860" max="3860" width="16.85546875" style="212" bestFit="1" customWidth="1"/>
    <col min="3861" max="3861" width="16.7109375" style="212" bestFit="1" customWidth="1"/>
    <col min="3862" max="3862" width="15.7109375" style="212" bestFit="1" customWidth="1"/>
    <col min="3863" max="3863" width="16.28515625" style="212" bestFit="1" customWidth="1"/>
    <col min="3864" max="3864" width="17.28515625" style="212" customWidth="1"/>
    <col min="3865" max="3865" width="23.42578125" style="212" bestFit="1" customWidth="1"/>
    <col min="3866" max="3866" width="31.85546875" style="212" bestFit="1" customWidth="1"/>
    <col min="3867" max="3867" width="7.85546875" style="212" bestFit="1" customWidth="1"/>
    <col min="3868" max="3868" width="5.7109375" style="212" bestFit="1" customWidth="1"/>
    <col min="3869" max="3869" width="9.140625" style="212" bestFit="1" customWidth="1"/>
    <col min="3870" max="3870" width="13.5703125" style="212" bestFit="1" customWidth="1"/>
    <col min="3871" max="4099" width="9.140625" style="212"/>
    <col min="4100" max="4100" width="4.42578125" style="212" bestFit="1" customWidth="1"/>
    <col min="4101" max="4101" width="18.28515625" style="212" bestFit="1" customWidth="1"/>
    <col min="4102" max="4102" width="19" style="212" bestFit="1" customWidth="1"/>
    <col min="4103" max="4103" width="15.42578125" style="212" bestFit="1" customWidth="1"/>
    <col min="4104" max="4105" width="12.42578125" style="212" bestFit="1" customWidth="1"/>
    <col min="4106" max="4106" width="7.140625" style="212" bestFit="1" customWidth="1"/>
    <col min="4107" max="4107" width="10.140625" style="212" bestFit="1" customWidth="1"/>
    <col min="4108" max="4108" width="15.85546875" style="212" bestFit="1" customWidth="1"/>
    <col min="4109" max="4109" width="15.140625" style="212" bestFit="1" customWidth="1"/>
    <col min="4110" max="4110" width="18.28515625" style="212" bestFit="1" customWidth="1"/>
    <col min="4111" max="4111" width="13.28515625" style="212" bestFit="1" customWidth="1"/>
    <col min="4112" max="4112" width="19.28515625" style="212" customWidth="1"/>
    <col min="4113" max="4113" width="15.140625" style="212" customWidth="1"/>
    <col min="4114" max="4114" width="21" style="212" bestFit="1" customWidth="1"/>
    <col min="4115" max="4115" width="17.140625" style="212" bestFit="1" customWidth="1"/>
    <col min="4116" max="4116" width="16.85546875" style="212" bestFit="1" customWidth="1"/>
    <col min="4117" max="4117" width="16.7109375" style="212" bestFit="1" customWidth="1"/>
    <col min="4118" max="4118" width="15.7109375" style="212" bestFit="1" customWidth="1"/>
    <col min="4119" max="4119" width="16.28515625" style="212" bestFit="1" customWidth="1"/>
    <col min="4120" max="4120" width="17.28515625" style="212" customWidth="1"/>
    <col min="4121" max="4121" width="23.42578125" style="212" bestFit="1" customWidth="1"/>
    <col min="4122" max="4122" width="31.85546875" style="212" bestFit="1" customWidth="1"/>
    <col min="4123" max="4123" width="7.85546875" style="212" bestFit="1" customWidth="1"/>
    <col min="4124" max="4124" width="5.7109375" style="212" bestFit="1" customWidth="1"/>
    <col min="4125" max="4125" width="9.140625" style="212" bestFit="1" customWidth="1"/>
    <col min="4126" max="4126" width="13.5703125" style="212" bestFit="1" customWidth="1"/>
    <col min="4127" max="4355" width="9.140625" style="212"/>
    <col min="4356" max="4356" width="4.42578125" style="212" bestFit="1" customWidth="1"/>
    <col min="4357" max="4357" width="18.28515625" style="212" bestFit="1" customWidth="1"/>
    <col min="4358" max="4358" width="19" style="212" bestFit="1" customWidth="1"/>
    <col min="4359" max="4359" width="15.42578125" style="212" bestFit="1" customWidth="1"/>
    <col min="4360" max="4361" width="12.42578125" style="212" bestFit="1" customWidth="1"/>
    <col min="4362" max="4362" width="7.140625" style="212" bestFit="1" customWidth="1"/>
    <col min="4363" max="4363" width="10.140625" style="212" bestFit="1" customWidth="1"/>
    <col min="4364" max="4364" width="15.85546875" style="212" bestFit="1" customWidth="1"/>
    <col min="4365" max="4365" width="15.140625" style="212" bestFit="1" customWidth="1"/>
    <col min="4366" max="4366" width="18.28515625" style="212" bestFit="1" customWidth="1"/>
    <col min="4367" max="4367" width="13.28515625" style="212" bestFit="1" customWidth="1"/>
    <col min="4368" max="4368" width="19.28515625" style="212" customWidth="1"/>
    <col min="4369" max="4369" width="15.140625" style="212" customWidth="1"/>
    <col min="4370" max="4370" width="21" style="212" bestFit="1" customWidth="1"/>
    <col min="4371" max="4371" width="17.140625" style="212" bestFit="1" customWidth="1"/>
    <col min="4372" max="4372" width="16.85546875" style="212" bestFit="1" customWidth="1"/>
    <col min="4373" max="4373" width="16.7109375" style="212" bestFit="1" customWidth="1"/>
    <col min="4374" max="4374" width="15.7109375" style="212" bestFit="1" customWidth="1"/>
    <col min="4375" max="4375" width="16.28515625" style="212" bestFit="1" customWidth="1"/>
    <col min="4376" max="4376" width="17.28515625" style="212" customWidth="1"/>
    <col min="4377" max="4377" width="23.42578125" style="212" bestFit="1" customWidth="1"/>
    <col min="4378" max="4378" width="31.85546875" style="212" bestFit="1" customWidth="1"/>
    <col min="4379" max="4379" width="7.85546875" style="212" bestFit="1" customWidth="1"/>
    <col min="4380" max="4380" width="5.7109375" style="212" bestFit="1" customWidth="1"/>
    <col min="4381" max="4381" width="9.140625" style="212" bestFit="1" customWidth="1"/>
    <col min="4382" max="4382" width="13.5703125" style="212" bestFit="1" customWidth="1"/>
    <col min="4383" max="4611" width="9.140625" style="212"/>
    <col min="4612" max="4612" width="4.42578125" style="212" bestFit="1" customWidth="1"/>
    <col min="4613" max="4613" width="18.28515625" style="212" bestFit="1" customWidth="1"/>
    <col min="4614" max="4614" width="19" style="212" bestFit="1" customWidth="1"/>
    <col min="4615" max="4615" width="15.42578125" style="212" bestFit="1" customWidth="1"/>
    <col min="4616" max="4617" width="12.42578125" style="212" bestFit="1" customWidth="1"/>
    <col min="4618" max="4618" width="7.140625" style="212" bestFit="1" customWidth="1"/>
    <col min="4619" max="4619" width="10.140625" style="212" bestFit="1" customWidth="1"/>
    <col min="4620" max="4620" width="15.85546875" style="212" bestFit="1" customWidth="1"/>
    <col min="4621" max="4621" width="15.140625" style="212" bestFit="1" customWidth="1"/>
    <col min="4622" max="4622" width="18.28515625" style="212" bestFit="1" customWidth="1"/>
    <col min="4623" max="4623" width="13.28515625" style="212" bestFit="1" customWidth="1"/>
    <col min="4624" max="4624" width="19.28515625" style="212" customWidth="1"/>
    <col min="4625" max="4625" width="15.140625" style="212" customWidth="1"/>
    <col min="4626" max="4626" width="21" style="212" bestFit="1" customWidth="1"/>
    <col min="4627" max="4627" width="17.140625" style="212" bestFit="1" customWidth="1"/>
    <col min="4628" max="4628" width="16.85546875" style="212" bestFit="1" customWidth="1"/>
    <col min="4629" max="4629" width="16.7109375" style="212" bestFit="1" customWidth="1"/>
    <col min="4630" max="4630" width="15.7109375" style="212" bestFit="1" customWidth="1"/>
    <col min="4631" max="4631" width="16.28515625" style="212" bestFit="1" customWidth="1"/>
    <col min="4632" max="4632" width="17.28515625" style="212" customWidth="1"/>
    <col min="4633" max="4633" width="23.42578125" style="212" bestFit="1" customWidth="1"/>
    <col min="4634" max="4634" width="31.85546875" style="212" bestFit="1" customWidth="1"/>
    <col min="4635" max="4635" width="7.85546875" style="212" bestFit="1" customWidth="1"/>
    <col min="4636" max="4636" width="5.7109375" style="212" bestFit="1" customWidth="1"/>
    <col min="4637" max="4637" width="9.140625" style="212" bestFit="1" customWidth="1"/>
    <col min="4638" max="4638" width="13.5703125" style="212" bestFit="1" customWidth="1"/>
    <col min="4639" max="4867" width="9.140625" style="212"/>
    <col min="4868" max="4868" width="4.42578125" style="212" bestFit="1" customWidth="1"/>
    <col min="4869" max="4869" width="18.28515625" style="212" bestFit="1" customWidth="1"/>
    <col min="4870" max="4870" width="19" style="212" bestFit="1" customWidth="1"/>
    <col min="4871" max="4871" width="15.42578125" style="212" bestFit="1" customWidth="1"/>
    <col min="4872" max="4873" width="12.42578125" style="212" bestFit="1" customWidth="1"/>
    <col min="4874" max="4874" width="7.140625" style="212" bestFit="1" customWidth="1"/>
    <col min="4875" max="4875" width="10.140625" style="212" bestFit="1" customWidth="1"/>
    <col min="4876" max="4876" width="15.85546875" style="212" bestFit="1" customWidth="1"/>
    <col min="4877" max="4877" width="15.140625" style="212" bestFit="1" customWidth="1"/>
    <col min="4878" max="4878" width="18.28515625" style="212" bestFit="1" customWidth="1"/>
    <col min="4879" max="4879" width="13.28515625" style="212" bestFit="1" customWidth="1"/>
    <col min="4880" max="4880" width="19.28515625" style="212" customWidth="1"/>
    <col min="4881" max="4881" width="15.140625" style="212" customWidth="1"/>
    <col min="4882" max="4882" width="21" style="212" bestFit="1" customWidth="1"/>
    <col min="4883" max="4883" width="17.140625" style="212" bestFit="1" customWidth="1"/>
    <col min="4884" max="4884" width="16.85546875" style="212" bestFit="1" customWidth="1"/>
    <col min="4885" max="4885" width="16.7109375" style="212" bestFit="1" customWidth="1"/>
    <col min="4886" max="4886" width="15.7109375" style="212" bestFit="1" customWidth="1"/>
    <col min="4887" max="4887" width="16.28515625" style="212" bestFit="1" customWidth="1"/>
    <col min="4888" max="4888" width="17.28515625" style="212" customWidth="1"/>
    <col min="4889" max="4889" width="23.42578125" style="212" bestFit="1" customWidth="1"/>
    <col min="4890" max="4890" width="31.85546875" style="212" bestFit="1" customWidth="1"/>
    <col min="4891" max="4891" width="7.85546875" style="212" bestFit="1" customWidth="1"/>
    <col min="4892" max="4892" width="5.7109375" style="212" bestFit="1" customWidth="1"/>
    <col min="4893" max="4893" width="9.140625" style="212" bestFit="1" customWidth="1"/>
    <col min="4894" max="4894" width="13.5703125" style="212" bestFit="1" customWidth="1"/>
    <col min="4895" max="5123" width="9.140625" style="212"/>
    <col min="5124" max="5124" width="4.42578125" style="212" bestFit="1" customWidth="1"/>
    <col min="5125" max="5125" width="18.28515625" style="212" bestFit="1" customWidth="1"/>
    <col min="5126" max="5126" width="19" style="212" bestFit="1" customWidth="1"/>
    <col min="5127" max="5127" width="15.42578125" style="212" bestFit="1" customWidth="1"/>
    <col min="5128" max="5129" width="12.42578125" style="212" bestFit="1" customWidth="1"/>
    <col min="5130" max="5130" width="7.140625" style="212" bestFit="1" customWidth="1"/>
    <col min="5131" max="5131" width="10.140625" style="212" bestFit="1" customWidth="1"/>
    <col min="5132" max="5132" width="15.85546875" style="212" bestFit="1" customWidth="1"/>
    <col min="5133" max="5133" width="15.140625" style="212" bestFit="1" customWidth="1"/>
    <col min="5134" max="5134" width="18.28515625" style="212" bestFit="1" customWidth="1"/>
    <col min="5135" max="5135" width="13.28515625" style="212" bestFit="1" customWidth="1"/>
    <col min="5136" max="5136" width="19.28515625" style="212" customWidth="1"/>
    <col min="5137" max="5137" width="15.140625" style="212" customWidth="1"/>
    <col min="5138" max="5138" width="21" style="212" bestFit="1" customWidth="1"/>
    <col min="5139" max="5139" width="17.140625" style="212" bestFit="1" customWidth="1"/>
    <col min="5140" max="5140" width="16.85546875" style="212" bestFit="1" customWidth="1"/>
    <col min="5141" max="5141" width="16.7109375" style="212" bestFit="1" customWidth="1"/>
    <col min="5142" max="5142" width="15.7109375" style="212" bestFit="1" customWidth="1"/>
    <col min="5143" max="5143" width="16.28515625" style="212" bestFit="1" customWidth="1"/>
    <col min="5144" max="5144" width="17.28515625" style="212" customWidth="1"/>
    <col min="5145" max="5145" width="23.42578125" style="212" bestFit="1" customWidth="1"/>
    <col min="5146" max="5146" width="31.85546875" style="212" bestFit="1" customWidth="1"/>
    <col min="5147" max="5147" width="7.85546875" style="212" bestFit="1" customWidth="1"/>
    <col min="5148" max="5148" width="5.7109375" style="212" bestFit="1" customWidth="1"/>
    <col min="5149" max="5149" width="9.140625" style="212" bestFit="1" customWidth="1"/>
    <col min="5150" max="5150" width="13.5703125" style="212" bestFit="1" customWidth="1"/>
    <col min="5151" max="5379" width="9.140625" style="212"/>
    <col min="5380" max="5380" width="4.42578125" style="212" bestFit="1" customWidth="1"/>
    <col min="5381" max="5381" width="18.28515625" style="212" bestFit="1" customWidth="1"/>
    <col min="5382" max="5382" width="19" style="212" bestFit="1" customWidth="1"/>
    <col min="5383" max="5383" width="15.42578125" style="212" bestFit="1" customWidth="1"/>
    <col min="5384" max="5385" width="12.42578125" style="212" bestFit="1" customWidth="1"/>
    <col min="5386" max="5386" width="7.140625" style="212" bestFit="1" customWidth="1"/>
    <col min="5387" max="5387" width="10.140625" style="212" bestFit="1" customWidth="1"/>
    <col min="5388" max="5388" width="15.85546875" style="212" bestFit="1" customWidth="1"/>
    <col min="5389" max="5389" width="15.140625" style="212" bestFit="1" customWidth="1"/>
    <col min="5390" max="5390" width="18.28515625" style="212" bestFit="1" customWidth="1"/>
    <col min="5391" max="5391" width="13.28515625" style="212" bestFit="1" customWidth="1"/>
    <col min="5392" max="5392" width="19.28515625" style="212" customWidth="1"/>
    <col min="5393" max="5393" width="15.140625" style="212" customWidth="1"/>
    <col min="5394" max="5394" width="21" style="212" bestFit="1" customWidth="1"/>
    <col min="5395" max="5395" width="17.140625" style="212" bestFit="1" customWidth="1"/>
    <col min="5396" max="5396" width="16.85546875" style="212" bestFit="1" customWidth="1"/>
    <col min="5397" max="5397" width="16.7109375" style="212" bestFit="1" customWidth="1"/>
    <col min="5398" max="5398" width="15.7109375" style="212" bestFit="1" customWidth="1"/>
    <col min="5399" max="5399" width="16.28515625" style="212" bestFit="1" customWidth="1"/>
    <col min="5400" max="5400" width="17.28515625" style="212" customWidth="1"/>
    <col min="5401" max="5401" width="23.42578125" style="212" bestFit="1" customWidth="1"/>
    <col min="5402" max="5402" width="31.85546875" style="212" bestFit="1" customWidth="1"/>
    <col min="5403" max="5403" width="7.85546875" style="212" bestFit="1" customWidth="1"/>
    <col min="5404" max="5404" width="5.7109375" style="212" bestFit="1" customWidth="1"/>
    <col min="5405" max="5405" width="9.140625" style="212" bestFit="1" customWidth="1"/>
    <col min="5406" max="5406" width="13.5703125" style="212" bestFit="1" customWidth="1"/>
    <col min="5407" max="5635" width="9.140625" style="212"/>
    <col min="5636" max="5636" width="4.42578125" style="212" bestFit="1" customWidth="1"/>
    <col min="5637" max="5637" width="18.28515625" style="212" bestFit="1" customWidth="1"/>
    <col min="5638" max="5638" width="19" style="212" bestFit="1" customWidth="1"/>
    <col min="5639" max="5639" width="15.42578125" style="212" bestFit="1" customWidth="1"/>
    <col min="5640" max="5641" width="12.42578125" style="212" bestFit="1" customWidth="1"/>
    <col min="5642" max="5642" width="7.140625" style="212" bestFit="1" customWidth="1"/>
    <col min="5643" max="5643" width="10.140625" style="212" bestFit="1" customWidth="1"/>
    <col min="5644" max="5644" width="15.85546875" style="212" bestFit="1" customWidth="1"/>
    <col min="5645" max="5645" width="15.140625" style="212" bestFit="1" customWidth="1"/>
    <col min="5646" max="5646" width="18.28515625" style="212" bestFit="1" customWidth="1"/>
    <col min="5647" max="5647" width="13.28515625" style="212" bestFit="1" customWidth="1"/>
    <col min="5648" max="5648" width="19.28515625" style="212" customWidth="1"/>
    <col min="5649" max="5649" width="15.140625" style="212" customWidth="1"/>
    <col min="5650" max="5650" width="21" style="212" bestFit="1" customWidth="1"/>
    <col min="5651" max="5651" width="17.140625" style="212" bestFit="1" customWidth="1"/>
    <col min="5652" max="5652" width="16.85546875" style="212" bestFit="1" customWidth="1"/>
    <col min="5653" max="5653" width="16.7109375" style="212" bestFit="1" customWidth="1"/>
    <col min="5654" max="5654" width="15.7109375" style="212" bestFit="1" customWidth="1"/>
    <col min="5655" max="5655" width="16.28515625" style="212" bestFit="1" customWidth="1"/>
    <col min="5656" max="5656" width="17.28515625" style="212" customWidth="1"/>
    <col min="5657" max="5657" width="23.42578125" style="212" bestFit="1" customWidth="1"/>
    <col min="5658" max="5658" width="31.85546875" style="212" bestFit="1" customWidth="1"/>
    <col min="5659" max="5659" width="7.85546875" style="212" bestFit="1" customWidth="1"/>
    <col min="5660" max="5660" width="5.7109375" style="212" bestFit="1" customWidth="1"/>
    <col min="5661" max="5661" width="9.140625" style="212" bestFit="1" customWidth="1"/>
    <col min="5662" max="5662" width="13.5703125" style="212" bestFit="1" customWidth="1"/>
    <col min="5663" max="5891" width="9.140625" style="212"/>
    <col min="5892" max="5892" width="4.42578125" style="212" bestFit="1" customWidth="1"/>
    <col min="5893" max="5893" width="18.28515625" style="212" bestFit="1" customWidth="1"/>
    <col min="5894" max="5894" width="19" style="212" bestFit="1" customWidth="1"/>
    <col min="5895" max="5895" width="15.42578125" style="212" bestFit="1" customWidth="1"/>
    <col min="5896" max="5897" width="12.42578125" style="212" bestFit="1" customWidth="1"/>
    <col min="5898" max="5898" width="7.140625" style="212" bestFit="1" customWidth="1"/>
    <col min="5899" max="5899" width="10.140625" style="212" bestFit="1" customWidth="1"/>
    <col min="5900" max="5900" width="15.85546875" style="212" bestFit="1" customWidth="1"/>
    <col min="5901" max="5901" width="15.140625" style="212" bestFit="1" customWidth="1"/>
    <col min="5902" max="5902" width="18.28515625" style="212" bestFit="1" customWidth="1"/>
    <col min="5903" max="5903" width="13.28515625" style="212" bestFit="1" customWidth="1"/>
    <col min="5904" max="5904" width="19.28515625" style="212" customWidth="1"/>
    <col min="5905" max="5905" width="15.140625" style="212" customWidth="1"/>
    <col min="5906" max="5906" width="21" style="212" bestFit="1" customWidth="1"/>
    <col min="5907" max="5907" width="17.140625" style="212" bestFit="1" customWidth="1"/>
    <col min="5908" max="5908" width="16.85546875" style="212" bestFit="1" customWidth="1"/>
    <col min="5909" max="5909" width="16.7109375" style="212" bestFit="1" customWidth="1"/>
    <col min="5910" max="5910" width="15.7109375" style="212" bestFit="1" customWidth="1"/>
    <col min="5911" max="5911" width="16.28515625" style="212" bestFit="1" customWidth="1"/>
    <col min="5912" max="5912" width="17.28515625" style="212" customWidth="1"/>
    <col min="5913" max="5913" width="23.42578125" style="212" bestFit="1" customWidth="1"/>
    <col min="5914" max="5914" width="31.85546875" style="212" bestFit="1" customWidth="1"/>
    <col min="5915" max="5915" width="7.85546875" style="212" bestFit="1" customWidth="1"/>
    <col min="5916" max="5916" width="5.7109375" style="212" bestFit="1" customWidth="1"/>
    <col min="5917" max="5917" width="9.140625" style="212" bestFit="1" customWidth="1"/>
    <col min="5918" max="5918" width="13.5703125" style="212" bestFit="1" customWidth="1"/>
    <col min="5919" max="6147" width="9.140625" style="212"/>
    <col min="6148" max="6148" width="4.42578125" style="212" bestFit="1" customWidth="1"/>
    <col min="6149" max="6149" width="18.28515625" style="212" bestFit="1" customWidth="1"/>
    <col min="6150" max="6150" width="19" style="212" bestFit="1" customWidth="1"/>
    <col min="6151" max="6151" width="15.42578125" style="212" bestFit="1" customWidth="1"/>
    <col min="6152" max="6153" width="12.42578125" style="212" bestFit="1" customWidth="1"/>
    <col min="6154" max="6154" width="7.140625" style="212" bestFit="1" customWidth="1"/>
    <col min="6155" max="6155" width="10.140625" style="212" bestFit="1" customWidth="1"/>
    <col min="6156" max="6156" width="15.85546875" style="212" bestFit="1" customWidth="1"/>
    <col min="6157" max="6157" width="15.140625" style="212" bestFit="1" customWidth="1"/>
    <col min="6158" max="6158" width="18.28515625" style="212" bestFit="1" customWidth="1"/>
    <col min="6159" max="6159" width="13.28515625" style="212" bestFit="1" customWidth="1"/>
    <col min="6160" max="6160" width="19.28515625" style="212" customWidth="1"/>
    <col min="6161" max="6161" width="15.140625" style="212" customWidth="1"/>
    <col min="6162" max="6162" width="21" style="212" bestFit="1" customWidth="1"/>
    <col min="6163" max="6163" width="17.140625" style="212" bestFit="1" customWidth="1"/>
    <col min="6164" max="6164" width="16.85546875" style="212" bestFit="1" customWidth="1"/>
    <col min="6165" max="6165" width="16.7109375" style="212" bestFit="1" customWidth="1"/>
    <col min="6166" max="6166" width="15.7109375" style="212" bestFit="1" customWidth="1"/>
    <col min="6167" max="6167" width="16.28515625" style="212" bestFit="1" customWidth="1"/>
    <col min="6168" max="6168" width="17.28515625" style="212" customWidth="1"/>
    <col min="6169" max="6169" width="23.42578125" style="212" bestFit="1" customWidth="1"/>
    <col min="6170" max="6170" width="31.85546875" style="212" bestFit="1" customWidth="1"/>
    <col min="6171" max="6171" width="7.85546875" style="212" bestFit="1" customWidth="1"/>
    <col min="6172" max="6172" width="5.7109375" style="212" bestFit="1" customWidth="1"/>
    <col min="6173" max="6173" width="9.140625" style="212" bestFit="1" customWidth="1"/>
    <col min="6174" max="6174" width="13.5703125" style="212" bestFit="1" customWidth="1"/>
    <col min="6175" max="6403" width="9.140625" style="212"/>
    <col min="6404" max="6404" width="4.42578125" style="212" bestFit="1" customWidth="1"/>
    <col min="6405" max="6405" width="18.28515625" style="212" bestFit="1" customWidth="1"/>
    <col min="6406" max="6406" width="19" style="212" bestFit="1" customWidth="1"/>
    <col min="6407" max="6407" width="15.42578125" style="212" bestFit="1" customWidth="1"/>
    <col min="6408" max="6409" width="12.42578125" style="212" bestFit="1" customWidth="1"/>
    <col min="6410" max="6410" width="7.140625" style="212" bestFit="1" customWidth="1"/>
    <col min="6411" max="6411" width="10.140625" style="212" bestFit="1" customWidth="1"/>
    <col min="6412" max="6412" width="15.85546875" style="212" bestFit="1" customWidth="1"/>
    <col min="6413" max="6413" width="15.140625" style="212" bestFit="1" customWidth="1"/>
    <col min="6414" max="6414" width="18.28515625" style="212" bestFit="1" customWidth="1"/>
    <col min="6415" max="6415" width="13.28515625" style="212" bestFit="1" customWidth="1"/>
    <col min="6416" max="6416" width="19.28515625" style="212" customWidth="1"/>
    <col min="6417" max="6417" width="15.140625" style="212" customWidth="1"/>
    <col min="6418" max="6418" width="21" style="212" bestFit="1" customWidth="1"/>
    <col min="6419" max="6419" width="17.140625" style="212" bestFit="1" customWidth="1"/>
    <col min="6420" max="6420" width="16.85546875" style="212" bestFit="1" customWidth="1"/>
    <col min="6421" max="6421" width="16.7109375" style="212" bestFit="1" customWidth="1"/>
    <col min="6422" max="6422" width="15.7109375" style="212" bestFit="1" customWidth="1"/>
    <col min="6423" max="6423" width="16.28515625" style="212" bestFit="1" customWidth="1"/>
    <col min="6424" max="6424" width="17.28515625" style="212" customWidth="1"/>
    <col min="6425" max="6425" width="23.42578125" style="212" bestFit="1" customWidth="1"/>
    <col min="6426" max="6426" width="31.85546875" style="212" bestFit="1" customWidth="1"/>
    <col min="6427" max="6427" width="7.85546875" style="212" bestFit="1" customWidth="1"/>
    <col min="6428" max="6428" width="5.7109375" style="212" bestFit="1" customWidth="1"/>
    <col min="6429" max="6429" width="9.140625" style="212" bestFit="1" customWidth="1"/>
    <col min="6430" max="6430" width="13.5703125" style="212" bestFit="1" customWidth="1"/>
    <col min="6431" max="6659" width="9.140625" style="212"/>
    <col min="6660" max="6660" width="4.42578125" style="212" bestFit="1" customWidth="1"/>
    <col min="6661" max="6661" width="18.28515625" style="212" bestFit="1" customWidth="1"/>
    <col min="6662" max="6662" width="19" style="212" bestFit="1" customWidth="1"/>
    <col min="6663" max="6663" width="15.42578125" style="212" bestFit="1" customWidth="1"/>
    <col min="6664" max="6665" width="12.42578125" style="212" bestFit="1" customWidth="1"/>
    <col min="6666" max="6666" width="7.140625" style="212" bestFit="1" customWidth="1"/>
    <col min="6667" max="6667" width="10.140625" style="212" bestFit="1" customWidth="1"/>
    <col min="6668" max="6668" width="15.85546875" style="212" bestFit="1" customWidth="1"/>
    <col min="6669" max="6669" width="15.140625" style="212" bestFit="1" customWidth="1"/>
    <col min="6670" max="6670" width="18.28515625" style="212" bestFit="1" customWidth="1"/>
    <col min="6671" max="6671" width="13.28515625" style="212" bestFit="1" customWidth="1"/>
    <col min="6672" max="6672" width="19.28515625" style="212" customWidth="1"/>
    <col min="6673" max="6673" width="15.140625" style="212" customWidth="1"/>
    <col min="6674" max="6674" width="21" style="212" bestFit="1" customWidth="1"/>
    <col min="6675" max="6675" width="17.140625" style="212" bestFit="1" customWidth="1"/>
    <col min="6676" max="6676" width="16.85546875" style="212" bestFit="1" customWidth="1"/>
    <col min="6677" max="6677" width="16.7109375" style="212" bestFit="1" customWidth="1"/>
    <col min="6678" max="6678" width="15.7109375" style="212" bestFit="1" customWidth="1"/>
    <col min="6679" max="6679" width="16.28515625" style="212" bestFit="1" customWidth="1"/>
    <col min="6680" max="6680" width="17.28515625" style="212" customWidth="1"/>
    <col min="6681" max="6681" width="23.42578125" style="212" bestFit="1" customWidth="1"/>
    <col min="6682" max="6682" width="31.85546875" style="212" bestFit="1" customWidth="1"/>
    <col min="6683" max="6683" width="7.85546875" style="212" bestFit="1" customWidth="1"/>
    <col min="6684" max="6684" width="5.7109375" style="212" bestFit="1" customWidth="1"/>
    <col min="6685" max="6685" width="9.140625" style="212" bestFit="1" customWidth="1"/>
    <col min="6686" max="6686" width="13.5703125" style="212" bestFit="1" customWidth="1"/>
    <col min="6687" max="6915" width="9.140625" style="212"/>
    <col min="6916" max="6916" width="4.42578125" style="212" bestFit="1" customWidth="1"/>
    <col min="6917" max="6917" width="18.28515625" style="212" bestFit="1" customWidth="1"/>
    <col min="6918" max="6918" width="19" style="212" bestFit="1" customWidth="1"/>
    <col min="6919" max="6919" width="15.42578125" style="212" bestFit="1" customWidth="1"/>
    <col min="6920" max="6921" width="12.42578125" style="212" bestFit="1" customWidth="1"/>
    <col min="6922" max="6922" width="7.140625" style="212" bestFit="1" customWidth="1"/>
    <col min="6923" max="6923" width="10.140625" style="212" bestFit="1" customWidth="1"/>
    <col min="6924" max="6924" width="15.85546875" style="212" bestFit="1" customWidth="1"/>
    <col min="6925" max="6925" width="15.140625" style="212" bestFit="1" customWidth="1"/>
    <col min="6926" max="6926" width="18.28515625" style="212" bestFit="1" customWidth="1"/>
    <col min="6927" max="6927" width="13.28515625" style="212" bestFit="1" customWidth="1"/>
    <col min="6928" max="6928" width="19.28515625" style="212" customWidth="1"/>
    <col min="6929" max="6929" width="15.140625" style="212" customWidth="1"/>
    <col min="6930" max="6930" width="21" style="212" bestFit="1" customWidth="1"/>
    <col min="6931" max="6931" width="17.140625" style="212" bestFit="1" customWidth="1"/>
    <col min="6932" max="6932" width="16.85546875" style="212" bestFit="1" customWidth="1"/>
    <col min="6933" max="6933" width="16.7109375" style="212" bestFit="1" customWidth="1"/>
    <col min="6934" max="6934" width="15.7109375" style="212" bestFit="1" customWidth="1"/>
    <col min="6935" max="6935" width="16.28515625" style="212" bestFit="1" customWidth="1"/>
    <col min="6936" max="6936" width="17.28515625" style="212" customWidth="1"/>
    <col min="6937" max="6937" width="23.42578125" style="212" bestFit="1" customWidth="1"/>
    <col min="6938" max="6938" width="31.85546875" style="212" bestFit="1" customWidth="1"/>
    <col min="6939" max="6939" width="7.85546875" style="212" bestFit="1" customWidth="1"/>
    <col min="6940" max="6940" width="5.7109375" style="212" bestFit="1" customWidth="1"/>
    <col min="6941" max="6941" width="9.140625" style="212" bestFit="1" customWidth="1"/>
    <col min="6942" max="6942" width="13.5703125" style="212" bestFit="1" customWidth="1"/>
    <col min="6943" max="7171" width="9.140625" style="212"/>
    <col min="7172" max="7172" width="4.42578125" style="212" bestFit="1" customWidth="1"/>
    <col min="7173" max="7173" width="18.28515625" style="212" bestFit="1" customWidth="1"/>
    <col min="7174" max="7174" width="19" style="212" bestFit="1" customWidth="1"/>
    <col min="7175" max="7175" width="15.42578125" style="212" bestFit="1" customWidth="1"/>
    <col min="7176" max="7177" width="12.42578125" style="212" bestFit="1" customWidth="1"/>
    <col min="7178" max="7178" width="7.140625" style="212" bestFit="1" customWidth="1"/>
    <col min="7179" max="7179" width="10.140625" style="212" bestFit="1" customWidth="1"/>
    <col min="7180" max="7180" width="15.85546875" style="212" bestFit="1" customWidth="1"/>
    <col min="7181" max="7181" width="15.140625" style="212" bestFit="1" customWidth="1"/>
    <col min="7182" max="7182" width="18.28515625" style="212" bestFit="1" customWidth="1"/>
    <col min="7183" max="7183" width="13.28515625" style="212" bestFit="1" customWidth="1"/>
    <col min="7184" max="7184" width="19.28515625" style="212" customWidth="1"/>
    <col min="7185" max="7185" width="15.140625" style="212" customWidth="1"/>
    <col min="7186" max="7186" width="21" style="212" bestFit="1" customWidth="1"/>
    <col min="7187" max="7187" width="17.140625" style="212" bestFit="1" customWidth="1"/>
    <col min="7188" max="7188" width="16.85546875" style="212" bestFit="1" customWidth="1"/>
    <col min="7189" max="7189" width="16.7109375" style="212" bestFit="1" customWidth="1"/>
    <col min="7190" max="7190" width="15.7109375" style="212" bestFit="1" customWidth="1"/>
    <col min="7191" max="7191" width="16.28515625" style="212" bestFit="1" customWidth="1"/>
    <col min="7192" max="7192" width="17.28515625" style="212" customWidth="1"/>
    <col min="7193" max="7193" width="23.42578125" style="212" bestFit="1" customWidth="1"/>
    <col min="7194" max="7194" width="31.85546875" style="212" bestFit="1" customWidth="1"/>
    <col min="7195" max="7195" width="7.85546875" style="212" bestFit="1" customWidth="1"/>
    <col min="7196" max="7196" width="5.7109375" style="212" bestFit="1" customWidth="1"/>
    <col min="7197" max="7197" width="9.140625" style="212" bestFit="1" customWidth="1"/>
    <col min="7198" max="7198" width="13.5703125" style="212" bestFit="1" customWidth="1"/>
    <col min="7199" max="7427" width="9.140625" style="212"/>
    <col min="7428" max="7428" width="4.42578125" style="212" bestFit="1" customWidth="1"/>
    <col min="7429" max="7429" width="18.28515625" style="212" bestFit="1" customWidth="1"/>
    <col min="7430" max="7430" width="19" style="212" bestFit="1" customWidth="1"/>
    <col min="7431" max="7431" width="15.42578125" style="212" bestFit="1" customWidth="1"/>
    <col min="7432" max="7433" width="12.42578125" style="212" bestFit="1" customWidth="1"/>
    <col min="7434" max="7434" width="7.140625" style="212" bestFit="1" customWidth="1"/>
    <col min="7435" max="7435" width="10.140625" style="212" bestFit="1" customWidth="1"/>
    <col min="7436" max="7436" width="15.85546875" style="212" bestFit="1" customWidth="1"/>
    <col min="7437" max="7437" width="15.140625" style="212" bestFit="1" customWidth="1"/>
    <col min="7438" max="7438" width="18.28515625" style="212" bestFit="1" customWidth="1"/>
    <col min="7439" max="7439" width="13.28515625" style="212" bestFit="1" customWidth="1"/>
    <col min="7440" max="7440" width="19.28515625" style="212" customWidth="1"/>
    <col min="7441" max="7441" width="15.140625" style="212" customWidth="1"/>
    <col min="7442" max="7442" width="21" style="212" bestFit="1" customWidth="1"/>
    <col min="7443" max="7443" width="17.140625" style="212" bestFit="1" customWidth="1"/>
    <col min="7444" max="7444" width="16.85546875" style="212" bestFit="1" customWidth="1"/>
    <col min="7445" max="7445" width="16.7109375" style="212" bestFit="1" customWidth="1"/>
    <col min="7446" max="7446" width="15.7109375" style="212" bestFit="1" customWidth="1"/>
    <col min="7447" max="7447" width="16.28515625" style="212" bestFit="1" customWidth="1"/>
    <col min="7448" max="7448" width="17.28515625" style="212" customWidth="1"/>
    <col min="7449" max="7449" width="23.42578125" style="212" bestFit="1" customWidth="1"/>
    <col min="7450" max="7450" width="31.85546875" style="212" bestFit="1" customWidth="1"/>
    <col min="7451" max="7451" width="7.85546875" style="212" bestFit="1" customWidth="1"/>
    <col min="7452" max="7452" width="5.7109375" style="212" bestFit="1" customWidth="1"/>
    <col min="7453" max="7453" width="9.140625" style="212" bestFit="1" customWidth="1"/>
    <col min="7454" max="7454" width="13.5703125" style="212" bestFit="1" customWidth="1"/>
    <col min="7455" max="7683" width="9.140625" style="212"/>
    <col min="7684" max="7684" width="4.42578125" style="212" bestFit="1" customWidth="1"/>
    <col min="7685" max="7685" width="18.28515625" style="212" bestFit="1" customWidth="1"/>
    <col min="7686" max="7686" width="19" style="212" bestFit="1" customWidth="1"/>
    <col min="7687" max="7687" width="15.42578125" style="212" bestFit="1" customWidth="1"/>
    <col min="7688" max="7689" width="12.42578125" style="212" bestFit="1" customWidth="1"/>
    <col min="7690" max="7690" width="7.140625" style="212" bestFit="1" customWidth="1"/>
    <col min="7691" max="7691" width="10.140625" style="212" bestFit="1" customWidth="1"/>
    <col min="7692" max="7692" width="15.85546875" style="212" bestFit="1" customWidth="1"/>
    <col min="7693" max="7693" width="15.140625" style="212" bestFit="1" customWidth="1"/>
    <col min="7694" max="7694" width="18.28515625" style="212" bestFit="1" customWidth="1"/>
    <col min="7695" max="7695" width="13.28515625" style="212" bestFit="1" customWidth="1"/>
    <col min="7696" max="7696" width="19.28515625" style="212" customWidth="1"/>
    <col min="7697" max="7697" width="15.140625" style="212" customWidth="1"/>
    <col min="7698" max="7698" width="21" style="212" bestFit="1" customWidth="1"/>
    <col min="7699" max="7699" width="17.140625" style="212" bestFit="1" customWidth="1"/>
    <col min="7700" max="7700" width="16.85546875" style="212" bestFit="1" customWidth="1"/>
    <col min="7701" max="7701" width="16.7109375" style="212" bestFit="1" customWidth="1"/>
    <col min="7702" max="7702" width="15.7109375" style="212" bestFit="1" customWidth="1"/>
    <col min="7703" max="7703" width="16.28515625" style="212" bestFit="1" customWidth="1"/>
    <col min="7704" max="7704" width="17.28515625" style="212" customWidth="1"/>
    <col min="7705" max="7705" width="23.42578125" style="212" bestFit="1" customWidth="1"/>
    <col min="7706" max="7706" width="31.85546875" style="212" bestFit="1" customWidth="1"/>
    <col min="7707" max="7707" width="7.85546875" style="212" bestFit="1" customWidth="1"/>
    <col min="7708" max="7708" width="5.7109375" style="212" bestFit="1" customWidth="1"/>
    <col min="7709" max="7709" width="9.140625" style="212" bestFit="1" customWidth="1"/>
    <col min="7710" max="7710" width="13.5703125" style="212" bestFit="1" customWidth="1"/>
    <col min="7711" max="7939" width="9.140625" style="212"/>
    <col min="7940" max="7940" width="4.42578125" style="212" bestFit="1" customWidth="1"/>
    <col min="7941" max="7941" width="18.28515625" style="212" bestFit="1" customWidth="1"/>
    <col min="7942" max="7942" width="19" style="212" bestFit="1" customWidth="1"/>
    <col min="7943" max="7943" width="15.42578125" style="212" bestFit="1" customWidth="1"/>
    <col min="7944" max="7945" width="12.42578125" style="212" bestFit="1" customWidth="1"/>
    <col min="7946" max="7946" width="7.140625" style="212" bestFit="1" customWidth="1"/>
    <col min="7947" max="7947" width="10.140625" style="212" bestFit="1" customWidth="1"/>
    <col min="7948" max="7948" width="15.85546875" style="212" bestFit="1" customWidth="1"/>
    <col min="7949" max="7949" width="15.140625" style="212" bestFit="1" customWidth="1"/>
    <col min="7950" max="7950" width="18.28515625" style="212" bestFit="1" customWidth="1"/>
    <col min="7951" max="7951" width="13.28515625" style="212" bestFit="1" customWidth="1"/>
    <col min="7952" max="7952" width="19.28515625" style="212" customWidth="1"/>
    <col min="7953" max="7953" width="15.140625" style="212" customWidth="1"/>
    <col min="7954" max="7954" width="21" style="212" bestFit="1" customWidth="1"/>
    <col min="7955" max="7955" width="17.140625" style="212" bestFit="1" customWidth="1"/>
    <col min="7956" max="7956" width="16.85546875" style="212" bestFit="1" customWidth="1"/>
    <col min="7957" max="7957" width="16.7109375" style="212" bestFit="1" customWidth="1"/>
    <col min="7958" max="7958" width="15.7109375" style="212" bestFit="1" customWidth="1"/>
    <col min="7959" max="7959" width="16.28515625" style="212" bestFit="1" customWidth="1"/>
    <col min="7960" max="7960" width="17.28515625" style="212" customWidth="1"/>
    <col min="7961" max="7961" width="23.42578125" style="212" bestFit="1" customWidth="1"/>
    <col min="7962" max="7962" width="31.85546875" style="212" bestFit="1" customWidth="1"/>
    <col min="7963" max="7963" width="7.85546875" style="212" bestFit="1" customWidth="1"/>
    <col min="7964" max="7964" width="5.7109375" style="212" bestFit="1" customWidth="1"/>
    <col min="7965" max="7965" width="9.140625" style="212" bestFit="1" customWidth="1"/>
    <col min="7966" max="7966" width="13.5703125" style="212" bestFit="1" customWidth="1"/>
    <col min="7967" max="8195" width="9.140625" style="212"/>
    <col min="8196" max="8196" width="4.42578125" style="212" bestFit="1" customWidth="1"/>
    <col min="8197" max="8197" width="18.28515625" style="212" bestFit="1" customWidth="1"/>
    <col min="8198" max="8198" width="19" style="212" bestFit="1" customWidth="1"/>
    <col min="8199" max="8199" width="15.42578125" style="212" bestFit="1" customWidth="1"/>
    <col min="8200" max="8201" width="12.42578125" style="212" bestFit="1" customWidth="1"/>
    <col min="8202" max="8202" width="7.140625" style="212" bestFit="1" customWidth="1"/>
    <col min="8203" max="8203" width="10.140625" style="212" bestFit="1" customWidth="1"/>
    <col min="8204" max="8204" width="15.85546875" style="212" bestFit="1" customWidth="1"/>
    <col min="8205" max="8205" width="15.140625" style="212" bestFit="1" customWidth="1"/>
    <col min="8206" max="8206" width="18.28515625" style="212" bestFit="1" customWidth="1"/>
    <col min="8207" max="8207" width="13.28515625" style="212" bestFit="1" customWidth="1"/>
    <col min="8208" max="8208" width="19.28515625" style="212" customWidth="1"/>
    <col min="8209" max="8209" width="15.140625" style="212" customWidth="1"/>
    <col min="8210" max="8210" width="21" style="212" bestFit="1" customWidth="1"/>
    <col min="8211" max="8211" width="17.140625" style="212" bestFit="1" customWidth="1"/>
    <col min="8212" max="8212" width="16.85546875" style="212" bestFit="1" customWidth="1"/>
    <col min="8213" max="8213" width="16.7109375" style="212" bestFit="1" customWidth="1"/>
    <col min="8214" max="8214" width="15.7109375" style="212" bestFit="1" customWidth="1"/>
    <col min="8215" max="8215" width="16.28515625" style="212" bestFit="1" customWidth="1"/>
    <col min="8216" max="8216" width="17.28515625" style="212" customWidth="1"/>
    <col min="8217" max="8217" width="23.42578125" style="212" bestFit="1" customWidth="1"/>
    <col min="8218" max="8218" width="31.85546875" style="212" bestFit="1" customWidth="1"/>
    <col min="8219" max="8219" width="7.85546875" style="212" bestFit="1" customWidth="1"/>
    <col min="8220" max="8220" width="5.7109375" style="212" bestFit="1" customWidth="1"/>
    <col min="8221" max="8221" width="9.140625" style="212" bestFit="1" customWidth="1"/>
    <col min="8222" max="8222" width="13.5703125" style="212" bestFit="1" customWidth="1"/>
    <col min="8223" max="8451" width="9.140625" style="212"/>
    <col min="8452" max="8452" width="4.42578125" style="212" bestFit="1" customWidth="1"/>
    <col min="8453" max="8453" width="18.28515625" style="212" bestFit="1" customWidth="1"/>
    <col min="8454" max="8454" width="19" style="212" bestFit="1" customWidth="1"/>
    <col min="8455" max="8455" width="15.42578125" style="212" bestFit="1" customWidth="1"/>
    <col min="8456" max="8457" width="12.42578125" style="212" bestFit="1" customWidth="1"/>
    <col min="8458" max="8458" width="7.140625" style="212" bestFit="1" customWidth="1"/>
    <col min="8459" max="8459" width="10.140625" style="212" bestFit="1" customWidth="1"/>
    <col min="8460" max="8460" width="15.85546875" style="212" bestFit="1" customWidth="1"/>
    <col min="8461" max="8461" width="15.140625" style="212" bestFit="1" customWidth="1"/>
    <col min="8462" max="8462" width="18.28515625" style="212" bestFit="1" customWidth="1"/>
    <col min="8463" max="8463" width="13.28515625" style="212" bestFit="1" customWidth="1"/>
    <col min="8464" max="8464" width="19.28515625" style="212" customWidth="1"/>
    <col min="8465" max="8465" width="15.140625" style="212" customWidth="1"/>
    <col min="8466" max="8466" width="21" style="212" bestFit="1" customWidth="1"/>
    <col min="8467" max="8467" width="17.140625" style="212" bestFit="1" customWidth="1"/>
    <col min="8468" max="8468" width="16.85546875" style="212" bestFit="1" customWidth="1"/>
    <col min="8469" max="8469" width="16.7109375" style="212" bestFit="1" customWidth="1"/>
    <col min="8470" max="8470" width="15.7109375" style="212" bestFit="1" customWidth="1"/>
    <col min="8471" max="8471" width="16.28515625" style="212" bestFit="1" customWidth="1"/>
    <col min="8472" max="8472" width="17.28515625" style="212" customWidth="1"/>
    <col min="8473" max="8473" width="23.42578125" style="212" bestFit="1" customWidth="1"/>
    <col min="8474" max="8474" width="31.85546875" style="212" bestFit="1" customWidth="1"/>
    <col min="8475" max="8475" width="7.85546875" style="212" bestFit="1" customWidth="1"/>
    <col min="8476" max="8476" width="5.7109375" style="212" bestFit="1" customWidth="1"/>
    <col min="8477" max="8477" width="9.140625" style="212" bestFit="1" customWidth="1"/>
    <col min="8478" max="8478" width="13.5703125" style="212" bestFit="1" customWidth="1"/>
    <col min="8479" max="8707" width="9.140625" style="212"/>
    <col min="8708" max="8708" width="4.42578125" style="212" bestFit="1" customWidth="1"/>
    <col min="8709" max="8709" width="18.28515625" style="212" bestFit="1" customWidth="1"/>
    <col min="8710" max="8710" width="19" style="212" bestFit="1" customWidth="1"/>
    <col min="8711" max="8711" width="15.42578125" style="212" bestFit="1" customWidth="1"/>
    <col min="8712" max="8713" width="12.42578125" style="212" bestFit="1" customWidth="1"/>
    <col min="8714" max="8714" width="7.140625" style="212" bestFit="1" customWidth="1"/>
    <col min="8715" max="8715" width="10.140625" style="212" bestFit="1" customWidth="1"/>
    <col min="8716" max="8716" width="15.85546875" style="212" bestFit="1" customWidth="1"/>
    <col min="8717" max="8717" width="15.140625" style="212" bestFit="1" customWidth="1"/>
    <col min="8718" max="8718" width="18.28515625" style="212" bestFit="1" customWidth="1"/>
    <col min="8719" max="8719" width="13.28515625" style="212" bestFit="1" customWidth="1"/>
    <col min="8720" max="8720" width="19.28515625" style="212" customWidth="1"/>
    <col min="8721" max="8721" width="15.140625" style="212" customWidth="1"/>
    <col min="8722" max="8722" width="21" style="212" bestFit="1" customWidth="1"/>
    <col min="8723" max="8723" width="17.140625" style="212" bestFit="1" customWidth="1"/>
    <col min="8724" max="8724" width="16.85546875" style="212" bestFit="1" customWidth="1"/>
    <col min="8725" max="8725" width="16.7109375" style="212" bestFit="1" customWidth="1"/>
    <col min="8726" max="8726" width="15.7109375" style="212" bestFit="1" customWidth="1"/>
    <col min="8727" max="8727" width="16.28515625" style="212" bestFit="1" customWidth="1"/>
    <col min="8728" max="8728" width="17.28515625" style="212" customWidth="1"/>
    <col min="8729" max="8729" width="23.42578125" style="212" bestFit="1" customWidth="1"/>
    <col min="8730" max="8730" width="31.85546875" style="212" bestFit="1" customWidth="1"/>
    <col min="8731" max="8731" width="7.85546875" style="212" bestFit="1" customWidth="1"/>
    <col min="8732" max="8732" width="5.7109375" style="212" bestFit="1" customWidth="1"/>
    <col min="8733" max="8733" width="9.140625" style="212" bestFit="1" customWidth="1"/>
    <col min="8734" max="8734" width="13.5703125" style="212" bestFit="1" customWidth="1"/>
    <col min="8735" max="8963" width="9.140625" style="212"/>
    <col min="8964" max="8964" width="4.42578125" style="212" bestFit="1" customWidth="1"/>
    <col min="8965" max="8965" width="18.28515625" style="212" bestFit="1" customWidth="1"/>
    <col min="8966" max="8966" width="19" style="212" bestFit="1" customWidth="1"/>
    <col min="8967" max="8967" width="15.42578125" style="212" bestFit="1" customWidth="1"/>
    <col min="8968" max="8969" width="12.42578125" style="212" bestFit="1" customWidth="1"/>
    <col min="8970" max="8970" width="7.140625" style="212" bestFit="1" customWidth="1"/>
    <col min="8971" max="8971" width="10.140625" style="212" bestFit="1" customWidth="1"/>
    <col min="8972" max="8972" width="15.85546875" style="212" bestFit="1" customWidth="1"/>
    <col min="8973" max="8973" width="15.140625" style="212" bestFit="1" customWidth="1"/>
    <col min="8974" max="8974" width="18.28515625" style="212" bestFit="1" customWidth="1"/>
    <col min="8975" max="8975" width="13.28515625" style="212" bestFit="1" customWidth="1"/>
    <col min="8976" max="8976" width="19.28515625" style="212" customWidth="1"/>
    <col min="8977" max="8977" width="15.140625" style="212" customWidth="1"/>
    <col min="8978" max="8978" width="21" style="212" bestFit="1" customWidth="1"/>
    <col min="8979" max="8979" width="17.140625" style="212" bestFit="1" customWidth="1"/>
    <col min="8980" max="8980" width="16.85546875" style="212" bestFit="1" customWidth="1"/>
    <col min="8981" max="8981" width="16.7109375" style="212" bestFit="1" customWidth="1"/>
    <col min="8982" max="8982" width="15.7109375" style="212" bestFit="1" customWidth="1"/>
    <col min="8983" max="8983" width="16.28515625" style="212" bestFit="1" customWidth="1"/>
    <col min="8984" max="8984" width="17.28515625" style="212" customWidth="1"/>
    <col min="8985" max="8985" width="23.42578125" style="212" bestFit="1" customWidth="1"/>
    <col min="8986" max="8986" width="31.85546875" style="212" bestFit="1" customWidth="1"/>
    <col min="8987" max="8987" width="7.85546875" style="212" bestFit="1" customWidth="1"/>
    <col min="8988" max="8988" width="5.7109375" style="212" bestFit="1" customWidth="1"/>
    <col min="8989" max="8989" width="9.140625" style="212" bestFit="1" customWidth="1"/>
    <col min="8990" max="8990" width="13.5703125" style="212" bestFit="1" customWidth="1"/>
    <col min="8991" max="9219" width="9.140625" style="212"/>
    <col min="9220" max="9220" width="4.42578125" style="212" bestFit="1" customWidth="1"/>
    <col min="9221" max="9221" width="18.28515625" style="212" bestFit="1" customWidth="1"/>
    <col min="9222" max="9222" width="19" style="212" bestFit="1" customWidth="1"/>
    <col min="9223" max="9223" width="15.42578125" style="212" bestFit="1" customWidth="1"/>
    <col min="9224" max="9225" width="12.42578125" style="212" bestFit="1" customWidth="1"/>
    <col min="9226" max="9226" width="7.140625" style="212" bestFit="1" customWidth="1"/>
    <col min="9227" max="9227" width="10.140625" style="212" bestFit="1" customWidth="1"/>
    <col min="9228" max="9228" width="15.85546875" style="212" bestFit="1" customWidth="1"/>
    <col min="9229" max="9229" width="15.140625" style="212" bestFit="1" customWidth="1"/>
    <col min="9230" max="9230" width="18.28515625" style="212" bestFit="1" customWidth="1"/>
    <col min="9231" max="9231" width="13.28515625" style="212" bestFit="1" customWidth="1"/>
    <col min="9232" max="9232" width="19.28515625" style="212" customWidth="1"/>
    <col min="9233" max="9233" width="15.140625" style="212" customWidth="1"/>
    <col min="9234" max="9234" width="21" style="212" bestFit="1" customWidth="1"/>
    <col min="9235" max="9235" width="17.140625" style="212" bestFit="1" customWidth="1"/>
    <col min="9236" max="9236" width="16.85546875" style="212" bestFit="1" customWidth="1"/>
    <col min="9237" max="9237" width="16.7109375" style="212" bestFit="1" customWidth="1"/>
    <col min="9238" max="9238" width="15.7109375" style="212" bestFit="1" customWidth="1"/>
    <col min="9239" max="9239" width="16.28515625" style="212" bestFit="1" customWidth="1"/>
    <col min="9240" max="9240" width="17.28515625" style="212" customWidth="1"/>
    <col min="9241" max="9241" width="23.42578125" style="212" bestFit="1" customWidth="1"/>
    <col min="9242" max="9242" width="31.85546875" style="212" bestFit="1" customWidth="1"/>
    <col min="9243" max="9243" width="7.85546875" style="212" bestFit="1" customWidth="1"/>
    <col min="9244" max="9244" width="5.7109375" style="212" bestFit="1" customWidth="1"/>
    <col min="9245" max="9245" width="9.140625" style="212" bestFit="1" customWidth="1"/>
    <col min="9246" max="9246" width="13.5703125" style="212" bestFit="1" customWidth="1"/>
    <col min="9247" max="9475" width="9.140625" style="212"/>
    <col min="9476" max="9476" width="4.42578125" style="212" bestFit="1" customWidth="1"/>
    <col min="9477" max="9477" width="18.28515625" style="212" bestFit="1" customWidth="1"/>
    <col min="9478" max="9478" width="19" style="212" bestFit="1" customWidth="1"/>
    <col min="9479" max="9479" width="15.42578125" style="212" bestFit="1" customWidth="1"/>
    <col min="9480" max="9481" width="12.42578125" style="212" bestFit="1" customWidth="1"/>
    <col min="9482" max="9482" width="7.140625" style="212" bestFit="1" customWidth="1"/>
    <col min="9483" max="9483" width="10.140625" style="212" bestFit="1" customWidth="1"/>
    <col min="9484" max="9484" width="15.85546875" style="212" bestFit="1" customWidth="1"/>
    <col min="9485" max="9485" width="15.140625" style="212" bestFit="1" customWidth="1"/>
    <col min="9486" max="9486" width="18.28515625" style="212" bestFit="1" customWidth="1"/>
    <col min="9487" max="9487" width="13.28515625" style="212" bestFit="1" customWidth="1"/>
    <col min="9488" max="9488" width="19.28515625" style="212" customWidth="1"/>
    <col min="9489" max="9489" width="15.140625" style="212" customWidth="1"/>
    <col min="9490" max="9490" width="21" style="212" bestFit="1" customWidth="1"/>
    <col min="9491" max="9491" width="17.140625" style="212" bestFit="1" customWidth="1"/>
    <col min="9492" max="9492" width="16.85546875" style="212" bestFit="1" customWidth="1"/>
    <col min="9493" max="9493" width="16.7109375" style="212" bestFit="1" customWidth="1"/>
    <col min="9494" max="9494" width="15.7109375" style="212" bestFit="1" customWidth="1"/>
    <col min="9495" max="9495" width="16.28515625" style="212" bestFit="1" customWidth="1"/>
    <col min="9496" max="9496" width="17.28515625" style="212" customWidth="1"/>
    <col min="9497" max="9497" width="23.42578125" style="212" bestFit="1" customWidth="1"/>
    <col min="9498" max="9498" width="31.85546875" style="212" bestFit="1" customWidth="1"/>
    <col min="9499" max="9499" width="7.85546875" style="212" bestFit="1" customWidth="1"/>
    <col min="9500" max="9500" width="5.7109375" style="212" bestFit="1" customWidth="1"/>
    <col min="9501" max="9501" width="9.140625" style="212" bestFit="1" customWidth="1"/>
    <col min="9502" max="9502" width="13.5703125" style="212" bestFit="1" customWidth="1"/>
    <col min="9503" max="9731" width="9.140625" style="212"/>
    <col min="9732" max="9732" width="4.42578125" style="212" bestFit="1" customWidth="1"/>
    <col min="9733" max="9733" width="18.28515625" style="212" bestFit="1" customWidth="1"/>
    <col min="9734" max="9734" width="19" style="212" bestFit="1" customWidth="1"/>
    <col min="9735" max="9735" width="15.42578125" style="212" bestFit="1" customWidth="1"/>
    <col min="9736" max="9737" width="12.42578125" style="212" bestFit="1" customWidth="1"/>
    <col min="9738" max="9738" width="7.140625" style="212" bestFit="1" customWidth="1"/>
    <col min="9739" max="9739" width="10.140625" style="212" bestFit="1" customWidth="1"/>
    <col min="9740" max="9740" width="15.85546875" style="212" bestFit="1" customWidth="1"/>
    <col min="9741" max="9741" width="15.140625" style="212" bestFit="1" customWidth="1"/>
    <col min="9742" max="9742" width="18.28515625" style="212" bestFit="1" customWidth="1"/>
    <col min="9743" max="9743" width="13.28515625" style="212" bestFit="1" customWidth="1"/>
    <col min="9744" max="9744" width="19.28515625" style="212" customWidth="1"/>
    <col min="9745" max="9745" width="15.140625" style="212" customWidth="1"/>
    <col min="9746" max="9746" width="21" style="212" bestFit="1" customWidth="1"/>
    <col min="9747" max="9747" width="17.140625" style="212" bestFit="1" customWidth="1"/>
    <col min="9748" max="9748" width="16.85546875" style="212" bestFit="1" customWidth="1"/>
    <col min="9749" max="9749" width="16.7109375" style="212" bestFit="1" customWidth="1"/>
    <col min="9750" max="9750" width="15.7109375" style="212" bestFit="1" customWidth="1"/>
    <col min="9751" max="9751" width="16.28515625" style="212" bestFit="1" customWidth="1"/>
    <col min="9752" max="9752" width="17.28515625" style="212" customWidth="1"/>
    <col min="9753" max="9753" width="23.42578125" style="212" bestFit="1" customWidth="1"/>
    <col min="9754" max="9754" width="31.85546875" style="212" bestFit="1" customWidth="1"/>
    <col min="9755" max="9755" width="7.85546875" style="212" bestFit="1" customWidth="1"/>
    <col min="9756" max="9756" width="5.7109375" style="212" bestFit="1" customWidth="1"/>
    <col min="9757" max="9757" width="9.140625" style="212" bestFit="1" customWidth="1"/>
    <col min="9758" max="9758" width="13.5703125" style="212" bestFit="1" customWidth="1"/>
    <col min="9759" max="9987" width="9.140625" style="212"/>
    <col min="9988" max="9988" width="4.42578125" style="212" bestFit="1" customWidth="1"/>
    <col min="9989" max="9989" width="18.28515625" style="212" bestFit="1" customWidth="1"/>
    <col min="9990" max="9990" width="19" style="212" bestFit="1" customWidth="1"/>
    <col min="9991" max="9991" width="15.42578125" style="212" bestFit="1" customWidth="1"/>
    <col min="9992" max="9993" width="12.42578125" style="212" bestFit="1" customWidth="1"/>
    <col min="9994" max="9994" width="7.140625" style="212" bestFit="1" customWidth="1"/>
    <col min="9995" max="9995" width="10.140625" style="212" bestFit="1" customWidth="1"/>
    <col min="9996" max="9996" width="15.85546875" style="212" bestFit="1" customWidth="1"/>
    <col min="9997" max="9997" width="15.140625" style="212" bestFit="1" customWidth="1"/>
    <col min="9998" max="9998" width="18.28515625" style="212" bestFit="1" customWidth="1"/>
    <col min="9999" max="9999" width="13.28515625" style="212" bestFit="1" customWidth="1"/>
    <col min="10000" max="10000" width="19.28515625" style="212" customWidth="1"/>
    <col min="10001" max="10001" width="15.140625" style="212" customWidth="1"/>
    <col min="10002" max="10002" width="21" style="212" bestFit="1" customWidth="1"/>
    <col min="10003" max="10003" width="17.140625" style="212" bestFit="1" customWidth="1"/>
    <col min="10004" max="10004" width="16.85546875" style="212" bestFit="1" customWidth="1"/>
    <col min="10005" max="10005" width="16.7109375" style="212" bestFit="1" customWidth="1"/>
    <col min="10006" max="10006" width="15.7109375" style="212" bestFit="1" customWidth="1"/>
    <col min="10007" max="10007" width="16.28515625" style="212" bestFit="1" customWidth="1"/>
    <col min="10008" max="10008" width="17.28515625" style="212" customWidth="1"/>
    <col min="10009" max="10009" width="23.42578125" style="212" bestFit="1" customWidth="1"/>
    <col min="10010" max="10010" width="31.85546875" style="212" bestFit="1" customWidth="1"/>
    <col min="10011" max="10011" width="7.85546875" style="212" bestFit="1" customWidth="1"/>
    <col min="10012" max="10012" width="5.7109375" style="212" bestFit="1" customWidth="1"/>
    <col min="10013" max="10013" width="9.140625" style="212" bestFit="1" customWidth="1"/>
    <col min="10014" max="10014" width="13.5703125" style="212" bestFit="1" customWidth="1"/>
    <col min="10015" max="10243" width="9.140625" style="212"/>
    <col min="10244" max="10244" width="4.42578125" style="212" bestFit="1" customWidth="1"/>
    <col min="10245" max="10245" width="18.28515625" style="212" bestFit="1" customWidth="1"/>
    <col min="10246" max="10246" width="19" style="212" bestFit="1" customWidth="1"/>
    <col min="10247" max="10247" width="15.42578125" style="212" bestFit="1" customWidth="1"/>
    <col min="10248" max="10249" width="12.42578125" style="212" bestFit="1" customWidth="1"/>
    <col min="10250" max="10250" width="7.140625" style="212" bestFit="1" customWidth="1"/>
    <col min="10251" max="10251" width="10.140625" style="212" bestFit="1" customWidth="1"/>
    <col min="10252" max="10252" width="15.85546875" style="212" bestFit="1" customWidth="1"/>
    <col min="10253" max="10253" width="15.140625" style="212" bestFit="1" customWidth="1"/>
    <col min="10254" max="10254" width="18.28515625" style="212" bestFit="1" customWidth="1"/>
    <col min="10255" max="10255" width="13.28515625" style="212" bestFit="1" customWidth="1"/>
    <col min="10256" max="10256" width="19.28515625" style="212" customWidth="1"/>
    <col min="10257" max="10257" width="15.140625" style="212" customWidth="1"/>
    <col min="10258" max="10258" width="21" style="212" bestFit="1" customWidth="1"/>
    <col min="10259" max="10259" width="17.140625" style="212" bestFit="1" customWidth="1"/>
    <col min="10260" max="10260" width="16.85546875" style="212" bestFit="1" customWidth="1"/>
    <col min="10261" max="10261" width="16.7109375" style="212" bestFit="1" customWidth="1"/>
    <col min="10262" max="10262" width="15.7109375" style="212" bestFit="1" customWidth="1"/>
    <col min="10263" max="10263" width="16.28515625" style="212" bestFit="1" customWidth="1"/>
    <col min="10264" max="10264" width="17.28515625" style="212" customWidth="1"/>
    <col min="10265" max="10265" width="23.42578125" style="212" bestFit="1" customWidth="1"/>
    <col min="10266" max="10266" width="31.85546875" style="212" bestFit="1" customWidth="1"/>
    <col min="10267" max="10267" width="7.85546875" style="212" bestFit="1" customWidth="1"/>
    <col min="10268" max="10268" width="5.7109375" style="212" bestFit="1" customWidth="1"/>
    <col min="10269" max="10269" width="9.140625" style="212" bestFit="1" customWidth="1"/>
    <col min="10270" max="10270" width="13.5703125" style="212" bestFit="1" customWidth="1"/>
    <col min="10271" max="10499" width="9.140625" style="212"/>
    <col min="10500" max="10500" width="4.42578125" style="212" bestFit="1" customWidth="1"/>
    <col min="10501" max="10501" width="18.28515625" style="212" bestFit="1" customWidth="1"/>
    <col min="10502" max="10502" width="19" style="212" bestFit="1" customWidth="1"/>
    <col min="10503" max="10503" width="15.42578125" style="212" bestFit="1" customWidth="1"/>
    <col min="10504" max="10505" width="12.42578125" style="212" bestFit="1" customWidth="1"/>
    <col min="10506" max="10506" width="7.140625" style="212" bestFit="1" customWidth="1"/>
    <col min="10507" max="10507" width="10.140625" style="212" bestFit="1" customWidth="1"/>
    <col min="10508" max="10508" width="15.85546875" style="212" bestFit="1" customWidth="1"/>
    <col min="10509" max="10509" width="15.140625" style="212" bestFit="1" customWidth="1"/>
    <col min="10510" max="10510" width="18.28515625" style="212" bestFit="1" customWidth="1"/>
    <col min="10511" max="10511" width="13.28515625" style="212" bestFit="1" customWidth="1"/>
    <col min="10512" max="10512" width="19.28515625" style="212" customWidth="1"/>
    <col min="10513" max="10513" width="15.140625" style="212" customWidth="1"/>
    <col min="10514" max="10514" width="21" style="212" bestFit="1" customWidth="1"/>
    <col min="10515" max="10515" width="17.140625" style="212" bestFit="1" customWidth="1"/>
    <col min="10516" max="10516" width="16.85546875" style="212" bestFit="1" customWidth="1"/>
    <col min="10517" max="10517" width="16.7109375" style="212" bestFit="1" customWidth="1"/>
    <col min="10518" max="10518" width="15.7109375" style="212" bestFit="1" customWidth="1"/>
    <col min="10519" max="10519" width="16.28515625" style="212" bestFit="1" customWidth="1"/>
    <col min="10520" max="10520" width="17.28515625" style="212" customWidth="1"/>
    <col min="10521" max="10521" width="23.42578125" style="212" bestFit="1" customWidth="1"/>
    <col min="10522" max="10522" width="31.85546875" style="212" bestFit="1" customWidth="1"/>
    <col min="10523" max="10523" width="7.85546875" style="212" bestFit="1" customWidth="1"/>
    <col min="10524" max="10524" width="5.7109375" style="212" bestFit="1" customWidth="1"/>
    <col min="10525" max="10525" width="9.140625" style="212" bestFit="1" customWidth="1"/>
    <col min="10526" max="10526" width="13.5703125" style="212" bestFit="1" customWidth="1"/>
    <col min="10527" max="10755" width="9.140625" style="212"/>
    <col min="10756" max="10756" width="4.42578125" style="212" bestFit="1" customWidth="1"/>
    <col min="10757" max="10757" width="18.28515625" style="212" bestFit="1" customWidth="1"/>
    <col min="10758" max="10758" width="19" style="212" bestFit="1" customWidth="1"/>
    <col min="10759" max="10759" width="15.42578125" style="212" bestFit="1" customWidth="1"/>
    <col min="10760" max="10761" width="12.42578125" style="212" bestFit="1" customWidth="1"/>
    <col min="10762" max="10762" width="7.140625" style="212" bestFit="1" customWidth="1"/>
    <col min="10763" max="10763" width="10.140625" style="212" bestFit="1" customWidth="1"/>
    <col min="10764" max="10764" width="15.85546875" style="212" bestFit="1" customWidth="1"/>
    <col min="10765" max="10765" width="15.140625" style="212" bestFit="1" customWidth="1"/>
    <col min="10766" max="10766" width="18.28515625" style="212" bestFit="1" customWidth="1"/>
    <col min="10767" max="10767" width="13.28515625" style="212" bestFit="1" customWidth="1"/>
    <col min="10768" max="10768" width="19.28515625" style="212" customWidth="1"/>
    <col min="10769" max="10769" width="15.140625" style="212" customWidth="1"/>
    <col min="10770" max="10770" width="21" style="212" bestFit="1" customWidth="1"/>
    <col min="10771" max="10771" width="17.140625" style="212" bestFit="1" customWidth="1"/>
    <col min="10772" max="10772" width="16.85546875" style="212" bestFit="1" customWidth="1"/>
    <col min="10773" max="10773" width="16.7109375" style="212" bestFit="1" customWidth="1"/>
    <col min="10774" max="10774" width="15.7109375" style="212" bestFit="1" customWidth="1"/>
    <col min="10775" max="10775" width="16.28515625" style="212" bestFit="1" customWidth="1"/>
    <col min="10776" max="10776" width="17.28515625" style="212" customWidth="1"/>
    <col min="10777" max="10777" width="23.42578125" style="212" bestFit="1" customWidth="1"/>
    <col min="10778" max="10778" width="31.85546875" style="212" bestFit="1" customWidth="1"/>
    <col min="10779" max="10779" width="7.85546875" style="212" bestFit="1" customWidth="1"/>
    <col min="10780" max="10780" width="5.7109375" style="212" bestFit="1" customWidth="1"/>
    <col min="10781" max="10781" width="9.140625" style="212" bestFit="1" customWidth="1"/>
    <col min="10782" max="10782" width="13.5703125" style="212" bestFit="1" customWidth="1"/>
    <col min="10783" max="11011" width="9.140625" style="212"/>
    <col min="11012" max="11012" width="4.42578125" style="212" bestFit="1" customWidth="1"/>
    <col min="11013" max="11013" width="18.28515625" style="212" bestFit="1" customWidth="1"/>
    <col min="11014" max="11014" width="19" style="212" bestFit="1" customWidth="1"/>
    <col min="11015" max="11015" width="15.42578125" style="212" bestFit="1" customWidth="1"/>
    <col min="11016" max="11017" width="12.42578125" style="212" bestFit="1" customWidth="1"/>
    <col min="11018" max="11018" width="7.140625" style="212" bestFit="1" customWidth="1"/>
    <col min="11019" max="11019" width="10.140625" style="212" bestFit="1" customWidth="1"/>
    <col min="11020" max="11020" width="15.85546875" style="212" bestFit="1" customWidth="1"/>
    <col min="11021" max="11021" width="15.140625" style="212" bestFit="1" customWidth="1"/>
    <col min="11022" max="11022" width="18.28515625" style="212" bestFit="1" customWidth="1"/>
    <col min="11023" max="11023" width="13.28515625" style="212" bestFit="1" customWidth="1"/>
    <col min="11024" max="11024" width="19.28515625" style="212" customWidth="1"/>
    <col min="11025" max="11025" width="15.140625" style="212" customWidth="1"/>
    <col min="11026" max="11026" width="21" style="212" bestFit="1" customWidth="1"/>
    <col min="11027" max="11027" width="17.140625" style="212" bestFit="1" customWidth="1"/>
    <col min="11028" max="11028" width="16.85546875" style="212" bestFit="1" customWidth="1"/>
    <col min="11029" max="11029" width="16.7109375" style="212" bestFit="1" customWidth="1"/>
    <col min="11030" max="11030" width="15.7109375" style="212" bestFit="1" customWidth="1"/>
    <col min="11031" max="11031" width="16.28515625" style="212" bestFit="1" customWidth="1"/>
    <col min="11032" max="11032" width="17.28515625" style="212" customWidth="1"/>
    <col min="11033" max="11033" width="23.42578125" style="212" bestFit="1" customWidth="1"/>
    <col min="11034" max="11034" width="31.85546875" style="212" bestFit="1" customWidth="1"/>
    <col min="11035" max="11035" width="7.85546875" style="212" bestFit="1" customWidth="1"/>
    <col min="11036" max="11036" width="5.7109375" style="212" bestFit="1" customWidth="1"/>
    <col min="11037" max="11037" width="9.140625" style="212" bestFit="1" customWidth="1"/>
    <col min="11038" max="11038" width="13.5703125" style="212" bestFit="1" customWidth="1"/>
    <col min="11039" max="11267" width="9.140625" style="212"/>
    <col min="11268" max="11268" width="4.42578125" style="212" bestFit="1" customWidth="1"/>
    <col min="11269" max="11269" width="18.28515625" style="212" bestFit="1" customWidth="1"/>
    <col min="11270" max="11270" width="19" style="212" bestFit="1" customWidth="1"/>
    <col min="11271" max="11271" width="15.42578125" style="212" bestFit="1" customWidth="1"/>
    <col min="11272" max="11273" width="12.42578125" style="212" bestFit="1" customWidth="1"/>
    <col min="11274" max="11274" width="7.140625" style="212" bestFit="1" customWidth="1"/>
    <col min="11275" max="11275" width="10.140625" style="212" bestFit="1" customWidth="1"/>
    <col min="11276" max="11276" width="15.85546875" style="212" bestFit="1" customWidth="1"/>
    <col min="11277" max="11277" width="15.140625" style="212" bestFit="1" customWidth="1"/>
    <col min="11278" max="11278" width="18.28515625" style="212" bestFit="1" customWidth="1"/>
    <col min="11279" max="11279" width="13.28515625" style="212" bestFit="1" customWidth="1"/>
    <col min="11280" max="11280" width="19.28515625" style="212" customWidth="1"/>
    <col min="11281" max="11281" width="15.140625" style="212" customWidth="1"/>
    <col min="11282" max="11282" width="21" style="212" bestFit="1" customWidth="1"/>
    <col min="11283" max="11283" width="17.140625" style="212" bestFit="1" customWidth="1"/>
    <col min="11284" max="11284" width="16.85546875" style="212" bestFit="1" customWidth="1"/>
    <col min="11285" max="11285" width="16.7109375" style="212" bestFit="1" customWidth="1"/>
    <col min="11286" max="11286" width="15.7109375" style="212" bestFit="1" customWidth="1"/>
    <col min="11287" max="11287" width="16.28515625" style="212" bestFit="1" customWidth="1"/>
    <col min="11288" max="11288" width="17.28515625" style="212" customWidth="1"/>
    <col min="11289" max="11289" width="23.42578125" style="212" bestFit="1" customWidth="1"/>
    <col min="11290" max="11290" width="31.85546875" style="212" bestFit="1" customWidth="1"/>
    <col min="11291" max="11291" width="7.85546875" style="212" bestFit="1" customWidth="1"/>
    <col min="11292" max="11292" width="5.7109375" style="212" bestFit="1" customWidth="1"/>
    <col min="11293" max="11293" width="9.140625" style="212" bestFit="1" customWidth="1"/>
    <col min="11294" max="11294" width="13.5703125" style="212" bestFit="1" customWidth="1"/>
    <col min="11295" max="11523" width="9.140625" style="212"/>
    <col min="11524" max="11524" width="4.42578125" style="212" bestFit="1" customWidth="1"/>
    <col min="11525" max="11525" width="18.28515625" style="212" bestFit="1" customWidth="1"/>
    <col min="11526" max="11526" width="19" style="212" bestFit="1" customWidth="1"/>
    <col min="11527" max="11527" width="15.42578125" style="212" bestFit="1" customWidth="1"/>
    <col min="11528" max="11529" width="12.42578125" style="212" bestFit="1" customWidth="1"/>
    <col min="11530" max="11530" width="7.140625" style="212" bestFit="1" customWidth="1"/>
    <col min="11531" max="11531" width="10.140625" style="212" bestFit="1" customWidth="1"/>
    <col min="11532" max="11532" width="15.85546875" style="212" bestFit="1" customWidth="1"/>
    <col min="11533" max="11533" width="15.140625" style="212" bestFit="1" customWidth="1"/>
    <col min="11534" max="11534" width="18.28515625" style="212" bestFit="1" customWidth="1"/>
    <col min="11535" max="11535" width="13.28515625" style="212" bestFit="1" customWidth="1"/>
    <col min="11536" max="11536" width="19.28515625" style="212" customWidth="1"/>
    <col min="11537" max="11537" width="15.140625" style="212" customWidth="1"/>
    <col min="11538" max="11538" width="21" style="212" bestFit="1" customWidth="1"/>
    <col min="11539" max="11539" width="17.140625" style="212" bestFit="1" customWidth="1"/>
    <col min="11540" max="11540" width="16.85546875" style="212" bestFit="1" customWidth="1"/>
    <col min="11541" max="11541" width="16.7109375" style="212" bestFit="1" customWidth="1"/>
    <col min="11542" max="11542" width="15.7109375" style="212" bestFit="1" customWidth="1"/>
    <col min="11543" max="11543" width="16.28515625" style="212" bestFit="1" customWidth="1"/>
    <col min="11544" max="11544" width="17.28515625" style="212" customWidth="1"/>
    <col min="11545" max="11545" width="23.42578125" style="212" bestFit="1" customWidth="1"/>
    <col min="11546" max="11546" width="31.85546875" style="212" bestFit="1" customWidth="1"/>
    <col min="11547" max="11547" width="7.85546875" style="212" bestFit="1" customWidth="1"/>
    <col min="11548" max="11548" width="5.7109375" style="212" bestFit="1" customWidth="1"/>
    <col min="11549" max="11549" width="9.140625" style="212" bestFit="1" customWidth="1"/>
    <col min="11550" max="11550" width="13.5703125" style="212" bestFit="1" customWidth="1"/>
    <col min="11551" max="11779" width="9.140625" style="212"/>
    <col min="11780" max="11780" width="4.42578125" style="212" bestFit="1" customWidth="1"/>
    <col min="11781" max="11781" width="18.28515625" style="212" bestFit="1" customWidth="1"/>
    <col min="11782" max="11782" width="19" style="212" bestFit="1" customWidth="1"/>
    <col min="11783" max="11783" width="15.42578125" style="212" bestFit="1" customWidth="1"/>
    <col min="11784" max="11785" width="12.42578125" style="212" bestFit="1" customWidth="1"/>
    <col min="11786" max="11786" width="7.140625" style="212" bestFit="1" customWidth="1"/>
    <col min="11787" max="11787" width="10.140625" style="212" bestFit="1" customWidth="1"/>
    <col min="11788" max="11788" width="15.85546875" style="212" bestFit="1" customWidth="1"/>
    <col min="11789" max="11789" width="15.140625" style="212" bestFit="1" customWidth="1"/>
    <col min="11790" max="11790" width="18.28515625" style="212" bestFit="1" customWidth="1"/>
    <col min="11791" max="11791" width="13.28515625" style="212" bestFit="1" customWidth="1"/>
    <col min="11792" max="11792" width="19.28515625" style="212" customWidth="1"/>
    <col min="11793" max="11793" width="15.140625" style="212" customWidth="1"/>
    <col min="11794" max="11794" width="21" style="212" bestFit="1" customWidth="1"/>
    <col min="11795" max="11795" width="17.140625" style="212" bestFit="1" customWidth="1"/>
    <col min="11796" max="11796" width="16.85546875" style="212" bestFit="1" customWidth="1"/>
    <col min="11797" max="11797" width="16.7109375" style="212" bestFit="1" customWidth="1"/>
    <col min="11798" max="11798" width="15.7109375" style="212" bestFit="1" customWidth="1"/>
    <col min="11799" max="11799" width="16.28515625" style="212" bestFit="1" customWidth="1"/>
    <col min="11800" max="11800" width="17.28515625" style="212" customWidth="1"/>
    <col min="11801" max="11801" width="23.42578125" style="212" bestFit="1" customWidth="1"/>
    <col min="11802" max="11802" width="31.85546875" style="212" bestFit="1" customWidth="1"/>
    <col min="11803" max="11803" width="7.85546875" style="212" bestFit="1" customWidth="1"/>
    <col min="11804" max="11804" width="5.7109375" style="212" bestFit="1" customWidth="1"/>
    <col min="11805" max="11805" width="9.140625" style="212" bestFit="1" customWidth="1"/>
    <col min="11806" max="11806" width="13.5703125" style="212" bestFit="1" customWidth="1"/>
    <col min="11807" max="12035" width="9.140625" style="212"/>
    <col min="12036" max="12036" width="4.42578125" style="212" bestFit="1" customWidth="1"/>
    <col min="12037" max="12037" width="18.28515625" style="212" bestFit="1" customWidth="1"/>
    <col min="12038" max="12038" width="19" style="212" bestFit="1" customWidth="1"/>
    <col min="12039" max="12039" width="15.42578125" style="212" bestFit="1" customWidth="1"/>
    <col min="12040" max="12041" width="12.42578125" style="212" bestFit="1" customWidth="1"/>
    <col min="12042" max="12042" width="7.140625" style="212" bestFit="1" customWidth="1"/>
    <col min="12043" max="12043" width="10.140625" style="212" bestFit="1" customWidth="1"/>
    <col min="12044" max="12044" width="15.85546875" style="212" bestFit="1" customWidth="1"/>
    <col min="12045" max="12045" width="15.140625" style="212" bestFit="1" customWidth="1"/>
    <col min="12046" max="12046" width="18.28515625" style="212" bestFit="1" customWidth="1"/>
    <col min="12047" max="12047" width="13.28515625" style="212" bestFit="1" customWidth="1"/>
    <col min="12048" max="12048" width="19.28515625" style="212" customWidth="1"/>
    <col min="12049" max="12049" width="15.140625" style="212" customWidth="1"/>
    <col min="12050" max="12050" width="21" style="212" bestFit="1" customWidth="1"/>
    <col min="12051" max="12051" width="17.140625" style="212" bestFit="1" customWidth="1"/>
    <col min="12052" max="12052" width="16.85546875" style="212" bestFit="1" customWidth="1"/>
    <col min="12053" max="12053" width="16.7109375" style="212" bestFit="1" customWidth="1"/>
    <col min="12054" max="12054" width="15.7109375" style="212" bestFit="1" customWidth="1"/>
    <col min="12055" max="12055" width="16.28515625" style="212" bestFit="1" customWidth="1"/>
    <col min="12056" max="12056" width="17.28515625" style="212" customWidth="1"/>
    <col min="12057" max="12057" width="23.42578125" style="212" bestFit="1" customWidth="1"/>
    <col min="12058" max="12058" width="31.85546875" style="212" bestFit="1" customWidth="1"/>
    <col min="12059" max="12059" width="7.85546875" style="212" bestFit="1" customWidth="1"/>
    <col min="12060" max="12060" width="5.7109375" style="212" bestFit="1" customWidth="1"/>
    <col min="12061" max="12061" width="9.140625" style="212" bestFit="1" customWidth="1"/>
    <col min="12062" max="12062" width="13.5703125" style="212" bestFit="1" customWidth="1"/>
    <col min="12063" max="12291" width="9.140625" style="212"/>
    <col min="12292" max="12292" width="4.42578125" style="212" bestFit="1" customWidth="1"/>
    <col min="12293" max="12293" width="18.28515625" style="212" bestFit="1" customWidth="1"/>
    <col min="12294" max="12294" width="19" style="212" bestFit="1" customWidth="1"/>
    <col min="12295" max="12295" width="15.42578125" style="212" bestFit="1" customWidth="1"/>
    <col min="12296" max="12297" width="12.42578125" style="212" bestFit="1" customWidth="1"/>
    <col min="12298" max="12298" width="7.140625" style="212" bestFit="1" customWidth="1"/>
    <col min="12299" max="12299" width="10.140625" style="212" bestFit="1" customWidth="1"/>
    <col min="12300" max="12300" width="15.85546875" style="212" bestFit="1" customWidth="1"/>
    <col min="12301" max="12301" width="15.140625" style="212" bestFit="1" customWidth="1"/>
    <col min="12302" max="12302" width="18.28515625" style="212" bestFit="1" customWidth="1"/>
    <col min="12303" max="12303" width="13.28515625" style="212" bestFit="1" customWidth="1"/>
    <col min="12304" max="12304" width="19.28515625" style="212" customWidth="1"/>
    <col min="12305" max="12305" width="15.140625" style="212" customWidth="1"/>
    <col min="12306" max="12306" width="21" style="212" bestFit="1" customWidth="1"/>
    <col min="12307" max="12307" width="17.140625" style="212" bestFit="1" customWidth="1"/>
    <col min="12308" max="12308" width="16.85546875" style="212" bestFit="1" customWidth="1"/>
    <col min="12309" max="12309" width="16.7109375" style="212" bestFit="1" customWidth="1"/>
    <col min="12310" max="12310" width="15.7109375" style="212" bestFit="1" customWidth="1"/>
    <col min="12311" max="12311" width="16.28515625" style="212" bestFit="1" customWidth="1"/>
    <col min="12312" max="12312" width="17.28515625" style="212" customWidth="1"/>
    <col min="12313" max="12313" width="23.42578125" style="212" bestFit="1" customWidth="1"/>
    <col min="12314" max="12314" width="31.85546875" style="212" bestFit="1" customWidth="1"/>
    <col min="12315" max="12315" width="7.85546875" style="212" bestFit="1" customWidth="1"/>
    <col min="12316" max="12316" width="5.7109375" style="212" bestFit="1" customWidth="1"/>
    <col min="12317" max="12317" width="9.140625" style="212" bestFit="1" customWidth="1"/>
    <col min="12318" max="12318" width="13.5703125" style="212" bestFit="1" customWidth="1"/>
    <col min="12319" max="12547" width="9.140625" style="212"/>
    <col min="12548" max="12548" width="4.42578125" style="212" bestFit="1" customWidth="1"/>
    <col min="12549" max="12549" width="18.28515625" style="212" bestFit="1" customWidth="1"/>
    <col min="12550" max="12550" width="19" style="212" bestFit="1" customWidth="1"/>
    <col min="12551" max="12551" width="15.42578125" style="212" bestFit="1" customWidth="1"/>
    <col min="12552" max="12553" width="12.42578125" style="212" bestFit="1" customWidth="1"/>
    <col min="12554" max="12554" width="7.140625" style="212" bestFit="1" customWidth="1"/>
    <col min="12555" max="12555" width="10.140625" style="212" bestFit="1" customWidth="1"/>
    <col min="12556" max="12556" width="15.85546875" style="212" bestFit="1" customWidth="1"/>
    <col min="12557" max="12557" width="15.140625" style="212" bestFit="1" customWidth="1"/>
    <col min="12558" max="12558" width="18.28515625" style="212" bestFit="1" customWidth="1"/>
    <col min="12559" max="12559" width="13.28515625" style="212" bestFit="1" customWidth="1"/>
    <col min="12560" max="12560" width="19.28515625" style="212" customWidth="1"/>
    <col min="12561" max="12561" width="15.140625" style="212" customWidth="1"/>
    <col min="12562" max="12562" width="21" style="212" bestFit="1" customWidth="1"/>
    <col min="12563" max="12563" width="17.140625" style="212" bestFit="1" customWidth="1"/>
    <col min="12564" max="12564" width="16.85546875" style="212" bestFit="1" customWidth="1"/>
    <col min="12565" max="12565" width="16.7109375" style="212" bestFit="1" customWidth="1"/>
    <col min="12566" max="12566" width="15.7109375" style="212" bestFit="1" customWidth="1"/>
    <col min="12567" max="12567" width="16.28515625" style="212" bestFit="1" customWidth="1"/>
    <col min="12568" max="12568" width="17.28515625" style="212" customWidth="1"/>
    <col min="12569" max="12569" width="23.42578125" style="212" bestFit="1" customWidth="1"/>
    <col min="12570" max="12570" width="31.85546875" style="212" bestFit="1" customWidth="1"/>
    <col min="12571" max="12571" width="7.85546875" style="212" bestFit="1" customWidth="1"/>
    <col min="12572" max="12572" width="5.7109375" style="212" bestFit="1" customWidth="1"/>
    <col min="12573" max="12573" width="9.140625" style="212" bestFit="1" customWidth="1"/>
    <col min="12574" max="12574" width="13.5703125" style="212" bestFit="1" customWidth="1"/>
    <col min="12575" max="12803" width="9.140625" style="212"/>
    <col min="12804" max="12804" width="4.42578125" style="212" bestFit="1" customWidth="1"/>
    <col min="12805" max="12805" width="18.28515625" style="212" bestFit="1" customWidth="1"/>
    <col min="12806" max="12806" width="19" style="212" bestFit="1" customWidth="1"/>
    <col min="12807" max="12807" width="15.42578125" style="212" bestFit="1" customWidth="1"/>
    <col min="12808" max="12809" width="12.42578125" style="212" bestFit="1" customWidth="1"/>
    <col min="12810" max="12810" width="7.140625" style="212" bestFit="1" customWidth="1"/>
    <col min="12811" max="12811" width="10.140625" style="212" bestFit="1" customWidth="1"/>
    <col min="12812" max="12812" width="15.85546875" style="212" bestFit="1" customWidth="1"/>
    <col min="12813" max="12813" width="15.140625" style="212" bestFit="1" customWidth="1"/>
    <col min="12814" max="12814" width="18.28515625" style="212" bestFit="1" customWidth="1"/>
    <col min="12815" max="12815" width="13.28515625" style="212" bestFit="1" customWidth="1"/>
    <col min="12816" max="12816" width="19.28515625" style="212" customWidth="1"/>
    <col min="12817" max="12817" width="15.140625" style="212" customWidth="1"/>
    <col min="12818" max="12818" width="21" style="212" bestFit="1" customWidth="1"/>
    <col min="12819" max="12819" width="17.140625" style="212" bestFit="1" customWidth="1"/>
    <col min="12820" max="12820" width="16.85546875" style="212" bestFit="1" customWidth="1"/>
    <col min="12821" max="12821" width="16.7109375" style="212" bestFit="1" customWidth="1"/>
    <col min="12822" max="12822" width="15.7109375" style="212" bestFit="1" customWidth="1"/>
    <col min="12823" max="12823" width="16.28515625" style="212" bestFit="1" customWidth="1"/>
    <col min="12824" max="12824" width="17.28515625" style="212" customWidth="1"/>
    <col min="12825" max="12825" width="23.42578125" style="212" bestFit="1" customWidth="1"/>
    <col min="12826" max="12826" width="31.85546875" style="212" bestFit="1" customWidth="1"/>
    <col min="12827" max="12827" width="7.85546875" style="212" bestFit="1" customWidth="1"/>
    <col min="12828" max="12828" width="5.7109375" style="212" bestFit="1" customWidth="1"/>
    <col min="12829" max="12829" width="9.140625" style="212" bestFit="1" customWidth="1"/>
    <col min="12830" max="12830" width="13.5703125" style="212" bestFit="1" customWidth="1"/>
    <col min="12831" max="13059" width="9.140625" style="212"/>
    <col min="13060" max="13060" width="4.42578125" style="212" bestFit="1" customWidth="1"/>
    <col min="13061" max="13061" width="18.28515625" style="212" bestFit="1" customWidth="1"/>
    <col min="13062" max="13062" width="19" style="212" bestFit="1" customWidth="1"/>
    <col min="13063" max="13063" width="15.42578125" style="212" bestFit="1" customWidth="1"/>
    <col min="13064" max="13065" width="12.42578125" style="212" bestFit="1" customWidth="1"/>
    <col min="13066" max="13066" width="7.140625" style="212" bestFit="1" customWidth="1"/>
    <col min="13067" max="13067" width="10.140625" style="212" bestFit="1" customWidth="1"/>
    <col min="13068" max="13068" width="15.85546875" style="212" bestFit="1" customWidth="1"/>
    <col min="13069" max="13069" width="15.140625" style="212" bestFit="1" customWidth="1"/>
    <col min="13070" max="13070" width="18.28515625" style="212" bestFit="1" customWidth="1"/>
    <col min="13071" max="13071" width="13.28515625" style="212" bestFit="1" customWidth="1"/>
    <col min="13072" max="13072" width="19.28515625" style="212" customWidth="1"/>
    <col min="13073" max="13073" width="15.140625" style="212" customWidth="1"/>
    <col min="13074" max="13074" width="21" style="212" bestFit="1" customWidth="1"/>
    <col min="13075" max="13075" width="17.140625" style="212" bestFit="1" customWidth="1"/>
    <col min="13076" max="13076" width="16.85546875" style="212" bestFit="1" customWidth="1"/>
    <col min="13077" max="13077" width="16.7109375" style="212" bestFit="1" customWidth="1"/>
    <col min="13078" max="13078" width="15.7109375" style="212" bestFit="1" customWidth="1"/>
    <col min="13079" max="13079" width="16.28515625" style="212" bestFit="1" customWidth="1"/>
    <col min="13080" max="13080" width="17.28515625" style="212" customWidth="1"/>
    <col min="13081" max="13081" width="23.42578125" style="212" bestFit="1" customWidth="1"/>
    <col min="13082" max="13082" width="31.85546875" style="212" bestFit="1" customWidth="1"/>
    <col min="13083" max="13083" width="7.85546875" style="212" bestFit="1" customWidth="1"/>
    <col min="13084" max="13084" width="5.7109375" style="212" bestFit="1" customWidth="1"/>
    <col min="13085" max="13085" width="9.140625" style="212" bestFit="1" customWidth="1"/>
    <col min="13086" max="13086" width="13.5703125" style="212" bestFit="1" customWidth="1"/>
    <col min="13087" max="13315" width="9.140625" style="212"/>
    <col min="13316" max="13316" width="4.42578125" style="212" bestFit="1" customWidth="1"/>
    <col min="13317" max="13317" width="18.28515625" style="212" bestFit="1" customWidth="1"/>
    <col min="13318" max="13318" width="19" style="212" bestFit="1" customWidth="1"/>
    <col min="13319" max="13319" width="15.42578125" style="212" bestFit="1" customWidth="1"/>
    <col min="13320" max="13321" width="12.42578125" style="212" bestFit="1" customWidth="1"/>
    <col min="13322" max="13322" width="7.140625" style="212" bestFit="1" customWidth="1"/>
    <col min="13323" max="13323" width="10.140625" style="212" bestFit="1" customWidth="1"/>
    <col min="13324" max="13324" width="15.85546875" style="212" bestFit="1" customWidth="1"/>
    <col min="13325" max="13325" width="15.140625" style="212" bestFit="1" customWidth="1"/>
    <col min="13326" max="13326" width="18.28515625" style="212" bestFit="1" customWidth="1"/>
    <col min="13327" max="13327" width="13.28515625" style="212" bestFit="1" customWidth="1"/>
    <col min="13328" max="13328" width="19.28515625" style="212" customWidth="1"/>
    <col min="13329" max="13329" width="15.140625" style="212" customWidth="1"/>
    <col min="13330" max="13330" width="21" style="212" bestFit="1" customWidth="1"/>
    <col min="13331" max="13331" width="17.140625" style="212" bestFit="1" customWidth="1"/>
    <col min="13332" max="13332" width="16.85546875" style="212" bestFit="1" customWidth="1"/>
    <col min="13333" max="13333" width="16.7109375" style="212" bestFit="1" customWidth="1"/>
    <col min="13334" max="13334" width="15.7109375" style="212" bestFit="1" customWidth="1"/>
    <col min="13335" max="13335" width="16.28515625" style="212" bestFit="1" customWidth="1"/>
    <col min="13336" max="13336" width="17.28515625" style="212" customWidth="1"/>
    <col min="13337" max="13337" width="23.42578125" style="212" bestFit="1" customWidth="1"/>
    <col min="13338" max="13338" width="31.85546875" style="212" bestFit="1" customWidth="1"/>
    <col min="13339" max="13339" width="7.85546875" style="212" bestFit="1" customWidth="1"/>
    <col min="13340" max="13340" width="5.7109375" style="212" bestFit="1" customWidth="1"/>
    <col min="13341" max="13341" width="9.140625" style="212" bestFit="1" customWidth="1"/>
    <col min="13342" max="13342" width="13.5703125" style="212" bestFit="1" customWidth="1"/>
    <col min="13343" max="13571" width="9.140625" style="212"/>
    <col min="13572" max="13572" width="4.42578125" style="212" bestFit="1" customWidth="1"/>
    <col min="13573" max="13573" width="18.28515625" style="212" bestFit="1" customWidth="1"/>
    <col min="13574" max="13574" width="19" style="212" bestFit="1" customWidth="1"/>
    <col min="13575" max="13575" width="15.42578125" style="212" bestFit="1" customWidth="1"/>
    <col min="13576" max="13577" width="12.42578125" style="212" bestFit="1" customWidth="1"/>
    <col min="13578" max="13578" width="7.140625" style="212" bestFit="1" customWidth="1"/>
    <col min="13579" max="13579" width="10.140625" style="212" bestFit="1" customWidth="1"/>
    <col min="13580" max="13580" width="15.85546875" style="212" bestFit="1" customWidth="1"/>
    <col min="13581" max="13581" width="15.140625" style="212" bestFit="1" customWidth="1"/>
    <col min="13582" max="13582" width="18.28515625" style="212" bestFit="1" customWidth="1"/>
    <col min="13583" max="13583" width="13.28515625" style="212" bestFit="1" customWidth="1"/>
    <col min="13584" max="13584" width="19.28515625" style="212" customWidth="1"/>
    <col min="13585" max="13585" width="15.140625" style="212" customWidth="1"/>
    <col min="13586" max="13586" width="21" style="212" bestFit="1" customWidth="1"/>
    <col min="13587" max="13587" width="17.140625" style="212" bestFit="1" customWidth="1"/>
    <col min="13588" max="13588" width="16.85546875" style="212" bestFit="1" customWidth="1"/>
    <col min="13589" max="13589" width="16.7109375" style="212" bestFit="1" customWidth="1"/>
    <col min="13590" max="13590" width="15.7109375" style="212" bestFit="1" customWidth="1"/>
    <col min="13591" max="13591" width="16.28515625" style="212" bestFit="1" customWidth="1"/>
    <col min="13592" max="13592" width="17.28515625" style="212" customWidth="1"/>
    <col min="13593" max="13593" width="23.42578125" style="212" bestFit="1" customWidth="1"/>
    <col min="13594" max="13594" width="31.85546875" style="212" bestFit="1" customWidth="1"/>
    <col min="13595" max="13595" width="7.85546875" style="212" bestFit="1" customWidth="1"/>
    <col min="13596" max="13596" width="5.7109375" style="212" bestFit="1" customWidth="1"/>
    <col min="13597" max="13597" width="9.140625" style="212" bestFit="1" customWidth="1"/>
    <col min="13598" max="13598" width="13.5703125" style="212" bestFit="1" customWidth="1"/>
    <col min="13599" max="13827" width="9.140625" style="212"/>
    <col min="13828" max="13828" width="4.42578125" style="212" bestFit="1" customWidth="1"/>
    <col min="13829" max="13829" width="18.28515625" style="212" bestFit="1" customWidth="1"/>
    <col min="13830" max="13830" width="19" style="212" bestFit="1" customWidth="1"/>
    <col min="13831" max="13831" width="15.42578125" style="212" bestFit="1" customWidth="1"/>
    <col min="13832" max="13833" width="12.42578125" style="212" bestFit="1" customWidth="1"/>
    <col min="13834" max="13834" width="7.140625" style="212" bestFit="1" customWidth="1"/>
    <col min="13835" max="13835" width="10.140625" style="212" bestFit="1" customWidth="1"/>
    <col min="13836" max="13836" width="15.85546875" style="212" bestFit="1" customWidth="1"/>
    <col min="13837" max="13837" width="15.140625" style="212" bestFit="1" customWidth="1"/>
    <col min="13838" max="13838" width="18.28515625" style="212" bestFit="1" customWidth="1"/>
    <col min="13839" max="13839" width="13.28515625" style="212" bestFit="1" customWidth="1"/>
    <col min="13840" max="13840" width="19.28515625" style="212" customWidth="1"/>
    <col min="13841" max="13841" width="15.140625" style="212" customWidth="1"/>
    <col min="13842" max="13842" width="21" style="212" bestFit="1" customWidth="1"/>
    <col min="13843" max="13843" width="17.140625" style="212" bestFit="1" customWidth="1"/>
    <col min="13844" max="13844" width="16.85546875" style="212" bestFit="1" customWidth="1"/>
    <col min="13845" max="13845" width="16.7109375" style="212" bestFit="1" customWidth="1"/>
    <col min="13846" max="13846" width="15.7109375" style="212" bestFit="1" customWidth="1"/>
    <col min="13847" max="13847" width="16.28515625" style="212" bestFit="1" customWidth="1"/>
    <col min="13848" max="13848" width="17.28515625" style="212" customWidth="1"/>
    <col min="13849" max="13849" width="23.42578125" style="212" bestFit="1" customWidth="1"/>
    <col min="13850" max="13850" width="31.85546875" style="212" bestFit="1" customWidth="1"/>
    <col min="13851" max="13851" width="7.85546875" style="212" bestFit="1" customWidth="1"/>
    <col min="13852" max="13852" width="5.7109375" style="212" bestFit="1" customWidth="1"/>
    <col min="13853" max="13853" width="9.140625" style="212" bestFit="1" customWidth="1"/>
    <col min="13854" max="13854" width="13.5703125" style="212" bestFit="1" customWidth="1"/>
    <col min="13855" max="14083" width="9.140625" style="212"/>
    <col min="14084" max="14084" width="4.42578125" style="212" bestFit="1" customWidth="1"/>
    <col min="14085" max="14085" width="18.28515625" style="212" bestFit="1" customWidth="1"/>
    <col min="14086" max="14086" width="19" style="212" bestFit="1" customWidth="1"/>
    <col min="14087" max="14087" width="15.42578125" style="212" bestFit="1" customWidth="1"/>
    <col min="14088" max="14089" width="12.42578125" style="212" bestFit="1" customWidth="1"/>
    <col min="14090" max="14090" width="7.140625" style="212" bestFit="1" customWidth="1"/>
    <col min="14091" max="14091" width="10.140625" style="212" bestFit="1" customWidth="1"/>
    <col min="14092" max="14092" width="15.85546875" style="212" bestFit="1" customWidth="1"/>
    <col min="14093" max="14093" width="15.140625" style="212" bestFit="1" customWidth="1"/>
    <col min="14094" max="14094" width="18.28515625" style="212" bestFit="1" customWidth="1"/>
    <col min="14095" max="14095" width="13.28515625" style="212" bestFit="1" customWidth="1"/>
    <col min="14096" max="14096" width="19.28515625" style="212" customWidth="1"/>
    <col min="14097" max="14097" width="15.140625" style="212" customWidth="1"/>
    <col min="14098" max="14098" width="21" style="212" bestFit="1" customWidth="1"/>
    <col min="14099" max="14099" width="17.140625" style="212" bestFit="1" customWidth="1"/>
    <col min="14100" max="14100" width="16.85546875" style="212" bestFit="1" customWidth="1"/>
    <col min="14101" max="14101" width="16.7109375" style="212" bestFit="1" customWidth="1"/>
    <col min="14102" max="14102" width="15.7109375" style="212" bestFit="1" customWidth="1"/>
    <col min="14103" max="14103" width="16.28515625" style="212" bestFit="1" customWidth="1"/>
    <col min="14104" max="14104" width="17.28515625" style="212" customWidth="1"/>
    <col min="14105" max="14105" width="23.42578125" style="212" bestFit="1" customWidth="1"/>
    <col min="14106" max="14106" width="31.85546875" style="212" bestFit="1" customWidth="1"/>
    <col min="14107" max="14107" width="7.85546875" style="212" bestFit="1" customWidth="1"/>
    <col min="14108" max="14108" width="5.7109375" style="212" bestFit="1" customWidth="1"/>
    <col min="14109" max="14109" width="9.140625" style="212" bestFit="1" customWidth="1"/>
    <col min="14110" max="14110" width="13.5703125" style="212" bestFit="1" customWidth="1"/>
    <col min="14111" max="14339" width="9.140625" style="212"/>
    <col min="14340" max="14340" width="4.42578125" style="212" bestFit="1" customWidth="1"/>
    <col min="14341" max="14341" width="18.28515625" style="212" bestFit="1" customWidth="1"/>
    <col min="14342" max="14342" width="19" style="212" bestFit="1" customWidth="1"/>
    <col min="14343" max="14343" width="15.42578125" style="212" bestFit="1" customWidth="1"/>
    <col min="14344" max="14345" width="12.42578125" style="212" bestFit="1" customWidth="1"/>
    <col min="14346" max="14346" width="7.140625" style="212" bestFit="1" customWidth="1"/>
    <col min="14347" max="14347" width="10.140625" style="212" bestFit="1" customWidth="1"/>
    <col min="14348" max="14348" width="15.85546875" style="212" bestFit="1" customWidth="1"/>
    <col min="14349" max="14349" width="15.140625" style="212" bestFit="1" customWidth="1"/>
    <col min="14350" max="14350" width="18.28515625" style="212" bestFit="1" customWidth="1"/>
    <col min="14351" max="14351" width="13.28515625" style="212" bestFit="1" customWidth="1"/>
    <col min="14352" max="14352" width="19.28515625" style="212" customWidth="1"/>
    <col min="14353" max="14353" width="15.140625" style="212" customWidth="1"/>
    <col min="14354" max="14354" width="21" style="212" bestFit="1" customWidth="1"/>
    <col min="14355" max="14355" width="17.140625" style="212" bestFit="1" customWidth="1"/>
    <col min="14356" max="14356" width="16.85546875" style="212" bestFit="1" customWidth="1"/>
    <col min="14357" max="14357" width="16.7109375" style="212" bestFit="1" customWidth="1"/>
    <col min="14358" max="14358" width="15.7109375" style="212" bestFit="1" customWidth="1"/>
    <col min="14359" max="14359" width="16.28515625" style="212" bestFit="1" customWidth="1"/>
    <col min="14360" max="14360" width="17.28515625" style="212" customWidth="1"/>
    <col min="14361" max="14361" width="23.42578125" style="212" bestFit="1" customWidth="1"/>
    <col min="14362" max="14362" width="31.85546875" style="212" bestFit="1" customWidth="1"/>
    <col min="14363" max="14363" width="7.85546875" style="212" bestFit="1" customWidth="1"/>
    <col min="14364" max="14364" width="5.7109375" style="212" bestFit="1" customWidth="1"/>
    <col min="14365" max="14365" width="9.140625" style="212" bestFit="1" customWidth="1"/>
    <col min="14366" max="14366" width="13.5703125" style="212" bestFit="1" customWidth="1"/>
    <col min="14367" max="14595" width="9.140625" style="212"/>
    <col min="14596" max="14596" width="4.42578125" style="212" bestFit="1" customWidth="1"/>
    <col min="14597" max="14597" width="18.28515625" style="212" bestFit="1" customWidth="1"/>
    <col min="14598" max="14598" width="19" style="212" bestFit="1" customWidth="1"/>
    <col min="14599" max="14599" width="15.42578125" style="212" bestFit="1" customWidth="1"/>
    <col min="14600" max="14601" width="12.42578125" style="212" bestFit="1" customWidth="1"/>
    <col min="14602" max="14602" width="7.140625" style="212" bestFit="1" customWidth="1"/>
    <col min="14603" max="14603" width="10.140625" style="212" bestFit="1" customWidth="1"/>
    <col min="14604" max="14604" width="15.85546875" style="212" bestFit="1" customWidth="1"/>
    <col min="14605" max="14605" width="15.140625" style="212" bestFit="1" customWidth="1"/>
    <col min="14606" max="14606" width="18.28515625" style="212" bestFit="1" customWidth="1"/>
    <col min="14607" max="14607" width="13.28515625" style="212" bestFit="1" customWidth="1"/>
    <col min="14608" max="14608" width="19.28515625" style="212" customWidth="1"/>
    <col min="14609" max="14609" width="15.140625" style="212" customWidth="1"/>
    <col min="14610" max="14610" width="21" style="212" bestFit="1" customWidth="1"/>
    <col min="14611" max="14611" width="17.140625" style="212" bestFit="1" customWidth="1"/>
    <col min="14612" max="14612" width="16.85546875" style="212" bestFit="1" customWidth="1"/>
    <col min="14613" max="14613" width="16.7109375" style="212" bestFit="1" customWidth="1"/>
    <col min="14614" max="14614" width="15.7109375" style="212" bestFit="1" customWidth="1"/>
    <col min="14615" max="14615" width="16.28515625" style="212" bestFit="1" customWidth="1"/>
    <col min="14616" max="14616" width="17.28515625" style="212" customWidth="1"/>
    <col min="14617" max="14617" width="23.42578125" style="212" bestFit="1" customWidth="1"/>
    <col min="14618" max="14618" width="31.85546875" style="212" bestFit="1" customWidth="1"/>
    <col min="14619" max="14619" width="7.85546875" style="212" bestFit="1" customWidth="1"/>
    <col min="14620" max="14620" width="5.7109375" style="212" bestFit="1" customWidth="1"/>
    <col min="14621" max="14621" width="9.140625" style="212" bestFit="1" customWidth="1"/>
    <col min="14622" max="14622" width="13.5703125" style="212" bestFit="1" customWidth="1"/>
    <col min="14623" max="14851" width="9.140625" style="212"/>
    <col min="14852" max="14852" width="4.42578125" style="212" bestFit="1" customWidth="1"/>
    <col min="14853" max="14853" width="18.28515625" style="212" bestFit="1" customWidth="1"/>
    <col min="14854" max="14854" width="19" style="212" bestFit="1" customWidth="1"/>
    <col min="14855" max="14855" width="15.42578125" style="212" bestFit="1" customWidth="1"/>
    <col min="14856" max="14857" width="12.42578125" style="212" bestFit="1" customWidth="1"/>
    <col min="14858" max="14858" width="7.140625" style="212" bestFit="1" customWidth="1"/>
    <col min="14859" max="14859" width="10.140625" style="212" bestFit="1" customWidth="1"/>
    <col min="14860" max="14860" width="15.85546875" style="212" bestFit="1" customWidth="1"/>
    <col min="14861" max="14861" width="15.140625" style="212" bestFit="1" customWidth="1"/>
    <col min="14862" max="14862" width="18.28515625" style="212" bestFit="1" customWidth="1"/>
    <col min="14863" max="14863" width="13.28515625" style="212" bestFit="1" customWidth="1"/>
    <col min="14864" max="14864" width="19.28515625" style="212" customWidth="1"/>
    <col min="14865" max="14865" width="15.140625" style="212" customWidth="1"/>
    <col min="14866" max="14866" width="21" style="212" bestFit="1" customWidth="1"/>
    <col min="14867" max="14867" width="17.140625" style="212" bestFit="1" customWidth="1"/>
    <col min="14868" max="14868" width="16.85546875" style="212" bestFit="1" customWidth="1"/>
    <col min="14869" max="14869" width="16.7109375" style="212" bestFit="1" customWidth="1"/>
    <col min="14870" max="14870" width="15.7109375" style="212" bestFit="1" customWidth="1"/>
    <col min="14871" max="14871" width="16.28515625" style="212" bestFit="1" customWidth="1"/>
    <col min="14872" max="14872" width="17.28515625" style="212" customWidth="1"/>
    <col min="14873" max="14873" width="23.42578125" style="212" bestFit="1" customWidth="1"/>
    <col min="14874" max="14874" width="31.85546875" style="212" bestFit="1" customWidth="1"/>
    <col min="14875" max="14875" width="7.85546875" style="212" bestFit="1" customWidth="1"/>
    <col min="14876" max="14876" width="5.7109375" style="212" bestFit="1" customWidth="1"/>
    <col min="14877" max="14877" width="9.140625" style="212" bestFit="1" customWidth="1"/>
    <col min="14878" max="14878" width="13.5703125" style="212" bestFit="1" customWidth="1"/>
    <col min="14879" max="15107" width="9.140625" style="212"/>
    <col min="15108" max="15108" width="4.42578125" style="212" bestFit="1" customWidth="1"/>
    <col min="15109" max="15109" width="18.28515625" style="212" bestFit="1" customWidth="1"/>
    <col min="15110" max="15110" width="19" style="212" bestFit="1" customWidth="1"/>
    <col min="15111" max="15111" width="15.42578125" style="212" bestFit="1" customWidth="1"/>
    <col min="15112" max="15113" width="12.42578125" style="212" bestFit="1" customWidth="1"/>
    <col min="15114" max="15114" width="7.140625" style="212" bestFit="1" customWidth="1"/>
    <col min="15115" max="15115" width="10.140625" style="212" bestFit="1" customWidth="1"/>
    <col min="15116" max="15116" width="15.85546875" style="212" bestFit="1" customWidth="1"/>
    <col min="15117" max="15117" width="15.140625" style="212" bestFit="1" customWidth="1"/>
    <col min="15118" max="15118" width="18.28515625" style="212" bestFit="1" customWidth="1"/>
    <col min="15119" max="15119" width="13.28515625" style="212" bestFit="1" customWidth="1"/>
    <col min="15120" max="15120" width="19.28515625" style="212" customWidth="1"/>
    <col min="15121" max="15121" width="15.140625" style="212" customWidth="1"/>
    <col min="15122" max="15122" width="21" style="212" bestFit="1" customWidth="1"/>
    <col min="15123" max="15123" width="17.140625" style="212" bestFit="1" customWidth="1"/>
    <col min="15124" max="15124" width="16.85546875" style="212" bestFit="1" customWidth="1"/>
    <col min="15125" max="15125" width="16.7109375" style="212" bestFit="1" customWidth="1"/>
    <col min="15126" max="15126" width="15.7109375" style="212" bestFit="1" customWidth="1"/>
    <col min="15127" max="15127" width="16.28515625" style="212" bestFit="1" customWidth="1"/>
    <col min="15128" max="15128" width="17.28515625" style="212" customWidth="1"/>
    <col min="15129" max="15129" width="23.42578125" style="212" bestFit="1" customWidth="1"/>
    <col min="15130" max="15130" width="31.85546875" style="212" bestFit="1" customWidth="1"/>
    <col min="15131" max="15131" width="7.85546875" style="212" bestFit="1" customWidth="1"/>
    <col min="15132" max="15132" width="5.7109375" style="212" bestFit="1" customWidth="1"/>
    <col min="15133" max="15133" width="9.140625" style="212" bestFit="1" customWidth="1"/>
    <col min="15134" max="15134" width="13.5703125" style="212" bestFit="1" customWidth="1"/>
    <col min="15135" max="15363" width="9.140625" style="212"/>
    <col min="15364" max="15364" width="4.42578125" style="212" bestFit="1" customWidth="1"/>
    <col min="15365" max="15365" width="18.28515625" style="212" bestFit="1" customWidth="1"/>
    <col min="15366" max="15366" width="19" style="212" bestFit="1" customWidth="1"/>
    <col min="15367" max="15367" width="15.42578125" style="212" bestFit="1" customWidth="1"/>
    <col min="15368" max="15369" width="12.42578125" style="212" bestFit="1" customWidth="1"/>
    <col min="15370" max="15370" width="7.140625" style="212" bestFit="1" customWidth="1"/>
    <col min="15371" max="15371" width="10.140625" style="212" bestFit="1" customWidth="1"/>
    <col min="15372" max="15372" width="15.85546875" style="212" bestFit="1" customWidth="1"/>
    <col min="15373" max="15373" width="15.140625" style="212" bestFit="1" customWidth="1"/>
    <col min="15374" max="15374" width="18.28515625" style="212" bestFit="1" customWidth="1"/>
    <col min="15375" max="15375" width="13.28515625" style="212" bestFit="1" customWidth="1"/>
    <col min="15376" max="15376" width="19.28515625" style="212" customWidth="1"/>
    <col min="15377" max="15377" width="15.140625" style="212" customWidth="1"/>
    <col min="15378" max="15378" width="21" style="212" bestFit="1" customWidth="1"/>
    <col min="15379" max="15379" width="17.140625" style="212" bestFit="1" customWidth="1"/>
    <col min="15380" max="15380" width="16.85546875" style="212" bestFit="1" customWidth="1"/>
    <col min="15381" max="15381" width="16.7109375" style="212" bestFit="1" customWidth="1"/>
    <col min="15382" max="15382" width="15.7109375" style="212" bestFit="1" customWidth="1"/>
    <col min="15383" max="15383" width="16.28515625" style="212" bestFit="1" customWidth="1"/>
    <col min="15384" max="15384" width="17.28515625" style="212" customWidth="1"/>
    <col min="15385" max="15385" width="23.42578125" style="212" bestFit="1" customWidth="1"/>
    <col min="15386" max="15386" width="31.85546875" style="212" bestFit="1" customWidth="1"/>
    <col min="15387" max="15387" width="7.85546875" style="212" bestFit="1" customWidth="1"/>
    <col min="15388" max="15388" width="5.7109375" style="212" bestFit="1" customWidth="1"/>
    <col min="15389" max="15389" width="9.140625" style="212" bestFit="1" customWidth="1"/>
    <col min="15390" max="15390" width="13.5703125" style="212" bestFit="1" customWidth="1"/>
    <col min="15391" max="15619" width="9.140625" style="212"/>
    <col min="15620" max="15620" width="4.42578125" style="212" bestFit="1" customWidth="1"/>
    <col min="15621" max="15621" width="18.28515625" style="212" bestFit="1" customWidth="1"/>
    <col min="15622" max="15622" width="19" style="212" bestFit="1" customWidth="1"/>
    <col min="15623" max="15623" width="15.42578125" style="212" bestFit="1" customWidth="1"/>
    <col min="15624" max="15625" width="12.42578125" style="212" bestFit="1" customWidth="1"/>
    <col min="15626" max="15626" width="7.140625" style="212" bestFit="1" customWidth="1"/>
    <col min="15627" max="15627" width="10.140625" style="212" bestFit="1" customWidth="1"/>
    <col min="15628" max="15628" width="15.85546875" style="212" bestFit="1" customWidth="1"/>
    <col min="15629" max="15629" width="15.140625" style="212" bestFit="1" customWidth="1"/>
    <col min="15630" max="15630" width="18.28515625" style="212" bestFit="1" customWidth="1"/>
    <col min="15631" max="15631" width="13.28515625" style="212" bestFit="1" customWidth="1"/>
    <col min="15632" max="15632" width="19.28515625" style="212" customWidth="1"/>
    <col min="15633" max="15633" width="15.140625" style="212" customWidth="1"/>
    <col min="15634" max="15634" width="21" style="212" bestFit="1" customWidth="1"/>
    <col min="15635" max="15635" width="17.140625" style="212" bestFit="1" customWidth="1"/>
    <col min="15636" max="15636" width="16.85546875" style="212" bestFit="1" customWidth="1"/>
    <col min="15637" max="15637" width="16.7109375" style="212" bestFit="1" customWidth="1"/>
    <col min="15638" max="15638" width="15.7109375" style="212" bestFit="1" customWidth="1"/>
    <col min="15639" max="15639" width="16.28515625" style="212" bestFit="1" customWidth="1"/>
    <col min="15640" max="15640" width="17.28515625" style="212" customWidth="1"/>
    <col min="15641" max="15641" width="23.42578125" style="212" bestFit="1" customWidth="1"/>
    <col min="15642" max="15642" width="31.85546875" style="212" bestFit="1" customWidth="1"/>
    <col min="15643" max="15643" width="7.85546875" style="212" bestFit="1" customWidth="1"/>
    <col min="15644" max="15644" width="5.7109375" style="212" bestFit="1" customWidth="1"/>
    <col min="15645" max="15645" width="9.140625" style="212" bestFit="1" customWidth="1"/>
    <col min="15646" max="15646" width="13.5703125" style="212" bestFit="1" customWidth="1"/>
    <col min="15647" max="15875" width="9.140625" style="212"/>
    <col min="15876" max="15876" width="4.42578125" style="212" bestFit="1" customWidth="1"/>
    <col min="15877" max="15877" width="18.28515625" style="212" bestFit="1" customWidth="1"/>
    <col min="15878" max="15878" width="19" style="212" bestFit="1" customWidth="1"/>
    <col min="15879" max="15879" width="15.42578125" style="212" bestFit="1" customWidth="1"/>
    <col min="15880" max="15881" width="12.42578125" style="212" bestFit="1" customWidth="1"/>
    <col min="15882" max="15882" width="7.140625" style="212" bestFit="1" customWidth="1"/>
    <col min="15883" max="15883" width="10.140625" style="212" bestFit="1" customWidth="1"/>
    <col min="15884" max="15884" width="15.85546875" style="212" bestFit="1" customWidth="1"/>
    <col min="15885" max="15885" width="15.140625" style="212" bestFit="1" customWidth="1"/>
    <col min="15886" max="15886" width="18.28515625" style="212" bestFit="1" customWidth="1"/>
    <col min="15887" max="15887" width="13.28515625" style="212" bestFit="1" customWidth="1"/>
    <col min="15888" max="15888" width="19.28515625" style="212" customWidth="1"/>
    <col min="15889" max="15889" width="15.140625" style="212" customWidth="1"/>
    <col min="15890" max="15890" width="21" style="212" bestFit="1" customWidth="1"/>
    <col min="15891" max="15891" width="17.140625" style="212" bestFit="1" customWidth="1"/>
    <col min="15892" max="15892" width="16.85546875" style="212" bestFit="1" customWidth="1"/>
    <col min="15893" max="15893" width="16.7109375" style="212" bestFit="1" customWidth="1"/>
    <col min="15894" max="15894" width="15.7109375" style="212" bestFit="1" customWidth="1"/>
    <col min="15895" max="15895" width="16.28515625" style="212" bestFit="1" customWidth="1"/>
    <col min="15896" max="15896" width="17.28515625" style="212" customWidth="1"/>
    <col min="15897" max="15897" width="23.42578125" style="212" bestFit="1" customWidth="1"/>
    <col min="15898" max="15898" width="31.85546875" style="212" bestFit="1" customWidth="1"/>
    <col min="15899" max="15899" width="7.85546875" style="212" bestFit="1" customWidth="1"/>
    <col min="15900" max="15900" width="5.7109375" style="212" bestFit="1" customWidth="1"/>
    <col min="15901" max="15901" width="9.140625" style="212" bestFit="1" customWidth="1"/>
    <col min="15902" max="15902" width="13.5703125" style="212" bestFit="1" customWidth="1"/>
    <col min="15903" max="16131" width="9.140625" style="212"/>
    <col min="16132" max="16132" width="4.42578125" style="212" bestFit="1" customWidth="1"/>
    <col min="16133" max="16133" width="18.28515625" style="212" bestFit="1" customWidth="1"/>
    <col min="16134" max="16134" width="19" style="212" bestFit="1" customWidth="1"/>
    <col min="16135" max="16135" width="15.42578125" style="212" bestFit="1" customWidth="1"/>
    <col min="16136" max="16137" width="12.42578125" style="212" bestFit="1" customWidth="1"/>
    <col min="16138" max="16138" width="7.140625" style="212" bestFit="1" customWidth="1"/>
    <col min="16139" max="16139" width="10.140625" style="212" bestFit="1" customWidth="1"/>
    <col min="16140" max="16140" width="15.85546875" style="212" bestFit="1" customWidth="1"/>
    <col min="16141" max="16141" width="15.140625" style="212" bestFit="1" customWidth="1"/>
    <col min="16142" max="16142" width="18.28515625" style="212" bestFit="1" customWidth="1"/>
    <col min="16143" max="16143" width="13.28515625" style="212" bestFit="1" customWidth="1"/>
    <col min="16144" max="16144" width="19.28515625" style="212" customWidth="1"/>
    <col min="16145" max="16145" width="15.140625" style="212" customWidth="1"/>
    <col min="16146" max="16146" width="21" style="212" bestFit="1" customWidth="1"/>
    <col min="16147" max="16147" width="17.140625" style="212" bestFit="1" customWidth="1"/>
    <col min="16148" max="16148" width="16.85546875" style="212" bestFit="1" customWidth="1"/>
    <col min="16149" max="16149" width="16.7109375" style="212" bestFit="1" customWidth="1"/>
    <col min="16150" max="16150" width="15.7109375" style="212" bestFit="1" customWidth="1"/>
    <col min="16151" max="16151" width="16.28515625" style="212" bestFit="1" customWidth="1"/>
    <col min="16152" max="16152" width="17.28515625" style="212" customWidth="1"/>
    <col min="16153" max="16153" width="23.42578125" style="212" bestFit="1" customWidth="1"/>
    <col min="16154" max="16154" width="31.85546875" style="212" bestFit="1" customWidth="1"/>
    <col min="16155" max="16155" width="7.85546875" style="212" bestFit="1" customWidth="1"/>
    <col min="16156" max="16156" width="5.7109375" style="212" bestFit="1" customWidth="1"/>
    <col min="16157" max="16157" width="9.140625" style="212" bestFit="1" customWidth="1"/>
    <col min="16158" max="16158" width="13.5703125" style="212" bestFit="1" customWidth="1"/>
    <col min="16159" max="16384" width="9.140625" style="212"/>
  </cols>
  <sheetData>
    <row r="1" spans="1:46" ht="18.75" x14ac:dyDescent="0.25">
      <c r="F1" s="213"/>
      <c r="G1" s="104"/>
      <c r="H1" s="104"/>
      <c r="I1" s="104"/>
      <c r="J1" s="104"/>
      <c r="K1" s="104"/>
      <c r="L1" s="104"/>
      <c r="M1" s="104"/>
      <c r="N1" s="104"/>
      <c r="R1" s="1034" t="s">
        <v>562</v>
      </c>
      <c r="S1" s="1034"/>
    </row>
    <row r="2" spans="1:46" ht="18.75" x14ac:dyDescent="0.25">
      <c r="F2" s="213"/>
      <c r="G2" s="104"/>
      <c r="H2" s="104"/>
      <c r="I2" s="104"/>
      <c r="J2" s="104"/>
      <c r="K2" s="104"/>
      <c r="L2" s="104"/>
      <c r="M2" s="104"/>
      <c r="N2" s="104"/>
      <c r="R2" s="1034" t="s">
        <v>1</v>
      </c>
      <c r="S2" s="1034"/>
    </row>
    <row r="3" spans="1:46" ht="18.75" x14ac:dyDescent="0.25">
      <c r="F3" s="213"/>
      <c r="G3" s="104"/>
      <c r="H3" s="104"/>
      <c r="I3" s="104"/>
      <c r="J3" s="104"/>
      <c r="K3" s="104"/>
      <c r="L3" s="104"/>
      <c r="M3" s="104"/>
      <c r="N3" s="104"/>
      <c r="R3" s="1034" t="s">
        <v>334</v>
      </c>
      <c r="S3" s="1034"/>
    </row>
    <row r="4" spans="1:46" ht="18.75" x14ac:dyDescent="0.25">
      <c r="F4" s="213"/>
      <c r="G4" s="104"/>
      <c r="H4" s="104"/>
      <c r="I4" s="104"/>
      <c r="J4" s="104"/>
      <c r="K4" s="104"/>
      <c r="L4" s="104"/>
      <c r="M4" s="104"/>
      <c r="N4" s="104"/>
      <c r="R4" s="43"/>
      <c r="S4" s="43"/>
    </row>
    <row r="5" spans="1:46" ht="18.75" x14ac:dyDescent="0.25">
      <c r="F5" s="213"/>
      <c r="G5" s="104"/>
      <c r="H5" s="104"/>
      <c r="I5" s="104"/>
      <c r="J5" s="104"/>
      <c r="K5" s="104"/>
      <c r="L5" s="104"/>
      <c r="M5" s="104"/>
      <c r="N5" s="104"/>
      <c r="R5" s="43"/>
      <c r="S5" s="43"/>
    </row>
    <row r="6" spans="1:46" ht="15.75" x14ac:dyDescent="0.25">
      <c r="B6" s="1153" t="s">
        <v>563</v>
      </c>
      <c r="C6" s="1153"/>
      <c r="D6" s="1153"/>
      <c r="E6" s="1153"/>
      <c r="F6" s="1153"/>
      <c r="G6" s="1153"/>
      <c r="H6" s="1153"/>
      <c r="I6" s="1153"/>
      <c r="J6" s="1153"/>
      <c r="K6" s="1153"/>
      <c r="L6" s="1153"/>
      <c r="M6" s="1153"/>
      <c r="N6" s="1153"/>
      <c r="O6" s="1153"/>
      <c r="P6" s="1153"/>
      <c r="Q6" s="1153"/>
      <c r="R6" s="1153"/>
      <c r="S6" s="1153"/>
    </row>
    <row r="7" spans="1:46" ht="15.75" x14ac:dyDescent="0.25">
      <c r="B7" s="211"/>
      <c r="C7" s="211"/>
      <c r="D7" s="211"/>
      <c r="E7" s="211"/>
      <c r="F7" s="214"/>
      <c r="G7" s="211"/>
      <c r="H7" s="211"/>
      <c r="I7" s="211"/>
      <c r="J7" s="211"/>
      <c r="K7" s="211"/>
      <c r="L7" s="211"/>
      <c r="M7" s="211"/>
      <c r="N7" s="211"/>
      <c r="O7" s="211"/>
      <c r="P7" s="211"/>
      <c r="Q7" s="211"/>
      <c r="R7" s="211"/>
      <c r="S7" s="211"/>
    </row>
    <row r="8" spans="1:46" ht="15.75" x14ac:dyDescent="0.25">
      <c r="B8" s="987" t="str">
        <f>'С № 1 (2020)'!B7:AY7</f>
        <v>Инвестиционная программа  ГУП НАО "Нарьян-Марская электростанция"</v>
      </c>
      <c r="C8" s="987"/>
      <c r="D8" s="987"/>
      <c r="E8" s="987"/>
      <c r="F8" s="987"/>
      <c r="G8" s="987"/>
      <c r="H8" s="987"/>
      <c r="I8" s="987"/>
      <c r="J8" s="987"/>
      <c r="K8" s="987"/>
      <c r="L8" s="987"/>
      <c r="M8" s="987"/>
      <c r="N8" s="987"/>
      <c r="O8" s="987"/>
      <c r="P8" s="987"/>
      <c r="Q8" s="987"/>
      <c r="R8" s="987"/>
      <c r="S8" s="987"/>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row>
    <row r="9" spans="1:46" ht="15.75" x14ac:dyDescent="0.25">
      <c r="B9" s="987" t="s">
        <v>4</v>
      </c>
      <c r="C9" s="987"/>
      <c r="D9" s="987"/>
      <c r="E9" s="987"/>
      <c r="F9" s="987"/>
      <c r="G9" s="987"/>
      <c r="H9" s="987"/>
      <c r="I9" s="987"/>
      <c r="J9" s="987"/>
      <c r="K9" s="987"/>
      <c r="L9" s="987"/>
      <c r="M9" s="987"/>
      <c r="N9" s="987"/>
      <c r="O9" s="987"/>
      <c r="P9" s="987"/>
      <c r="Q9" s="987"/>
      <c r="R9" s="987"/>
      <c r="S9" s="987"/>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5.75" x14ac:dyDescent="0.25">
      <c r="B10" s="1185"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0" s="1185"/>
      <c r="D10" s="1185"/>
      <c r="E10" s="1185"/>
      <c r="F10" s="1185"/>
      <c r="G10" s="1185"/>
      <c r="H10" s="1185"/>
      <c r="I10" s="1185"/>
      <c r="J10" s="1185"/>
      <c r="K10" s="1185"/>
      <c r="L10" s="1185"/>
      <c r="M10" s="1185"/>
      <c r="N10" s="1185"/>
      <c r="O10" s="1185"/>
      <c r="P10" s="1185"/>
      <c r="Q10" s="1185"/>
      <c r="R10" s="1185"/>
      <c r="S10" s="1185"/>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46" ht="15.75" x14ac:dyDescent="0.25">
      <c r="B11" s="1157" t="s">
        <v>1711</v>
      </c>
      <c r="C11" s="1036"/>
      <c r="D11" s="1036"/>
      <c r="E11" s="1036"/>
      <c r="F11" s="1036"/>
      <c r="G11" s="1036"/>
      <c r="H11" s="1036"/>
      <c r="I11" s="1036"/>
      <c r="J11" s="1036"/>
      <c r="K11" s="1036"/>
      <c r="L11" s="1036"/>
      <c r="M11" s="1036"/>
      <c r="N11" s="1036"/>
      <c r="O11" s="1036"/>
      <c r="P11" s="1036"/>
      <c r="Q11" s="1036"/>
      <c r="R11" s="1036"/>
      <c r="S11" s="1036"/>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row>
    <row r="12" spans="1:46" ht="15.75" thickBot="1" x14ac:dyDescent="0.3">
      <c r="B12" s="1184"/>
      <c r="C12" s="1184"/>
      <c r="D12" s="1184"/>
      <c r="E12" s="1184"/>
      <c r="F12" s="1184"/>
      <c r="G12" s="1184"/>
      <c r="H12" s="1184"/>
      <c r="I12" s="1184"/>
      <c r="J12" s="1184"/>
      <c r="K12" s="1184"/>
      <c r="L12" s="1184"/>
      <c r="M12" s="1184"/>
      <c r="N12" s="1184"/>
      <c r="O12" s="1184"/>
      <c r="P12" s="1184"/>
      <c r="Q12" s="1184"/>
      <c r="R12" s="1184"/>
      <c r="S12" s="1184"/>
      <c r="T12" s="215"/>
    </row>
    <row r="13" spans="1:46" ht="184.5" customHeight="1" thickBot="1" x14ac:dyDescent="0.3">
      <c r="A13" s="216"/>
      <c r="B13" s="217" t="s">
        <v>7</v>
      </c>
      <c r="C13" s="217" t="s">
        <v>8</v>
      </c>
      <c r="D13" s="217" t="s">
        <v>9</v>
      </c>
      <c r="E13" s="218" t="s">
        <v>564</v>
      </c>
      <c r="F13" s="218" t="s">
        <v>565</v>
      </c>
      <c r="G13" s="217" t="s">
        <v>566</v>
      </c>
      <c r="H13" s="217" t="s">
        <v>567</v>
      </c>
      <c r="I13" s="217" t="s">
        <v>568</v>
      </c>
      <c r="J13" s="217" t="s">
        <v>569</v>
      </c>
      <c r="K13" s="217" t="s">
        <v>570</v>
      </c>
      <c r="L13" s="217" t="s">
        <v>571</v>
      </c>
      <c r="M13" s="217" t="s">
        <v>572</v>
      </c>
      <c r="N13" s="219" t="s">
        <v>573</v>
      </c>
      <c r="O13" s="219" t="s">
        <v>574</v>
      </c>
      <c r="P13" s="217" t="s">
        <v>575</v>
      </c>
      <c r="Q13" s="217" t="s">
        <v>576</v>
      </c>
      <c r="R13" s="217" t="s">
        <v>577</v>
      </c>
      <c r="S13" s="217" t="s">
        <v>578</v>
      </c>
      <c r="T13" s="216"/>
    </row>
    <row r="14" spans="1:46" ht="18.75" customHeight="1" x14ac:dyDescent="0.25">
      <c r="A14" s="216"/>
      <c r="B14" s="526">
        <v>1</v>
      </c>
      <c r="C14" s="319">
        <v>2</v>
      </c>
      <c r="D14" s="319">
        <v>3</v>
      </c>
      <c r="E14" s="319">
        <v>4</v>
      </c>
      <c r="F14" s="527">
        <v>5</v>
      </c>
      <c r="G14" s="319">
        <v>6</v>
      </c>
      <c r="H14" s="319">
        <v>7</v>
      </c>
      <c r="I14" s="319">
        <v>8</v>
      </c>
      <c r="J14" s="319">
        <v>9</v>
      </c>
      <c r="K14" s="319">
        <v>10</v>
      </c>
      <c r="L14" s="319">
        <v>11</v>
      </c>
      <c r="M14" s="319">
        <v>12</v>
      </c>
      <c r="N14" s="319">
        <v>13</v>
      </c>
      <c r="O14" s="319">
        <v>14</v>
      </c>
      <c r="P14" s="319">
        <v>15</v>
      </c>
      <c r="Q14" s="319">
        <v>16</v>
      </c>
      <c r="R14" s="319">
        <v>17</v>
      </c>
      <c r="S14" s="528">
        <v>18</v>
      </c>
      <c r="T14" s="216"/>
    </row>
    <row r="15" spans="1:46" ht="48" customHeight="1" x14ac:dyDescent="0.25">
      <c r="A15" s="216"/>
      <c r="B15" s="529">
        <v>0</v>
      </c>
      <c r="C15" s="558" t="s">
        <v>92</v>
      </c>
      <c r="D15" s="441" t="s">
        <v>93</v>
      </c>
      <c r="E15" s="441" t="s">
        <v>190</v>
      </c>
      <c r="F15" s="441" t="s">
        <v>190</v>
      </c>
      <c r="G15" s="441" t="s">
        <v>190</v>
      </c>
      <c r="H15" s="441" t="s">
        <v>190</v>
      </c>
      <c r="I15" s="441" t="s">
        <v>190</v>
      </c>
      <c r="J15" s="441" t="s">
        <v>190</v>
      </c>
      <c r="K15" s="441" t="s">
        <v>190</v>
      </c>
      <c r="L15" s="441" t="s">
        <v>190</v>
      </c>
      <c r="M15" s="441" t="s">
        <v>190</v>
      </c>
      <c r="N15" s="441" t="s">
        <v>190</v>
      </c>
      <c r="O15" s="441" t="s">
        <v>190</v>
      </c>
      <c r="P15" s="441" t="s">
        <v>190</v>
      </c>
      <c r="Q15" s="441" t="s">
        <v>190</v>
      </c>
      <c r="R15" s="441" t="s">
        <v>190</v>
      </c>
      <c r="S15" s="441" t="s">
        <v>190</v>
      </c>
      <c r="T15" s="216"/>
    </row>
    <row r="16" spans="1:46" ht="42" customHeight="1" x14ac:dyDescent="0.25">
      <c r="A16" s="216"/>
      <c r="B16" s="443" t="s">
        <v>94</v>
      </c>
      <c r="C16" s="559" t="s">
        <v>95</v>
      </c>
      <c r="D16" s="444" t="s">
        <v>93</v>
      </c>
      <c r="E16" s="444" t="s">
        <v>190</v>
      </c>
      <c r="F16" s="444" t="s">
        <v>190</v>
      </c>
      <c r="G16" s="444" t="s">
        <v>190</v>
      </c>
      <c r="H16" s="444" t="s">
        <v>190</v>
      </c>
      <c r="I16" s="444" t="s">
        <v>190</v>
      </c>
      <c r="J16" s="444" t="s">
        <v>190</v>
      </c>
      <c r="K16" s="444" t="s">
        <v>190</v>
      </c>
      <c r="L16" s="444" t="s">
        <v>190</v>
      </c>
      <c r="M16" s="444" t="s">
        <v>190</v>
      </c>
      <c r="N16" s="444" t="s">
        <v>190</v>
      </c>
      <c r="O16" s="444" t="s">
        <v>190</v>
      </c>
      <c r="P16" s="444" t="s">
        <v>190</v>
      </c>
      <c r="Q16" s="444" t="s">
        <v>190</v>
      </c>
      <c r="R16" s="444" t="s">
        <v>190</v>
      </c>
      <c r="S16" s="444" t="s">
        <v>190</v>
      </c>
      <c r="T16" s="216"/>
    </row>
    <row r="17" spans="1:20" ht="42" customHeight="1" x14ac:dyDescent="0.25">
      <c r="A17" s="216"/>
      <c r="B17" s="443" t="s">
        <v>96</v>
      </c>
      <c r="C17" s="559" t="s">
        <v>97</v>
      </c>
      <c r="D17" s="444" t="s">
        <v>93</v>
      </c>
      <c r="E17" s="444" t="s">
        <v>190</v>
      </c>
      <c r="F17" s="444" t="s">
        <v>190</v>
      </c>
      <c r="G17" s="444" t="s">
        <v>190</v>
      </c>
      <c r="H17" s="444" t="s">
        <v>190</v>
      </c>
      <c r="I17" s="444" t="s">
        <v>190</v>
      </c>
      <c r="J17" s="444" t="s">
        <v>190</v>
      </c>
      <c r="K17" s="444" t="s">
        <v>190</v>
      </c>
      <c r="L17" s="444" t="s">
        <v>190</v>
      </c>
      <c r="M17" s="444" t="s">
        <v>190</v>
      </c>
      <c r="N17" s="444" t="s">
        <v>190</v>
      </c>
      <c r="O17" s="444" t="s">
        <v>190</v>
      </c>
      <c r="P17" s="444" t="s">
        <v>190</v>
      </c>
      <c r="Q17" s="444" t="s">
        <v>190</v>
      </c>
      <c r="R17" s="444" t="s">
        <v>190</v>
      </c>
      <c r="S17" s="444" t="s">
        <v>190</v>
      </c>
      <c r="T17" s="216"/>
    </row>
    <row r="18" spans="1:20" ht="42" customHeight="1" x14ac:dyDescent="0.25">
      <c r="A18" s="216"/>
      <c r="B18" s="443" t="s">
        <v>98</v>
      </c>
      <c r="C18" s="559" t="s">
        <v>99</v>
      </c>
      <c r="D18" s="444" t="s">
        <v>93</v>
      </c>
      <c r="E18" s="444" t="s">
        <v>190</v>
      </c>
      <c r="F18" s="444" t="s">
        <v>190</v>
      </c>
      <c r="G18" s="444" t="s">
        <v>190</v>
      </c>
      <c r="H18" s="444" t="s">
        <v>190</v>
      </c>
      <c r="I18" s="444" t="s">
        <v>190</v>
      </c>
      <c r="J18" s="444" t="s">
        <v>190</v>
      </c>
      <c r="K18" s="444" t="s">
        <v>190</v>
      </c>
      <c r="L18" s="444" t="s">
        <v>190</v>
      </c>
      <c r="M18" s="444" t="s">
        <v>190</v>
      </c>
      <c r="N18" s="444" t="s">
        <v>190</v>
      </c>
      <c r="O18" s="444" t="s">
        <v>190</v>
      </c>
      <c r="P18" s="444" t="s">
        <v>190</v>
      </c>
      <c r="Q18" s="444" t="s">
        <v>190</v>
      </c>
      <c r="R18" s="444" t="s">
        <v>190</v>
      </c>
      <c r="S18" s="444" t="s">
        <v>190</v>
      </c>
      <c r="T18" s="216"/>
    </row>
    <row r="19" spans="1:20" s="221" customFormat="1" ht="42" customHeight="1" x14ac:dyDescent="0.25">
      <c r="A19" s="216"/>
      <c r="B19" s="443" t="s">
        <v>100</v>
      </c>
      <c r="C19" s="559" t="s">
        <v>101</v>
      </c>
      <c r="D19" s="444" t="s">
        <v>93</v>
      </c>
      <c r="E19" s="444" t="s">
        <v>190</v>
      </c>
      <c r="F19" s="444" t="s">
        <v>190</v>
      </c>
      <c r="G19" s="444" t="s">
        <v>190</v>
      </c>
      <c r="H19" s="444" t="s">
        <v>190</v>
      </c>
      <c r="I19" s="444" t="s">
        <v>190</v>
      </c>
      <c r="J19" s="444" t="s">
        <v>190</v>
      </c>
      <c r="K19" s="444" t="s">
        <v>190</v>
      </c>
      <c r="L19" s="444" t="s">
        <v>190</v>
      </c>
      <c r="M19" s="444" t="s">
        <v>190</v>
      </c>
      <c r="N19" s="444" t="s">
        <v>190</v>
      </c>
      <c r="O19" s="444" t="s">
        <v>190</v>
      </c>
      <c r="P19" s="444" t="s">
        <v>190</v>
      </c>
      <c r="Q19" s="444" t="s">
        <v>190</v>
      </c>
      <c r="R19" s="444" t="s">
        <v>190</v>
      </c>
      <c r="S19" s="444" t="s">
        <v>190</v>
      </c>
      <c r="T19" s="216"/>
    </row>
    <row r="20" spans="1:20" s="221" customFormat="1" ht="42" customHeight="1" x14ac:dyDescent="0.25">
      <c r="A20" s="216"/>
      <c r="B20" s="443" t="s">
        <v>102</v>
      </c>
      <c r="C20" s="559" t="s">
        <v>103</v>
      </c>
      <c r="D20" s="444" t="s">
        <v>93</v>
      </c>
      <c r="E20" s="444" t="s">
        <v>190</v>
      </c>
      <c r="F20" s="444" t="s">
        <v>190</v>
      </c>
      <c r="G20" s="444" t="s">
        <v>190</v>
      </c>
      <c r="H20" s="444" t="s">
        <v>190</v>
      </c>
      <c r="I20" s="444" t="s">
        <v>190</v>
      </c>
      <c r="J20" s="444" t="s">
        <v>190</v>
      </c>
      <c r="K20" s="444" t="s">
        <v>190</v>
      </c>
      <c r="L20" s="444" t="s">
        <v>190</v>
      </c>
      <c r="M20" s="444" t="s">
        <v>190</v>
      </c>
      <c r="N20" s="444" t="s">
        <v>190</v>
      </c>
      <c r="O20" s="444" t="s">
        <v>190</v>
      </c>
      <c r="P20" s="444" t="s">
        <v>190</v>
      </c>
      <c r="Q20" s="444" t="s">
        <v>190</v>
      </c>
      <c r="R20" s="444" t="s">
        <v>190</v>
      </c>
      <c r="S20" s="444" t="s">
        <v>190</v>
      </c>
      <c r="T20" s="216"/>
    </row>
    <row r="21" spans="1:20" ht="42" customHeight="1" x14ac:dyDescent="0.25">
      <c r="A21" s="216"/>
      <c r="B21" s="443" t="s">
        <v>104</v>
      </c>
      <c r="C21" s="559" t="s">
        <v>105</v>
      </c>
      <c r="D21" s="444" t="s">
        <v>93</v>
      </c>
      <c r="E21" s="444" t="s">
        <v>190</v>
      </c>
      <c r="F21" s="444" t="s">
        <v>190</v>
      </c>
      <c r="G21" s="444" t="s">
        <v>190</v>
      </c>
      <c r="H21" s="444" t="s">
        <v>190</v>
      </c>
      <c r="I21" s="444" t="s">
        <v>190</v>
      </c>
      <c r="J21" s="444" t="s">
        <v>190</v>
      </c>
      <c r="K21" s="444" t="s">
        <v>190</v>
      </c>
      <c r="L21" s="444" t="s">
        <v>190</v>
      </c>
      <c r="M21" s="444" t="s">
        <v>190</v>
      </c>
      <c r="N21" s="444" t="s">
        <v>190</v>
      </c>
      <c r="O21" s="444" t="s">
        <v>190</v>
      </c>
      <c r="P21" s="444" t="s">
        <v>190</v>
      </c>
      <c r="Q21" s="444" t="s">
        <v>190</v>
      </c>
      <c r="R21" s="444" t="s">
        <v>190</v>
      </c>
      <c r="S21" s="444" t="s">
        <v>190</v>
      </c>
      <c r="T21" s="216"/>
    </row>
    <row r="22" spans="1:20" ht="48" customHeight="1" x14ac:dyDescent="0.25">
      <c r="A22" s="216"/>
      <c r="B22" s="530" t="s">
        <v>106</v>
      </c>
      <c r="C22" s="502" t="s">
        <v>107</v>
      </c>
      <c r="D22" s="441" t="s">
        <v>93</v>
      </c>
      <c r="E22" s="479" t="s">
        <v>190</v>
      </c>
      <c r="F22" s="479" t="s">
        <v>190</v>
      </c>
      <c r="G22" s="479" t="s">
        <v>190</v>
      </c>
      <c r="H22" s="479" t="s">
        <v>190</v>
      </c>
      <c r="I22" s="479" t="s">
        <v>190</v>
      </c>
      <c r="J22" s="479" t="s">
        <v>190</v>
      </c>
      <c r="K22" s="479" t="s">
        <v>190</v>
      </c>
      <c r="L22" s="479" t="s">
        <v>190</v>
      </c>
      <c r="M22" s="479" t="s">
        <v>190</v>
      </c>
      <c r="N22" s="479" t="s">
        <v>190</v>
      </c>
      <c r="O22" s="479" t="s">
        <v>190</v>
      </c>
      <c r="P22" s="479" t="s">
        <v>190</v>
      </c>
      <c r="Q22" s="479" t="s">
        <v>190</v>
      </c>
      <c r="R22" s="479" t="s">
        <v>190</v>
      </c>
      <c r="S22" s="479" t="s">
        <v>190</v>
      </c>
      <c r="T22" s="216"/>
    </row>
    <row r="23" spans="1:20" ht="48" customHeight="1" x14ac:dyDescent="0.25">
      <c r="A23" s="216"/>
      <c r="B23" s="530" t="s">
        <v>108</v>
      </c>
      <c r="C23" s="502" t="s">
        <v>109</v>
      </c>
      <c r="D23" s="441" t="s">
        <v>93</v>
      </c>
      <c r="E23" s="479" t="s">
        <v>190</v>
      </c>
      <c r="F23" s="479" t="s">
        <v>190</v>
      </c>
      <c r="G23" s="479" t="s">
        <v>190</v>
      </c>
      <c r="H23" s="479" t="s">
        <v>190</v>
      </c>
      <c r="I23" s="479" t="s">
        <v>190</v>
      </c>
      <c r="J23" s="479" t="s">
        <v>190</v>
      </c>
      <c r="K23" s="479" t="s">
        <v>190</v>
      </c>
      <c r="L23" s="479" t="s">
        <v>190</v>
      </c>
      <c r="M23" s="479" t="s">
        <v>190</v>
      </c>
      <c r="N23" s="479" t="s">
        <v>190</v>
      </c>
      <c r="O23" s="479" t="s">
        <v>190</v>
      </c>
      <c r="P23" s="479" t="s">
        <v>190</v>
      </c>
      <c r="Q23" s="479" t="s">
        <v>190</v>
      </c>
      <c r="R23" s="479" t="s">
        <v>190</v>
      </c>
      <c r="S23" s="479" t="s">
        <v>190</v>
      </c>
      <c r="T23" s="216"/>
    </row>
    <row r="24" spans="1:20" ht="48" customHeight="1" x14ac:dyDescent="0.25">
      <c r="A24" s="216"/>
      <c r="B24" s="445" t="s">
        <v>110</v>
      </c>
      <c r="C24" s="502" t="s">
        <v>111</v>
      </c>
      <c r="D24" s="441" t="s">
        <v>93</v>
      </c>
      <c r="E24" s="479" t="s">
        <v>190</v>
      </c>
      <c r="F24" s="479" t="s">
        <v>190</v>
      </c>
      <c r="G24" s="479" t="s">
        <v>190</v>
      </c>
      <c r="H24" s="479" t="s">
        <v>190</v>
      </c>
      <c r="I24" s="479" t="s">
        <v>190</v>
      </c>
      <c r="J24" s="479" t="s">
        <v>190</v>
      </c>
      <c r="K24" s="479" t="s">
        <v>190</v>
      </c>
      <c r="L24" s="479" t="s">
        <v>190</v>
      </c>
      <c r="M24" s="479" t="s">
        <v>190</v>
      </c>
      <c r="N24" s="479" t="s">
        <v>190</v>
      </c>
      <c r="O24" s="479" t="s">
        <v>190</v>
      </c>
      <c r="P24" s="479" t="s">
        <v>190</v>
      </c>
      <c r="Q24" s="479" t="s">
        <v>190</v>
      </c>
      <c r="R24" s="479" t="s">
        <v>190</v>
      </c>
      <c r="S24" s="479" t="s">
        <v>190</v>
      </c>
      <c r="T24" s="216"/>
    </row>
    <row r="25" spans="1:20" ht="42" customHeight="1" x14ac:dyDescent="0.25">
      <c r="A25" s="216"/>
      <c r="B25" s="532" t="s">
        <v>112</v>
      </c>
      <c r="C25" s="722" t="s">
        <v>113</v>
      </c>
      <c r="D25" s="533" t="s">
        <v>93</v>
      </c>
      <c r="E25" s="534" t="s">
        <v>190</v>
      </c>
      <c r="F25" s="534" t="s">
        <v>190</v>
      </c>
      <c r="G25" s="534" t="s">
        <v>190</v>
      </c>
      <c r="H25" s="534" t="s">
        <v>190</v>
      </c>
      <c r="I25" s="534" t="s">
        <v>190</v>
      </c>
      <c r="J25" s="534" t="s">
        <v>190</v>
      </c>
      <c r="K25" s="534" t="s">
        <v>190</v>
      </c>
      <c r="L25" s="534" t="s">
        <v>190</v>
      </c>
      <c r="M25" s="534" t="s">
        <v>190</v>
      </c>
      <c r="N25" s="534" t="s">
        <v>190</v>
      </c>
      <c r="O25" s="534" t="s">
        <v>190</v>
      </c>
      <c r="P25" s="534" t="s">
        <v>190</v>
      </c>
      <c r="Q25" s="534" t="s">
        <v>190</v>
      </c>
      <c r="R25" s="534" t="s">
        <v>190</v>
      </c>
      <c r="S25" s="534" t="s">
        <v>190</v>
      </c>
      <c r="T25" s="216"/>
    </row>
    <row r="26" spans="1:20" ht="42" customHeight="1" x14ac:dyDescent="0.25">
      <c r="A26" s="216"/>
      <c r="B26" s="532" t="s">
        <v>114</v>
      </c>
      <c r="C26" s="722" t="s">
        <v>115</v>
      </c>
      <c r="D26" s="535" t="s">
        <v>93</v>
      </c>
      <c r="E26" s="534" t="s">
        <v>190</v>
      </c>
      <c r="F26" s="534" t="s">
        <v>190</v>
      </c>
      <c r="G26" s="534" t="s">
        <v>190</v>
      </c>
      <c r="H26" s="534" t="s">
        <v>190</v>
      </c>
      <c r="I26" s="534" t="s">
        <v>190</v>
      </c>
      <c r="J26" s="534" t="s">
        <v>190</v>
      </c>
      <c r="K26" s="534" t="s">
        <v>190</v>
      </c>
      <c r="L26" s="534" t="s">
        <v>190</v>
      </c>
      <c r="M26" s="534" t="s">
        <v>190</v>
      </c>
      <c r="N26" s="534" t="s">
        <v>190</v>
      </c>
      <c r="O26" s="534" t="s">
        <v>190</v>
      </c>
      <c r="P26" s="534" t="s">
        <v>190</v>
      </c>
      <c r="Q26" s="534" t="s">
        <v>190</v>
      </c>
      <c r="R26" s="534" t="s">
        <v>190</v>
      </c>
      <c r="S26" s="534" t="s">
        <v>190</v>
      </c>
      <c r="T26" s="216"/>
    </row>
    <row r="27" spans="1:20" ht="42" customHeight="1" x14ac:dyDescent="0.25">
      <c r="A27" s="216"/>
      <c r="B27" s="532" t="s">
        <v>116</v>
      </c>
      <c r="C27" s="722" t="s">
        <v>117</v>
      </c>
      <c r="D27" s="535" t="s">
        <v>93</v>
      </c>
      <c r="E27" s="534" t="s">
        <v>190</v>
      </c>
      <c r="F27" s="534" t="s">
        <v>190</v>
      </c>
      <c r="G27" s="534" t="s">
        <v>190</v>
      </c>
      <c r="H27" s="534" t="s">
        <v>190</v>
      </c>
      <c r="I27" s="534" t="s">
        <v>190</v>
      </c>
      <c r="J27" s="534" t="s">
        <v>190</v>
      </c>
      <c r="K27" s="534" t="s">
        <v>190</v>
      </c>
      <c r="L27" s="534" t="s">
        <v>190</v>
      </c>
      <c r="M27" s="534" t="s">
        <v>190</v>
      </c>
      <c r="N27" s="534" t="s">
        <v>190</v>
      </c>
      <c r="O27" s="534" t="s">
        <v>190</v>
      </c>
      <c r="P27" s="534" t="s">
        <v>190</v>
      </c>
      <c r="Q27" s="534" t="s">
        <v>190</v>
      </c>
      <c r="R27" s="534" t="s">
        <v>190</v>
      </c>
      <c r="S27" s="534" t="s">
        <v>190</v>
      </c>
      <c r="T27" s="216"/>
    </row>
    <row r="28" spans="1:20" ht="48" customHeight="1" x14ac:dyDescent="0.25">
      <c r="A28" s="216"/>
      <c r="B28" s="530" t="s">
        <v>118</v>
      </c>
      <c r="C28" s="502" t="s">
        <v>119</v>
      </c>
      <c r="D28" s="530" t="s">
        <v>93</v>
      </c>
      <c r="E28" s="479" t="s">
        <v>190</v>
      </c>
      <c r="F28" s="479" t="s">
        <v>190</v>
      </c>
      <c r="G28" s="479" t="s">
        <v>190</v>
      </c>
      <c r="H28" s="479" t="s">
        <v>190</v>
      </c>
      <c r="I28" s="479" t="s">
        <v>190</v>
      </c>
      <c r="J28" s="479" t="s">
        <v>190</v>
      </c>
      <c r="K28" s="479" t="s">
        <v>190</v>
      </c>
      <c r="L28" s="479" t="s">
        <v>190</v>
      </c>
      <c r="M28" s="479" t="s">
        <v>190</v>
      </c>
      <c r="N28" s="479" t="s">
        <v>190</v>
      </c>
      <c r="O28" s="479" t="s">
        <v>190</v>
      </c>
      <c r="P28" s="479" t="s">
        <v>190</v>
      </c>
      <c r="Q28" s="479" t="s">
        <v>190</v>
      </c>
      <c r="R28" s="479" t="s">
        <v>190</v>
      </c>
      <c r="S28" s="479" t="s">
        <v>190</v>
      </c>
      <c r="T28" s="216"/>
    </row>
    <row r="29" spans="1:20" ht="42" customHeight="1" x14ac:dyDescent="0.25">
      <c r="A29" s="216"/>
      <c r="B29" s="447" t="s">
        <v>120</v>
      </c>
      <c r="C29" s="503" t="s">
        <v>121</v>
      </c>
      <c r="D29" s="535" t="s">
        <v>93</v>
      </c>
      <c r="E29" s="444" t="s">
        <v>190</v>
      </c>
      <c r="F29" s="444" t="s">
        <v>190</v>
      </c>
      <c r="G29" s="444" t="s">
        <v>190</v>
      </c>
      <c r="H29" s="444" t="s">
        <v>190</v>
      </c>
      <c r="I29" s="444" t="s">
        <v>190</v>
      </c>
      <c r="J29" s="444" t="s">
        <v>190</v>
      </c>
      <c r="K29" s="444" t="s">
        <v>190</v>
      </c>
      <c r="L29" s="444" t="s">
        <v>190</v>
      </c>
      <c r="M29" s="444" t="s">
        <v>190</v>
      </c>
      <c r="N29" s="444" t="s">
        <v>190</v>
      </c>
      <c r="O29" s="444" t="s">
        <v>190</v>
      </c>
      <c r="P29" s="444" t="s">
        <v>190</v>
      </c>
      <c r="Q29" s="444" t="s">
        <v>190</v>
      </c>
      <c r="R29" s="444" t="s">
        <v>190</v>
      </c>
      <c r="S29" s="444" t="s">
        <v>190</v>
      </c>
      <c r="T29" s="216"/>
    </row>
    <row r="30" spans="1:20" ht="42" customHeight="1" x14ac:dyDescent="0.25">
      <c r="A30" s="216"/>
      <c r="B30" s="446" t="s">
        <v>122</v>
      </c>
      <c r="C30" s="503" t="s">
        <v>123</v>
      </c>
      <c r="D30" s="535" t="s">
        <v>93</v>
      </c>
      <c r="E30" s="444" t="s">
        <v>190</v>
      </c>
      <c r="F30" s="444" t="s">
        <v>190</v>
      </c>
      <c r="G30" s="444" t="s">
        <v>190</v>
      </c>
      <c r="H30" s="444" t="s">
        <v>190</v>
      </c>
      <c r="I30" s="444" t="s">
        <v>190</v>
      </c>
      <c r="J30" s="444" t="s">
        <v>190</v>
      </c>
      <c r="K30" s="444" t="s">
        <v>190</v>
      </c>
      <c r="L30" s="444" t="s">
        <v>190</v>
      </c>
      <c r="M30" s="444" t="s">
        <v>190</v>
      </c>
      <c r="N30" s="444" t="s">
        <v>190</v>
      </c>
      <c r="O30" s="444" t="s">
        <v>190</v>
      </c>
      <c r="P30" s="444" t="s">
        <v>190</v>
      </c>
      <c r="Q30" s="444" t="s">
        <v>190</v>
      </c>
      <c r="R30" s="444" t="s">
        <v>190</v>
      </c>
      <c r="S30" s="444" t="s">
        <v>190</v>
      </c>
      <c r="T30" s="216"/>
    </row>
    <row r="31" spans="1:20" ht="48" customHeight="1" x14ac:dyDescent="0.25">
      <c r="A31" s="216"/>
      <c r="B31" s="530" t="s">
        <v>124</v>
      </c>
      <c r="C31" s="558" t="s">
        <v>125</v>
      </c>
      <c r="D31" s="530" t="s">
        <v>93</v>
      </c>
      <c r="E31" s="479" t="s">
        <v>190</v>
      </c>
      <c r="F31" s="479" t="s">
        <v>190</v>
      </c>
      <c r="G31" s="479" t="s">
        <v>190</v>
      </c>
      <c r="H31" s="479" t="s">
        <v>190</v>
      </c>
      <c r="I31" s="479" t="s">
        <v>190</v>
      </c>
      <c r="J31" s="479" t="s">
        <v>190</v>
      </c>
      <c r="K31" s="479" t="s">
        <v>190</v>
      </c>
      <c r="L31" s="479" t="s">
        <v>190</v>
      </c>
      <c r="M31" s="479" t="s">
        <v>190</v>
      </c>
      <c r="N31" s="479" t="s">
        <v>190</v>
      </c>
      <c r="O31" s="479" t="s">
        <v>190</v>
      </c>
      <c r="P31" s="479" t="s">
        <v>190</v>
      </c>
      <c r="Q31" s="479" t="s">
        <v>190</v>
      </c>
      <c r="R31" s="479" t="s">
        <v>190</v>
      </c>
      <c r="S31" s="479" t="s">
        <v>190</v>
      </c>
      <c r="T31" s="216"/>
    </row>
    <row r="32" spans="1:20" ht="48" customHeight="1" x14ac:dyDescent="0.25">
      <c r="A32" s="216"/>
      <c r="B32" s="536" t="s">
        <v>126</v>
      </c>
      <c r="C32" s="558" t="s">
        <v>127</v>
      </c>
      <c r="D32" s="530" t="s">
        <v>93</v>
      </c>
      <c r="E32" s="479" t="s">
        <v>190</v>
      </c>
      <c r="F32" s="479" t="s">
        <v>190</v>
      </c>
      <c r="G32" s="479" t="s">
        <v>190</v>
      </c>
      <c r="H32" s="479" t="s">
        <v>190</v>
      </c>
      <c r="I32" s="479" t="s">
        <v>190</v>
      </c>
      <c r="J32" s="479" t="s">
        <v>190</v>
      </c>
      <c r="K32" s="479" t="s">
        <v>190</v>
      </c>
      <c r="L32" s="479" t="s">
        <v>190</v>
      </c>
      <c r="M32" s="479" t="s">
        <v>190</v>
      </c>
      <c r="N32" s="479" t="s">
        <v>190</v>
      </c>
      <c r="O32" s="479" t="s">
        <v>190</v>
      </c>
      <c r="P32" s="479" t="s">
        <v>190</v>
      </c>
      <c r="Q32" s="479" t="s">
        <v>190</v>
      </c>
      <c r="R32" s="479" t="s">
        <v>190</v>
      </c>
      <c r="S32" s="479" t="s">
        <v>190</v>
      </c>
      <c r="T32" s="216"/>
    </row>
    <row r="33" spans="1:20" ht="42" customHeight="1" x14ac:dyDescent="0.25">
      <c r="A33" s="216"/>
      <c r="B33" s="537" t="s">
        <v>286</v>
      </c>
      <c r="C33" s="723" t="s">
        <v>287</v>
      </c>
      <c r="D33" s="535" t="s">
        <v>93</v>
      </c>
      <c r="E33" s="444" t="s">
        <v>190</v>
      </c>
      <c r="F33" s="444" t="s">
        <v>190</v>
      </c>
      <c r="G33" s="444" t="s">
        <v>190</v>
      </c>
      <c r="H33" s="444" t="s">
        <v>190</v>
      </c>
      <c r="I33" s="444" t="s">
        <v>190</v>
      </c>
      <c r="J33" s="444" t="s">
        <v>190</v>
      </c>
      <c r="K33" s="444" t="s">
        <v>190</v>
      </c>
      <c r="L33" s="444" t="s">
        <v>190</v>
      </c>
      <c r="M33" s="444" t="s">
        <v>190</v>
      </c>
      <c r="N33" s="444" t="s">
        <v>190</v>
      </c>
      <c r="O33" s="444" t="s">
        <v>190</v>
      </c>
      <c r="P33" s="444" t="s">
        <v>190</v>
      </c>
      <c r="Q33" s="444" t="s">
        <v>190</v>
      </c>
      <c r="R33" s="444" t="s">
        <v>190</v>
      </c>
      <c r="S33" s="444" t="s">
        <v>190</v>
      </c>
      <c r="T33" s="216"/>
    </row>
    <row r="34" spans="1:20" s="221" customFormat="1" ht="42" customHeight="1" x14ac:dyDescent="0.25">
      <c r="A34" s="216"/>
      <c r="B34" s="424" t="s">
        <v>128</v>
      </c>
      <c r="C34" s="425" t="s">
        <v>129</v>
      </c>
      <c r="D34" s="534" t="s">
        <v>93</v>
      </c>
      <c r="E34" s="534" t="s">
        <v>190</v>
      </c>
      <c r="F34" s="534" t="s">
        <v>190</v>
      </c>
      <c r="G34" s="534" t="s">
        <v>190</v>
      </c>
      <c r="H34" s="534" t="s">
        <v>190</v>
      </c>
      <c r="I34" s="534" t="s">
        <v>190</v>
      </c>
      <c r="J34" s="534" t="s">
        <v>190</v>
      </c>
      <c r="K34" s="534" t="s">
        <v>190</v>
      </c>
      <c r="L34" s="534" t="s">
        <v>190</v>
      </c>
      <c r="M34" s="534" t="s">
        <v>190</v>
      </c>
      <c r="N34" s="534" t="s">
        <v>190</v>
      </c>
      <c r="O34" s="534" t="s">
        <v>190</v>
      </c>
      <c r="P34" s="534" t="s">
        <v>190</v>
      </c>
      <c r="Q34" s="534" t="s">
        <v>190</v>
      </c>
      <c r="R34" s="534" t="s">
        <v>190</v>
      </c>
      <c r="S34" s="534" t="s">
        <v>190</v>
      </c>
      <c r="T34" s="216"/>
    </row>
    <row r="35" spans="1:20" s="221" customFormat="1" ht="48" customHeight="1" x14ac:dyDescent="0.25">
      <c r="A35" s="216"/>
      <c r="B35" s="394" t="s">
        <v>130</v>
      </c>
      <c r="C35" s="395" t="s">
        <v>131</v>
      </c>
      <c r="D35" s="441" t="s">
        <v>93</v>
      </c>
      <c r="E35" s="441" t="s">
        <v>190</v>
      </c>
      <c r="F35" s="441" t="s">
        <v>190</v>
      </c>
      <c r="G35" s="441" t="s">
        <v>190</v>
      </c>
      <c r="H35" s="441" t="s">
        <v>190</v>
      </c>
      <c r="I35" s="441" t="s">
        <v>190</v>
      </c>
      <c r="J35" s="441" t="s">
        <v>190</v>
      </c>
      <c r="K35" s="441" t="s">
        <v>190</v>
      </c>
      <c r="L35" s="441" t="s">
        <v>190</v>
      </c>
      <c r="M35" s="441" t="s">
        <v>190</v>
      </c>
      <c r="N35" s="441" t="s">
        <v>190</v>
      </c>
      <c r="O35" s="441" t="s">
        <v>190</v>
      </c>
      <c r="P35" s="441" t="s">
        <v>190</v>
      </c>
      <c r="Q35" s="441" t="s">
        <v>190</v>
      </c>
      <c r="R35" s="441" t="s">
        <v>190</v>
      </c>
      <c r="S35" s="441" t="s">
        <v>190</v>
      </c>
      <c r="T35" s="216"/>
    </row>
    <row r="36" spans="1:20" s="221" customFormat="1" ht="48" customHeight="1" x14ac:dyDescent="0.25">
      <c r="A36" s="216"/>
      <c r="B36" s="394" t="s">
        <v>132</v>
      </c>
      <c r="C36" s="395" t="s">
        <v>133</v>
      </c>
      <c r="D36" s="394" t="s">
        <v>93</v>
      </c>
      <c r="E36" s="441" t="s">
        <v>190</v>
      </c>
      <c r="F36" s="441" t="s">
        <v>190</v>
      </c>
      <c r="G36" s="441" t="s">
        <v>190</v>
      </c>
      <c r="H36" s="441" t="s">
        <v>190</v>
      </c>
      <c r="I36" s="441" t="s">
        <v>190</v>
      </c>
      <c r="J36" s="441" t="s">
        <v>190</v>
      </c>
      <c r="K36" s="441" t="s">
        <v>190</v>
      </c>
      <c r="L36" s="441" t="s">
        <v>190</v>
      </c>
      <c r="M36" s="441" t="s">
        <v>190</v>
      </c>
      <c r="N36" s="441" t="s">
        <v>190</v>
      </c>
      <c r="O36" s="441" t="s">
        <v>190</v>
      </c>
      <c r="P36" s="441" t="s">
        <v>190</v>
      </c>
      <c r="Q36" s="441" t="s">
        <v>190</v>
      </c>
      <c r="R36" s="441" t="s">
        <v>190</v>
      </c>
      <c r="S36" s="441" t="s">
        <v>190</v>
      </c>
      <c r="T36" s="216"/>
    </row>
    <row r="37" spans="1:20" ht="42" customHeight="1" x14ac:dyDescent="0.25">
      <c r="A37" s="216"/>
      <c r="B37" s="424" t="s">
        <v>134</v>
      </c>
      <c r="C37" s="425" t="s">
        <v>135</v>
      </c>
      <c r="D37" s="424" t="s">
        <v>93</v>
      </c>
      <c r="E37" s="534" t="s">
        <v>190</v>
      </c>
      <c r="F37" s="534" t="s">
        <v>190</v>
      </c>
      <c r="G37" s="534" t="s">
        <v>190</v>
      </c>
      <c r="H37" s="534" t="s">
        <v>190</v>
      </c>
      <c r="I37" s="534" t="s">
        <v>190</v>
      </c>
      <c r="J37" s="534" t="s">
        <v>190</v>
      </c>
      <c r="K37" s="534" t="s">
        <v>190</v>
      </c>
      <c r="L37" s="534" t="s">
        <v>190</v>
      </c>
      <c r="M37" s="534" t="s">
        <v>190</v>
      </c>
      <c r="N37" s="534" t="s">
        <v>190</v>
      </c>
      <c r="O37" s="534" t="s">
        <v>190</v>
      </c>
      <c r="P37" s="534" t="s">
        <v>190</v>
      </c>
      <c r="Q37" s="534" t="s">
        <v>190</v>
      </c>
      <c r="R37" s="534" t="s">
        <v>190</v>
      </c>
      <c r="S37" s="534" t="s">
        <v>190</v>
      </c>
      <c r="T37" s="216"/>
    </row>
    <row r="38" spans="1:20" ht="42" customHeight="1" x14ac:dyDescent="0.25">
      <c r="A38" s="216"/>
      <c r="B38" s="424" t="s">
        <v>139</v>
      </c>
      <c r="C38" s="425" t="s">
        <v>140</v>
      </c>
      <c r="D38" s="424" t="s">
        <v>93</v>
      </c>
      <c r="E38" s="542" t="s">
        <v>190</v>
      </c>
      <c r="F38" s="542" t="s">
        <v>190</v>
      </c>
      <c r="G38" s="542" t="s">
        <v>190</v>
      </c>
      <c r="H38" s="542" t="s">
        <v>190</v>
      </c>
      <c r="I38" s="542" t="s">
        <v>190</v>
      </c>
      <c r="J38" s="542" t="s">
        <v>190</v>
      </c>
      <c r="K38" s="542" t="s">
        <v>190</v>
      </c>
      <c r="L38" s="542" t="s">
        <v>190</v>
      </c>
      <c r="M38" s="542" t="s">
        <v>190</v>
      </c>
      <c r="N38" s="542" t="s">
        <v>190</v>
      </c>
      <c r="O38" s="542" t="s">
        <v>190</v>
      </c>
      <c r="P38" s="542" t="s">
        <v>190</v>
      </c>
      <c r="Q38" s="542" t="s">
        <v>190</v>
      </c>
      <c r="R38" s="542" t="s">
        <v>190</v>
      </c>
      <c r="S38" s="542" t="s">
        <v>190</v>
      </c>
      <c r="T38" s="216"/>
    </row>
    <row r="39" spans="1:20" ht="33" customHeight="1" x14ac:dyDescent="0.25">
      <c r="B39" s="388" t="s">
        <v>139</v>
      </c>
      <c r="C39" s="406" t="s">
        <v>746</v>
      </c>
      <c r="D39" s="688" t="s">
        <v>838</v>
      </c>
      <c r="E39" s="547" t="s">
        <v>579</v>
      </c>
      <c r="F39" s="547" t="s">
        <v>580</v>
      </c>
      <c r="G39" s="547" t="s">
        <v>776</v>
      </c>
      <c r="H39" s="547" t="s">
        <v>778</v>
      </c>
      <c r="I39" s="547" t="s">
        <v>581</v>
      </c>
      <c r="J39" s="547" t="s">
        <v>581</v>
      </c>
      <c r="K39" s="547" t="s">
        <v>581</v>
      </c>
      <c r="L39" s="543" t="s">
        <v>657</v>
      </c>
      <c r="M39" s="547" t="s">
        <v>581</v>
      </c>
      <c r="N39" s="547" t="s">
        <v>779</v>
      </c>
      <c r="O39" s="543" t="s">
        <v>657</v>
      </c>
      <c r="P39" s="547" t="s">
        <v>581</v>
      </c>
      <c r="Q39" s="547" t="s">
        <v>581</v>
      </c>
      <c r="R39" s="543" t="s">
        <v>656</v>
      </c>
      <c r="S39" s="547" t="s">
        <v>581</v>
      </c>
    </row>
    <row r="40" spans="1:20" ht="33" customHeight="1" x14ac:dyDescent="0.25">
      <c r="B40" s="388" t="s">
        <v>139</v>
      </c>
      <c r="C40" s="406" t="s">
        <v>754</v>
      </c>
      <c r="D40" s="688" t="s">
        <v>756</v>
      </c>
      <c r="E40" s="547" t="s">
        <v>579</v>
      </c>
      <c r="F40" s="547" t="s">
        <v>580</v>
      </c>
      <c r="G40" s="547" t="s">
        <v>776</v>
      </c>
      <c r="H40" s="547" t="s">
        <v>778</v>
      </c>
      <c r="I40" s="547" t="s">
        <v>581</v>
      </c>
      <c r="J40" s="547" t="s">
        <v>581</v>
      </c>
      <c r="K40" s="547" t="s">
        <v>581</v>
      </c>
      <c r="L40" s="543" t="s">
        <v>657</v>
      </c>
      <c r="M40" s="547" t="s">
        <v>581</v>
      </c>
      <c r="N40" s="547" t="s">
        <v>779</v>
      </c>
      <c r="O40" s="543" t="s">
        <v>657</v>
      </c>
      <c r="P40" s="547" t="s">
        <v>581</v>
      </c>
      <c r="Q40" s="547" t="s">
        <v>581</v>
      </c>
      <c r="R40" s="543" t="s">
        <v>656</v>
      </c>
      <c r="S40" s="547" t="s">
        <v>581</v>
      </c>
    </row>
    <row r="41" spans="1:20" ht="33" customHeight="1" x14ac:dyDescent="0.25">
      <c r="B41" s="388" t="s">
        <v>139</v>
      </c>
      <c r="C41" s="406" t="s">
        <v>757</v>
      </c>
      <c r="D41" s="688" t="s">
        <v>839</v>
      </c>
      <c r="E41" s="547" t="s">
        <v>579</v>
      </c>
      <c r="F41" s="547" t="s">
        <v>580</v>
      </c>
      <c r="G41" s="547" t="s">
        <v>776</v>
      </c>
      <c r="H41" s="547" t="s">
        <v>778</v>
      </c>
      <c r="I41" s="547" t="s">
        <v>581</v>
      </c>
      <c r="J41" s="547" t="s">
        <v>581</v>
      </c>
      <c r="K41" s="547" t="s">
        <v>581</v>
      </c>
      <c r="L41" s="543" t="s">
        <v>657</v>
      </c>
      <c r="M41" s="547" t="s">
        <v>581</v>
      </c>
      <c r="N41" s="547" t="s">
        <v>779</v>
      </c>
      <c r="O41" s="543" t="s">
        <v>657</v>
      </c>
      <c r="P41" s="547" t="s">
        <v>581</v>
      </c>
      <c r="Q41" s="547" t="s">
        <v>581</v>
      </c>
      <c r="R41" s="543" t="s">
        <v>656</v>
      </c>
      <c r="S41" s="547" t="s">
        <v>581</v>
      </c>
    </row>
    <row r="42" spans="1:20" ht="33" customHeight="1" x14ac:dyDescent="0.25">
      <c r="B42" s="388" t="s">
        <v>139</v>
      </c>
      <c r="C42" s="406" t="s">
        <v>717</v>
      </c>
      <c r="D42" s="688" t="s">
        <v>733</v>
      </c>
      <c r="E42" s="547" t="s">
        <v>579</v>
      </c>
      <c r="F42" s="547" t="s">
        <v>580</v>
      </c>
      <c r="G42" s="547" t="s">
        <v>776</v>
      </c>
      <c r="H42" s="547" t="s">
        <v>778</v>
      </c>
      <c r="I42" s="547" t="s">
        <v>581</v>
      </c>
      <c r="J42" s="547" t="s">
        <v>581</v>
      </c>
      <c r="K42" s="547" t="s">
        <v>581</v>
      </c>
      <c r="L42" s="543" t="s">
        <v>657</v>
      </c>
      <c r="M42" s="547" t="s">
        <v>581</v>
      </c>
      <c r="N42" s="547" t="s">
        <v>779</v>
      </c>
      <c r="O42" s="543" t="s">
        <v>657</v>
      </c>
      <c r="P42" s="547" t="s">
        <v>581</v>
      </c>
      <c r="Q42" s="547" t="s">
        <v>581</v>
      </c>
      <c r="R42" s="543" t="s">
        <v>656</v>
      </c>
      <c r="S42" s="547" t="s">
        <v>581</v>
      </c>
    </row>
    <row r="43" spans="1:20" ht="33" customHeight="1" x14ac:dyDescent="0.25">
      <c r="B43" s="388" t="s">
        <v>139</v>
      </c>
      <c r="C43" s="406" t="s">
        <v>718</v>
      </c>
      <c r="D43" s="688" t="s">
        <v>840</v>
      </c>
      <c r="E43" s="547" t="s">
        <v>579</v>
      </c>
      <c r="F43" s="547" t="s">
        <v>580</v>
      </c>
      <c r="G43" s="547" t="s">
        <v>776</v>
      </c>
      <c r="H43" s="547" t="s">
        <v>778</v>
      </c>
      <c r="I43" s="547" t="s">
        <v>581</v>
      </c>
      <c r="J43" s="547" t="s">
        <v>581</v>
      </c>
      <c r="K43" s="547" t="s">
        <v>581</v>
      </c>
      <c r="L43" s="543" t="s">
        <v>657</v>
      </c>
      <c r="M43" s="547" t="s">
        <v>581</v>
      </c>
      <c r="N43" s="547" t="s">
        <v>779</v>
      </c>
      <c r="O43" s="543" t="s">
        <v>657</v>
      </c>
      <c r="P43" s="547" t="s">
        <v>581</v>
      </c>
      <c r="Q43" s="547" t="s">
        <v>581</v>
      </c>
      <c r="R43" s="543" t="s">
        <v>656</v>
      </c>
      <c r="S43" s="547" t="s">
        <v>581</v>
      </c>
    </row>
    <row r="44" spans="1:20" ht="33" customHeight="1" x14ac:dyDescent="0.25">
      <c r="B44" s="388" t="s">
        <v>139</v>
      </c>
      <c r="C44" s="406" t="s">
        <v>1715</v>
      </c>
      <c r="D44" s="688" t="s">
        <v>1719</v>
      </c>
      <c r="E44" s="547"/>
      <c r="F44" s="547"/>
      <c r="G44" s="547"/>
      <c r="H44" s="547"/>
      <c r="I44" s="547"/>
      <c r="J44" s="547"/>
      <c r="K44" s="547"/>
      <c r="L44" s="543"/>
      <c r="M44" s="547"/>
      <c r="N44" s="547"/>
      <c r="O44" s="543"/>
      <c r="P44" s="547"/>
      <c r="Q44" s="547"/>
      <c r="R44" s="543"/>
      <c r="S44" s="547"/>
    </row>
    <row r="45" spans="1:20" ht="33" customHeight="1" x14ac:dyDescent="0.25">
      <c r="B45" s="388" t="s">
        <v>139</v>
      </c>
      <c r="C45" s="406" t="s">
        <v>1717</v>
      </c>
      <c r="D45" s="688" t="s">
        <v>1720</v>
      </c>
      <c r="E45" s="547"/>
      <c r="F45" s="547"/>
      <c r="G45" s="547"/>
      <c r="H45" s="547"/>
      <c r="I45" s="547"/>
      <c r="J45" s="547"/>
      <c r="K45" s="547"/>
      <c r="L45" s="543"/>
      <c r="M45" s="547"/>
      <c r="N45" s="547"/>
      <c r="O45" s="543"/>
      <c r="P45" s="547"/>
      <c r="Q45" s="547"/>
      <c r="R45" s="543"/>
      <c r="S45" s="547"/>
    </row>
    <row r="46" spans="1:20" ht="48" customHeight="1" x14ac:dyDescent="0.25">
      <c r="A46" s="216"/>
      <c r="B46" s="394" t="s">
        <v>141</v>
      </c>
      <c r="C46" s="395" t="s">
        <v>142</v>
      </c>
      <c r="D46" s="394" t="s">
        <v>93</v>
      </c>
      <c r="E46" s="394" t="s">
        <v>190</v>
      </c>
      <c r="F46" s="394" t="s">
        <v>190</v>
      </c>
      <c r="G46" s="394" t="s">
        <v>190</v>
      </c>
      <c r="H46" s="394" t="s">
        <v>190</v>
      </c>
      <c r="I46" s="394" t="s">
        <v>190</v>
      </c>
      <c r="J46" s="394" t="s">
        <v>190</v>
      </c>
      <c r="K46" s="394" t="s">
        <v>190</v>
      </c>
      <c r="L46" s="394" t="s">
        <v>190</v>
      </c>
      <c r="M46" s="394" t="s">
        <v>190</v>
      </c>
      <c r="N46" s="394" t="s">
        <v>190</v>
      </c>
      <c r="O46" s="394" t="s">
        <v>190</v>
      </c>
      <c r="P46" s="394" t="s">
        <v>190</v>
      </c>
      <c r="Q46" s="394" t="s">
        <v>190</v>
      </c>
      <c r="R46" s="394" t="s">
        <v>190</v>
      </c>
      <c r="S46" s="394" t="s">
        <v>190</v>
      </c>
      <c r="T46" s="222"/>
    </row>
    <row r="47" spans="1:20" ht="42" customHeight="1" x14ac:dyDescent="0.25">
      <c r="A47" s="216"/>
      <c r="B47" s="424" t="s">
        <v>143</v>
      </c>
      <c r="C47" s="425" t="s">
        <v>144</v>
      </c>
      <c r="D47" s="424" t="s">
        <v>93</v>
      </c>
      <c r="E47" s="424" t="s">
        <v>190</v>
      </c>
      <c r="F47" s="424" t="s">
        <v>190</v>
      </c>
      <c r="G47" s="424" t="s">
        <v>190</v>
      </c>
      <c r="H47" s="424" t="s">
        <v>190</v>
      </c>
      <c r="I47" s="424" t="s">
        <v>190</v>
      </c>
      <c r="J47" s="424" t="s">
        <v>190</v>
      </c>
      <c r="K47" s="424" t="s">
        <v>190</v>
      </c>
      <c r="L47" s="424" t="s">
        <v>190</v>
      </c>
      <c r="M47" s="424" t="s">
        <v>190</v>
      </c>
      <c r="N47" s="424" t="s">
        <v>190</v>
      </c>
      <c r="O47" s="424" t="s">
        <v>190</v>
      </c>
      <c r="P47" s="424" t="s">
        <v>190</v>
      </c>
      <c r="Q47" s="424" t="s">
        <v>190</v>
      </c>
      <c r="R47" s="424" t="s">
        <v>190</v>
      </c>
      <c r="S47" s="424" t="s">
        <v>190</v>
      </c>
      <c r="T47" s="216"/>
    </row>
    <row r="48" spans="1:20" ht="42" customHeight="1" x14ac:dyDescent="0.25">
      <c r="A48" s="216"/>
      <c r="B48" s="424" t="s">
        <v>148</v>
      </c>
      <c r="C48" s="425" t="s">
        <v>149</v>
      </c>
      <c r="D48" s="424" t="s">
        <v>93</v>
      </c>
      <c r="E48" s="424" t="s">
        <v>190</v>
      </c>
      <c r="F48" s="424" t="s">
        <v>190</v>
      </c>
      <c r="G48" s="424" t="s">
        <v>190</v>
      </c>
      <c r="H48" s="424" t="s">
        <v>190</v>
      </c>
      <c r="I48" s="424" t="s">
        <v>190</v>
      </c>
      <c r="J48" s="424" t="s">
        <v>190</v>
      </c>
      <c r="K48" s="424" t="s">
        <v>190</v>
      </c>
      <c r="L48" s="424" t="s">
        <v>190</v>
      </c>
      <c r="M48" s="424" t="s">
        <v>190</v>
      </c>
      <c r="N48" s="424" t="s">
        <v>190</v>
      </c>
      <c r="O48" s="424" t="s">
        <v>190</v>
      </c>
      <c r="P48" s="424" t="s">
        <v>190</v>
      </c>
      <c r="Q48" s="424" t="s">
        <v>190</v>
      </c>
      <c r="R48" s="424" t="s">
        <v>190</v>
      </c>
      <c r="S48" s="424" t="s">
        <v>190</v>
      </c>
      <c r="T48" s="216"/>
    </row>
    <row r="49" spans="1:20" ht="48" customHeight="1" x14ac:dyDescent="0.25">
      <c r="A49" s="216"/>
      <c r="B49" s="394" t="s">
        <v>150</v>
      </c>
      <c r="C49" s="395" t="s">
        <v>151</v>
      </c>
      <c r="D49" s="394" t="s">
        <v>93</v>
      </c>
      <c r="E49" s="394" t="s">
        <v>190</v>
      </c>
      <c r="F49" s="394" t="s">
        <v>190</v>
      </c>
      <c r="G49" s="394" t="s">
        <v>190</v>
      </c>
      <c r="H49" s="394" t="s">
        <v>190</v>
      </c>
      <c r="I49" s="394" t="s">
        <v>190</v>
      </c>
      <c r="J49" s="394" t="s">
        <v>190</v>
      </c>
      <c r="K49" s="394" t="s">
        <v>190</v>
      </c>
      <c r="L49" s="394" t="s">
        <v>190</v>
      </c>
      <c r="M49" s="394" t="s">
        <v>190</v>
      </c>
      <c r="N49" s="394" t="s">
        <v>190</v>
      </c>
      <c r="O49" s="394" t="s">
        <v>190</v>
      </c>
      <c r="P49" s="394" t="s">
        <v>190</v>
      </c>
      <c r="Q49" s="394" t="s">
        <v>190</v>
      </c>
      <c r="R49" s="394" t="s">
        <v>190</v>
      </c>
      <c r="S49" s="394" t="s">
        <v>190</v>
      </c>
      <c r="T49" s="216"/>
    </row>
    <row r="50" spans="1:20" ht="42" customHeight="1" x14ac:dyDescent="0.25">
      <c r="A50" s="216"/>
      <c r="B50" s="537" t="s">
        <v>152</v>
      </c>
      <c r="C50" s="544" t="s">
        <v>153</v>
      </c>
      <c r="D50" s="424" t="s">
        <v>93</v>
      </c>
      <c r="E50" s="424" t="s">
        <v>190</v>
      </c>
      <c r="F50" s="424" t="s">
        <v>190</v>
      </c>
      <c r="G50" s="424" t="s">
        <v>190</v>
      </c>
      <c r="H50" s="424" t="s">
        <v>190</v>
      </c>
      <c r="I50" s="424" t="s">
        <v>190</v>
      </c>
      <c r="J50" s="424" t="s">
        <v>190</v>
      </c>
      <c r="K50" s="424" t="s">
        <v>190</v>
      </c>
      <c r="L50" s="424" t="s">
        <v>190</v>
      </c>
      <c r="M50" s="424" t="s">
        <v>190</v>
      </c>
      <c r="N50" s="424" t="s">
        <v>190</v>
      </c>
      <c r="O50" s="424" t="s">
        <v>190</v>
      </c>
      <c r="P50" s="424" t="s">
        <v>190</v>
      </c>
      <c r="Q50" s="424" t="s">
        <v>190</v>
      </c>
      <c r="R50" s="424" t="s">
        <v>190</v>
      </c>
      <c r="S50" s="424" t="s">
        <v>190</v>
      </c>
      <c r="T50" s="216"/>
    </row>
    <row r="51" spans="1:20" ht="42" customHeight="1" x14ac:dyDescent="0.25">
      <c r="A51" s="216"/>
      <c r="B51" s="537" t="s">
        <v>154</v>
      </c>
      <c r="C51" s="544" t="s">
        <v>155</v>
      </c>
      <c r="D51" s="424" t="s">
        <v>93</v>
      </c>
      <c r="E51" s="424" t="s">
        <v>190</v>
      </c>
      <c r="F51" s="424" t="s">
        <v>190</v>
      </c>
      <c r="G51" s="424" t="s">
        <v>190</v>
      </c>
      <c r="H51" s="424" t="s">
        <v>190</v>
      </c>
      <c r="I51" s="424" t="s">
        <v>190</v>
      </c>
      <c r="J51" s="424" t="s">
        <v>190</v>
      </c>
      <c r="K51" s="424" t="s">
        <v>190</v>
      </c>
      <c r="L51" s="424" t="s">
        <v>190</v>
      </c>
      <c r="M51" s="424" t="s">
        <v>190</v>
      </c>
      <c r="N51" s="424" t="s">
        <v>190</v>
      </c>
      <c r="O51" s="424" t="s">
        <v>190</v>
      </c>
      <c r="P51" s="424" t="s">
        <v>190</v>
      </c>
      <c r="Q51" s="424" t="s">
        <v>190</v>
      </c>
      <c r="R51" s="424" t="s">
        <v>190</v>
      </c>
      <c r="S51" s="424" t="s">
        <v>190</v>
      </c>
      <c r="T51" s="216"/>
    </row>
    <row r="52" spans="1:20" ht="33" customHeight="1" x14ac:dyDescent="0.25">
      <c r="B52" s="538" t="s">
        <v>154</v>
      </c>
      <c r="C52" s="545" t="s">
        <v>734</v>
      </c>
      <c r="D52" s="76" t="s">
        <v>841</v>
      </c>
      <c r="E52" s="388" t="s">
        <v>579</v>
      </c>
      <c r="F52" s="388" t="s">
        <v>580</v>
      </c>
      <c r="G52" s="388" t="s">
        <v>776</v>
      </c>
      <c r="H52" s="388" t="s">
        <v>778</v>
      </c>
      <c r="I52" s="388" t="s">
        <v>581</v>
      </c>
      <c r="J52" s="388" t="s">
        <v>581</v>
      </c>
      <c r="K52" s="388" t="s">
        <v>581</v>
      </c>
      <c r="L52" s="388" t="s">
        <v>581</v>
      </c>
      <c r="M52" s="388" t="s">
        <v>581</v>
      </c>
      <c r="N52" s="76" t="s">
        <v>582</v>
      </c>
      <c r="O52" s="388" t="s">
        <v>581</v>
      </c>
      <c r="P52" s="388" t="s">
        <v>581</v>
      </c>
      <c r="Q52" s="388" t="s">
        <v>581</v>
      </c>
      <c r="R52" s="400" t="s">
        <v>656</v>
      </c>
      <c r="S52" s="76" t="s">
        <v>581</v>
      </c>
    </row>
    <row r="53" spans="1:20" ht="42" customHeight="1" x14ac:dyDescent="0.25">
      <c r="A53" s="216"/>
      <c r="B53" s="424" t="s">
        <v>156</v>
      </c>
      <c r="C53" s="425" t="s">
        <v>157</v>
      </c>
      <c r="D53" s="424" t="s">
        <v>93</v>
      </c>
      <c r="E53" s="424" t="s">
        <v>190</v>
      </c>
      <c r="F53" s="424" t="s">
        <v>190</v>
      </c>
      <c r="G53" s="424" t="s">
        <v>190</v>
      </c>
      <c r="H53" s="424" t="s">
        <v>190</v>
      </c>
      <c r="I53" s="424" t="s">
        <v>190</v>
      </c>
      <c r="J53" s="424" t="s">
        <v>190</v>
      </c>
      <c r="K53" s="424" t="s">
        <v>190</v>
      </c>
      <c r="L53" s="424" t="s">
        <v>190</v>
      </c>
      <c r="M53" s="424" t="s">
        <v>190</v>
      </c>
      <c r="N53" s="424" t="s">
        <v>190</v>
      </c>
      <c r="O53" s="424" t="s">
        <v>190</v>
      </c>
      <c r="P53" s="424" t="s">
        <v>190</v>
      </c>
      <c r="Q53" s="424" t="s">
        <v>190</v>
      </c>
      <c r="R53" s="424" t="s">
        <v>190</v>
      </c>
      <c r="S53" s="424" t="s">
        <v>190</v>
      </c>
      <c r="T53" s="216"/>
    </row>
    <row r="54" spans="1:20" ht="42" customHeight="1" x14ac:dyDescent="0.25">
      <c r="A54" s="216"/>
      <c r="B54" s="424" t="s">
        <v>158</v>
      </c>
      <c r="C54" s="425" t="s">
        <v>159</v>
      </c>
      <c r="D54" s="424" t="s">
        <v>93</v>
      </c>
      <c r="E54" s="424" t="s">
        <v>190</v>
      </c>
      <c r="F54" s="424" t="s">
        <v>190</v>
      </c>
      <c r="G54" s="424" t="s">
        <v>190</v>
      </c>
      <c r="H54" s="424" t="s">
        <v>190</v>
      </c>
      <c r="I54" s="424" t="s">
        <v>190</v>
      </c>
      <c r="J54" s="424" t="s">
        <v>190</v>
      </c>
      <c r="K54" s="424" t="s">
        <v>190</v>
      </c>
      <c r="L54" s="424" t="s">
        <v>190</v>
      </c>
      <c r="M54" s="424" t="s">
        <v>190</v>
      </c>
      <c r="N54" s="424" t="s">
        <v>190</v>
      </c>
      <c r="O54" s="424" t="s">
        <v>190</v>
      </c>
      <c r="P54" s="424" t="s">
        <v>190</v>
      </c>
      <c r="Q54" s="424" t="s">
        <v>190</v>
      </c>
      <c r="R54" s="424" t="s">
        <v>190</v>
      </c>
      <c r="S54" s="424" t="s">
        <v>190</v>
      </c>
      <c r="T54" s="216"/>
    </row>
    <row r="55" spans="1:20" ht="42" customHeight="1" x14ac:dyDescent="0.25">
      <c r="A55" s="216"/>
      <c r="B55" s="424" t="s">
        <v>160</v>
      </c>
      <c r="C55" s="425" t="s">
        <v>161</v>
      </c>
      <c r="D55" s="424" t="s">
        <v>93</v>
      </c>
      <c r="E55" s="424" t="s">
        <v>190</v>
      </c>
      <c r="F55" s="424" t="s">
        <v>190</v>
      </c>
      <c r="G55" s="424" t="s">
        <v>190</v>
      </c>
      <c r="H55" s="424" t="s">
        <v>190</v>
      </c>
      <c r="I55" s="424" t="s">
        <v>190</v>
      </c>
      <c r="J55" s="424" t="s">
        <v>190</v>
      </c>
      <c r="K55" s="424" t="s">
        <v>190</v>
      </c>
      <c r="L55" s="424" t="s">
        <v>190</v>
      </c>
      <c r="M55" s="424" t="s">
        <v>190</v>
      </c>
      <c r="N55" s="424" t="s">
        <v>190</v>
      </c>
      <c r="O55" s="424" t="s">
        <v>190</v>
      </c>
      <c r="P55" s="424" t="s">
        <v>190</v>
      </c>
      <c r="Q55" s="424" t="s">
        <v>190</v>
      </c>
      <c r="R55" s="424" t="s">
        <v>190</v>
      </c>
      <c r="S55" s="424" t="s">
        <v>190</v>
      </c>
      <c r="T55" s="216"/>
    </row>
    <row r="56" spans="1:20" ht="42" customHeight="1" x14ac:dyDescent="0.25">
      <c r="A56" s="216"/>
      <c r="B56" s="424" t="s">
        <v>165</v>
      </c>
      <c r="C56" s="425" t="s">
        <v>166</v>
      </c>
      <c r="D56" s="424" t="s">
        <v>93</v>
      </c>
      <c r="E56" s="424" t="s">
        <v>190</v>
      </c>
      <c r="F56" s="424" t="s">
        <v>190</v>
      </c>
      <c r="G56" s="424" t="s">
        <v>190</v>
      </c>
      <c r="H56" s="424" t="s">
        <v>190</v>
      </c>
      <c r="I56" s="424" t="s">
        <v>190</v>
      </c>
      <c r="J56" s="424" t="s">
        <v>190</v>
      </c>
      <c r="K56" s="424" t="s">
        <v>190</v>
      </c>
      <c r="L56" s="424" t="s">
        <v>190</v>
      </c>
      <c r="M56" s="424" t="s">
        <v>190</v>
      </c>
      <c r="N56" s="424" t="s">
        <v>190</v>
      </c>
      <c r="O56" s="424" t="s">
        <v>190</v>
      </c>
      <c r="P56" s="424" t="s">
        <v>190</v>
      </c>
      <c r="Q56" s="424" t="s">
        <v>190</v>
      </c>
      <c r="R56" s="424" t="s">
        <v>190</v>
      </c>
      <c r="S56" s="424" t="s">
        <v>190</v>
      </c>
      <c r="T56" s="216"/>
    </row>
    <row r="57" spans="1:20" ht="42" customHeight="1" x14ac:dyDescent="0.25">
      <c r="A57" s="216"/>
      <c r="B57" s="537" t="s">
        <v>167</v>
      </c>
      <c r="C57" s="544" t="s">
        <v>168</v>
      </c>
      <c r="D57" s="424" t="s">
        <v>93</v>
      </c>
      <c r="E57" s="424" t="s">
        <v>190</v>
      </c>
      <c r="F57" s="424" t="s">
        <v>190</v>
      </c>
      <c r="G57" s="424" t="s">
        <v>190</v>
      </c>
      <c r="H57" s="424" t="s">
        <v>190</v>
      </c>
      <c r="I57" s="424" t="s">
        <v>190</v>
      </c>
      <c r="J57" s="424" t="s">
        <v>190</v>
      </c>
      <c r="K57" s="424" t="s">
        <v>190</v>
      </c>
      <c r="L57" s="424" t="s">
        <v>190</v>
      </c>
      <c r="M57" s="424" t="s">
        <v>190</v>
      </c>
      <c r="N57" s="424" t="s">
        <v>190</v>
      </c>
      <c r="O57" s="424" t="s">
        <v>190</v>
      </c>
      <c r="P57" s="424" t="s">
        <v>190</v>
      </c>
      <c r="Q57" s="424" t="s">
        <v>190</v>
      </c>
      <c r="R57" s="424" t="s">
        <v>190</v>
      </c>
      <c r="S57" s="424" t="s">
        <v>190</v>
      </c>
      <c r="T57" s="216"/>
    </row>
    <row r="58" spans="1:20" ht="42" customHeight="1" x14ac:dyDescent="0.25">
      <c r="A58" s="216"/>
      <c r="B58" s="537" t="s">
        <v>169</v>
      </c>
      <c r="C58" s="544" t="s">
        <v>170</v>
      </c>
      <c r="D58" s="424" t="s">
        <v>93</v>
      </c>
      <c r="E58" s="424" t="s">
        <v>190</v>
      </c>
      <c r="F58" s="424" t="s">
        <v>190</v>
      </c>
      <c r="G58" s="424" t="s">
        <v>190</v>
      </c>
      <c r="H58" s="424" t="s">
        <v>190</v>
      </c>
      <c r="I58" s="424" t="s">
        <v>190</v>
      </c>
      <c r="J58" s="424" t="s">
        <v>190</v>
      </c>
      <c r="K58" s="424" t="s">
        <v>190</v>
      </c>
      <c r="L58" s="424" t="s">
        <v>190</v>
      </c>
      <c r="M58" s="424" t="s">
        <v>190</v>
      </c>
      <c r="N58" s="424" t="s">
        <v>190</v>
      </c>
      <c r="O58" s="424" t="s">
        <v>190</v>
      </c>
      <c r="P58" s="424" t="s">
        <v>190</v>
      </c>
      <c r="Q58" s="424" t="s">
        <v>190</v>
      </c>
      <c r="R58" s="424" t="s">
        <v>190</v>
      </c>
      <c r="S58" s="424" t="s">
        <v>190</v>
      </c>
      <c r="T58" s="216"/>
    </row>
    <row r="59" spans="1:20" ht="48" customHeight="1" x14ac:dyDescent="0.25">
      <c r="A59" s="216"/>
      <c r="B59" s="394" t="s">
        <v>171</v>
      </c>
      <c r="C59" s="395" t="s">
        <v>172</v>
      </c>
      <c r="D59" s="394" t="s">
        <v>93</v>
      </c>
      <c r="E59" s="394" t="s">
        <v>190</v>
      </c>
      <c r="F59" s="394" t="s">
        <v>190</v>
      </c>
      <c r="G59" s="394" t="s">
        <v>190</v>
      </c>
      <c r="H59" s="394" t="s">
        <v>190</v>
      </c>
      <c r="I59" s="394" t="s">
        <v>190</v>
      </c>
      <c r="J59" s="394" t="s">
        <v>190</v>
      </c>
      <c r="K59" s="394" t="s">
        <v>190</v>
      </c>
      <c r="L59" s="394" t="s">
        <v>190</v>
      </c>
      <c r="M59" s="394" t="s">
        <v>190</v>
      </c>
      <c r="N59" s="394" t="s">
        <v>190</v>
      </c>
      <c r="O59" s="394" t="s">
        <v>190</v>
      </c>
      <c r="P59" s="394" t="s">
        <v>190</v>
      </c>
      <c r="Q59" s="394" t="s">
        <v>190</v>
      </c>
      <c r="R59" s="394" t="s">
        <v>190</v>
      </c>
      <c r="S59" s="394" t="s">
        <v>190</v>
      </c>
      <c r="T59" s="216"/>
    </row>
    <row r="60" spans="1:20" ht="42" customHeight="1" x14ac:dyDescent="0.25">
      <c r="A60" s="216"/>
      <c r="B60" s="424" t="s">
        <v>173</v>
      </c>
      <c r="C60" s="425" t="s">
        <v>174</v>
      </c>
      <c r="D60" s="424" t="s">
        <v>93</v>
      </c>
      <c r="E60" s="424" t="s">
        <v>190</v>
      </c>
      <c r="F60" s="424" t="s">
        <v>190</v>
      </c>
      <c r="G60" s="424" t="s">
        <v>190</v>
      </c>
      <c r="H60" s="424" t="s">
        <v>190</v>
      </c>
      <c r="I60" s="424" t="s">
        <v>190</v>
      </c>
      <c r="J60" s="424" t="s">
        <v>190</v>
      </c>
      <c r="K60" s="424" t="s">
        <v>190</v>
      </c>
      <c r="L60" s="424" t="s">
        <v>190</v>
      </c>
      <c r="M60" s="424" t="s">
        <v>190</v>
      </c>
      <c r="N60" s="424" t="s">
        <v>190</v>
      </c>
      <c r="O60" s="424" t="s">
        <v>190</v>
      </c>
      <c r="P60" s="424" t="s">
        <v>190</v>
      </c>
      <c r="Q60" s="424" t="s">
        <v>190</v>
      </c>
      <c r="R60" s="424" t="s">
        <v>190</v>
      </c>
      <c r="S60" s="424" t="s">
        <v>190</v>
      </c>
      <c r="T60" s="216"/>
    </row>
    <row r="61" spans="1:20" ht="42" customHeight="1" x14ac:dyDescent="0.25">
      <c r="A61" s="216"/>
      <c r="B61" s="424" t="s">
        <v>175</v>
      </c>
      <c r="C61" s="425" t="s">
        <v>176</v>
      </c>
      <c r="D61" s="424" t="s">
        <v>93</v>
      </c>
      <c r="E61" s="424" t="s">
        <v>190</v>
      </c>
      <c r="F61" s="424" t="s">
        <v>190</v>
      </c>
      <c r="G61" s="424" t="s">
        <v>190</v>
      </c>
      <c r="H61" s="424" t="s">
        <v>190</v>
      </c>
      <c r="I61" s="424" t="s">
        <v>190</v>
      </c>
      <c r="J61" s="424" t="s">
        <v>190</v>
      </c>
      <c r="K61" s="424" t="s">
        <v>190</v>
      </c>
      <c r="L61" s="424" t="s">
        <v>190</v>
      </c>
      <c r="M61" s="424" t="s">
        <v>190</v>
      </c>
      <c r="N61" s="424" t="s">
        <v>190</v>
      </c>
      <c r="O61" s="424" t="s">
        <v>190</v>
      </c>
      <c r="P61" s="424" t="s">
        <v>190</v>
      </c>
      <c r="Q61" s="424" t="s">
        <v>190</v>
      </c>
      <c r="R61" s="424" t="s">
        <v>190</v>
      </c>
      <c r="S61" s="424" t="s">
        <v>190</v>
      </c>
      <c r="T61" s="216"/>
    </row>
    <row r="62" spans="1:20" ht="48" customHeight="1" x14ac:dyDescent="0.25">
      <c r="A62" s="216"/>
      <c r="B62" s="394" t="s">
        <v>177</v>
      </c>
      <c r="C62" s="395" t="s">
        <v>178</v>
      </c>
      <c r="D62" s="530" t="s">
        <v>93</v>
      </c>
      <c r="E62" s="530" t="s">
        <v>190</v>
      </c>
      <c r="F62" s="530" t="s">
        <v>190</v>
      </c>
      <c r="G62" s="530" t="s">
        <v>190</v>
      </c>
      <c r="H62" s="530" t="s">
        <v>190</v>
      </c>
      <c r="I62" s="530" t="s">
        <v>190</v>
      </c>
      <c r="J62" s="530" t="s">
        <v>190</v>
      </c>
      <c r="K62" s="530" t="s">
        <v>190</v>
      </c>
      <c r="L62" s="530" t="s">
        <v>190</v>
      </c>
      <c r="M62" s="530" t="s">
        <v>190</v>
      </c>
      <c r="N62" s="530" t="s">
        <v>190</v>
      </c>
      <c r="O62" s="530" t="s">
        <v>190</v>
      </c>
      <c r="P62" s="530" t="s">
        <v>190</v>
      </c>
      <c r="Q62" s="530" t="s">
        <v>190</v>
      </c>
      <c r="R62" s="530" t="s">
        <v>190</v>
      </c>
      <c r="S62" s="530" t="s">
        <v>190</v>
      </c>
      <c r="T62" s="216"/>
    </row>
    <row r="63" spans="1:20" ht="42" customHeight="1" x14ac:dyDescent="0.25">
      <c r="A63" s="216"/>
      <c r="B63" s="424" t="s">
        <v>179</v>
      </c>
      <c r="C63" s="425" t="s">
        <v>180</v>
      </c>
      <c r="D63" s="424" t="s">
        <v>93</v>
      </c>
      <c r="E63" s="424" t="s">
        <v>190</v>
      </c>
      <c r="F63" s="424" t="s">
        <v>190</v>
      </c>
      <c r="G63" s="424" t="s">
        <v>190</v>
      </c>
      <c r="H63" s="424" t="s">
        <v>190</v>
      </c>
      <c r="I63" s="424" t="s">
        <v>190</v>
      </c>
      <c r="J63" s="424" t="s">
        <v>190</v>
      </c>
      <c r="K63" s="424" t="s">
        <v>190</v>
      </c>
      <c r="L63" s="424" t="s">
        <v>190</v>
      </c>
      <c r="M63" s="424" t="s">
        <v>190</v>
      </c>
      <c r="N63" s="424" t="s">
        <v>190</v>
      </c>
      <c r="O63" s="424" t="s">
        <v>190</v>
      </c>
      <c r="P63" s="424" t="s">
        <v>190</v>
      </c>
      <c r="Q63" s="424" t="s">
        <v>190</v>
      </c>
      <c r="R63" s="424" t="s">
        <v>190</v>
      </c>
      <c r="S63" s="424" t="s">
        <v>190</v>
      </c>
      <c r="T63" s="216"/>
    </row>
    <row r="64" spans="1:20" ht="42" customHeight="1" x14ac:dyDescent="0.25">
      <c r="A64" s="216"/>
      <c r="B64" s="424" t="s">
        <v>181</v>
      </c>
      <c r="C64" s="425" t="s">
        <v>583</v>
      </c>
      <c r="D64" s="424" t="s">
        <v>93</v>
      </c>
      <c r="E64" s="424" t="s">
        <v>190</v>
      </c>
      <c r="F64" s="424" t="s">
        <v>190</v>
      </c>
      <c r="G64" s="424" t="s">
        <v>190</v>
      </c>
      <c r="H64" s="424" t="s">
        <v>190</v>
      </c>
      <c r="I64" s="424" t="s">
        <v>190</v>
      </c>
      <c r="J64" s="424" t="s">
        <v>190</v>
      </c>
      <c r="K64" s="424" t="s">
        <v>190</v>
      </c>
      <c r="L64" s="424" t="s">
        <v>190</v>
      </c>
      <c r="M64" s="424" t="s">
        <v>190</v>
      </c>
      <c r="N64" s="424" t="s">
        <v>190</v>
      </c>
      <c r="O64" s="424" t="s">
        <v>190</v>
      </c>
      <c r="P64" s="424" t="s">
        <v>190</v>
      </c>
      <c r="Q64" s="424" t="s">
        <v>190</v>
      </c>
      <c r="R64" s="424" t="s">
        <v>190</v>
      </c>
      <c r="S64" s="424" t="s">
        <v>190</v>
      </c>
      <c r="T64" s="216"/>
    </row>
    <row r="65" spans="1:20" ht="48" customHeight="1" x14ac:dyDescent="0.25">
      <c r="A65" s="216"/>
      <c r="B65" s="394" t="s">
        <v>183</v>
      </c>
      <c r="C65" s="395" t="s">
        <v>184</v>
      </c>
      <c r="D65" s="394" t="s">
        <v>93</v>
      </c>
      <c r="E65" s="394" t="s">
        <v>190</v>
      </c>
      <c r="F65" s="394" t="s">
        <v>190</v>
      </c>
      <c r="G65" s="394" t="s">
        <v>190</v>
      </c>
      <c r="H65" s="394" t="s">
        <v>190</v>
      </c>
      <c r="I65" s="394" t="s">
        <v>190</v>
      </c>
      <c r="J65" s="394" t="s">
        <v>190</v>
      </c>
      <c r="K65" s="394" t="s">
        <v>190</v>
      </c>
      <c r="L65" s="394" t="s">
        <v>190</v>
      </c>
      <c r="M65" s="394" t="s">
        <v>190</v>
      </c>
      <c r="N65" s="394" t="s">
        <v>190</v>
      </c>
      <c r="O65" s="394" t="s">
        <v>190</v>
      </c>
      <c r="P65" s="394" t="s">
        <v>190</v>
      </c>
      <c r="Q65" s="394" t="s">
        <v>190</v>
      </c>
      <c r="R65" s="394" t="s">
        <v>190</v>
      </c>
      <c r="S65" s="394" t="s">
        <v>190</v>
      </c>
      <c r="T65" s="216"/>
    </row>
    <row r="66" spans="1:20" ht="33" customHeight="1" x14ac:dyDescent="0.25">
      <c r="B66" s="76" t="s">
        <v>183</v>
      </c>
      <c r="C66" s="399" t="s">
        <v>737</v>
      </c>
      <c r="D66" s="76" t="s">
        <v>736</v>
      </c>
      <c r="E66" s="76" t="s">
        <v>579</v>
      </c>
      <c r="F66" s="76" t="s">
        <v>580</v>
      </c>
      <c r="G66" s="76" t="s">
        <v>777</v>
      </c>
      <c r="H66" s="76" t="s">
        <v>778</v>
      </c>
      <c r="I66" s="76" t="s">
        <v>581</v>
      </c>
      <c r="J66" s="76" t="s">
        <v>581</v>
      </c>
      <c r="K66" s="76" t="s">
        <v>581</v>
      </c>
      <c r="L66" s="76" t="s">
        <v>581</v>
      </c>
      <c r="M66" s="400" t="s">
        <v>657</v>
      </c>
      <c r="N66" s="76" t="s">
        <v>779</v>
      </c>
      <c r="O66" s="400" t="s">
        <v>657</v>
      </c>
      <c r="P66" s="76" t="s">
        <v>581</v>
      </c>
      <c r="Q66" s="400" t="s">
        <v>657</v>
      </c>
      <c r="R66" s="400" t="s">
        <v>657</v>
      </c>
      <c r="S66" s="400" t="s">
        <v>656</v>
      </c>
    </row>
    <row r="67" spans="1:20" ht="33" customHeight="1" x14ac:dyDescent="0.25">
      <c r="B67" s="76" t="s">
        <v>183</v>
      </c>
      <c r="C67" s="399" t="s">
        <v>738</v>
      </c>
      <c r="D67" s="76" t="s">
        <v>739</v>
      </c>
      <c r="E67" s="76" t="s">
        <v>579</v>
      </c>
      <c r="F67" s="76" t="s">
        <v>580</v>
      </c>
      <c r="G67" s="76" t="s">
        <v>776</v>
      </c>
      <c r="H67" s="76" t="s">
        <v>778</v>
      </c>
      <c r="I67" s="76" t="s">
        <v>581</v>
      </c>
      <c r="J67" s="76" t="s">
        <v>581</v>
      </c>
      <c r="K67" s="76" t="s">
        <v>581</v>
      </c>
      <c r="L67" s="76" t="s">
        <v>581</v>
      </c>
      <c r="M67" s="400" t="s">
        <v>657</v>
      </c>
      <c r="N67" s="76" t="s">
        <v>779</v>
      </c>
      <c r="O67" s="400" t="s">
        <v>657</v>
      </c>
      <c r="P67" s="76" t="s">
        <v>581</v>
      </c>
      <c r="Q67" s="400" t="s">
        <v>657</v>
      </c>
      <c r="R67" s="400" t="s">
        <v>657</v>
      </c>
      <c r="S67" s="400" t="s">
        <v>656</v>
      </c>
    </row>
    <row r="68" spans="1:20" ht="33" customHeight="1" x14ac:dyDescent="0.25">
      <c r="B68" s="76" t="s">
        <v>183</v>
      </c>
      <c r="C68" s="399" t="s">
        <v>721</v>
      </c>
      <c r="D68" s="76" t="s">
        <v>742</v>
      </c>
      <c r="E68" s="76" t="s">
        <v>579</v>
      </c>
      <c r="F68" s="76" t="s">
        <v>580</v>
      </c>
      <c r="G68" s="76" t="s">
        <v>777</v>
      </c>
      <c r="H68" s="76" t="s">
        <v>778</v>
      </c>
      <c r="I68" s="76" t="s">
        <v>581</v>
      </c>
      <c r="J68" s="76" t="s">
        <v>581</v>
      </c>
      <c r="K68" s="76" t="s">
        <v>581</v>
      </c>
      <c r="L68" s="76" t="s">
        <v>581</v>
      </c>
      <c r="M68" s="400" t="s">
        <v>657</v>
      </c>
      <c r="N68" s="76" t="s">
        <v>779</v>
      </c>
      <c r="O68" s="400" t="s">
        <v>657</v>
      </c>
      <c r="P68" s="76" t="s">
        <v>581</v>
      </c>
      <c r="Q68" s="400" t="s">
        <v>657</v>
      </c>
      <c r="R68" s="400" t="s">
        <v>657</v>
      </c>
      <c r="S68" s="400" t="s">
        <v>656</v>
      </c>
    </row>
    <row r="69" spans="1:20" ht="33" customHeight="1" x14ac:dyDescent="0.25">
      <c r="B69" s="538" t="s">
        <v>286</v>
      </c>
      <c r="C69" s="539" t="s">
        <v>720</v>
      </c>
      <c r="D69" s="724" t="s">
        <v>842</v>
      </c>
      <c r="E69" s="380" t="s">
        <v>579</v>
      </c>
      <c r="F69" s="380" t="s">
        <v>580</v>
      </c>
      <c r="G69" s="390" t="s">
        <v>777</v>
      </c>
      <c r="H69" s="380" t="s">
        <v>778</v>
      </c>
      <c r="I69" s="380" t="s">
        <v>581</v>
      </c>
      <c r="J69" s="390" t="s">
        <v>581</v>
      </c>
      <c r="K69" s="390" t="s">
        <v>581</v>
      </c>
      <c r="L69" s="380" t="s">
        <v>657</v>
      </c>
      <c r="M69" s="380" t="s">
        <v>657</v>
      </c>
      <c r="N69" s="380" t="s">
        <v>779</v>
      </c>
      <c r="O69" s="380" t="s">
        <v>657</v>
      </c>
      <c r="P69" s="380" t="s">
        <v>581</v>
      </c>
      <c r="Q69" s="380" t="s">
        <v>657</v>
      </c>
      <c r="R69" s="380" t="s">
        <v>657</v>
      </c>
      <c r="S69" s="380" t="s">
        <v>656</v>
      </c>
    </row>
    <row r="70" spans="1:20" ht="33" customHeight="1" x14ac:dyDescent="0.25">
      <c r="B70" s="538" t="s">
        <v>286</v>
      </c>
      <c r="C70" s="539" t="s">
        <v>716</v>
      </c>
      <c r="D70" s="724" t="s">
        <v>843</v>
      </c>
      <c r="E70" s="380" t="s">
        <v>579</v>
      </c>
      <c r="F70" s="380" t="s">
        <v>580</v>
      </c>
      <c r="G70" s="390" t="s">
        <v>776</v>
      </c>
      <c r="H70" s="380" t="s">
        <v>778</v>
      </c>
      <c r="I70" s="380" t="s">
        <v>581</v>
      </c>
      <c r="J70" s="390" t="s">
        <v>581</v>
      </c>
      <c r="K70" s="390" t="s">
        <v>581</v>
      </c>
      <c r="L70" s="380" t="s">
        <v>657</v>
      </c>
      <c r="M70" s="380" t="s">
        <v>656</v>
      </c>
      <c r="N70" s="380" t="s">
        <v>779</v>
      </c>
      <c r="O70" s="380" t="s">
        <v>656</v>
      </c>
      <c r="P70" s="380" t="s">
        <v>581</v>
      </c>
      <c r="Q70" s="380" t="s">
        <v>581</v>
      </c>
      <c r="R70" s="380" t="s">
        <v>656</v>
      </c>
      <c r="S70" s="390" t="s">
        <v>581</v>
      </c>
    </row>
    <row r="71" spans="1:20" ht="33" customHeight="1" x14ac:dyDescent="0.25">
      <c r="B71" s="76" t="s">
        <v>183</v>
      </c>
      <c r="C71" s="399" t="s">
        <v>1751</v>
      </c>
      <c r="D71" s="76" t="s">
        <v>802</v>
      </c>
      <c r="E71" s="76" t="s">
        <v>579</v>
      </c>
      <c r="F71" s="76" t="s">
        <v>580</v>
      </c>
      <c r="G71" s="76" t="s">
        <v>776</v>
      </c>
      <c r="H71" s="76" t="s">
        <v>778</v>
      </c>
      <c r="I71" s="76" t="s">
        <v>581</v>
      </c>
      <c r="J71" s="76" t="s">
        <v>581</v>
      </c>
      <c r="K71" s="76" t="s">
        <v>581</v>
      </c>
      <c r="L71" s="76" t="s">
        <v>581</v>
      </c>
      <c r="M71" s="400" t="s">
        <v>657</v>
      </c>
      <c r="N71" s="76" t="s">
        <v>779</v>
      </c>
      <c r="O71" s="400" t="s">
        <v>657</v>
      </c>
      <c r="P71" s="76" t="s">
        <v>581</v>
      </c>
      <c r="Q71" s="400" t="s">
        <v>657</v>
      </c>
      <c r="R71" s="400" t="s">
        <v>657</v>
      </c>
      <c r="S71" s="400" t="s">
        <v>656</v>
      </c>
    </row>
    <row r="72" spans="1:20" ht="33" customHeight="1" x14ac:dyDescent="0.25">
      <c r="B72" s="76" t="s">
        <v>183</v>
      </c>
      <c r="C72" s="399" t="s">
        <v>752</v>
      </c>
      <c r="D72" s="76" t="s">
        <v>803</v>
      </c>
      <c r="E72" s="388" t="s">
        <v>579</v>
      </c>
      <c r="F72" s="388" t="s">
        <v>580</v>
      </c>
      <c r="G72" s="388" t="s">
        <v>777</v>
      </c>
      <c r="H72" s="388" t="s">
        <v>778</v>
      </c>
      <c r="I72" s="76" t="s">
        <v>581</v>
      </c>
      <c r="J72" s="76" t="s">
        <v>581</v>
      </c>
      <c r="K72" s="76" t="s">
        <v>581</v>
      </c>
      <c r="L72" s="76" t="s">
        <v>581</v>
      </c>
      <c r="M72" s="400" t="s">
        <v>656</v>
      </c>
      <c r="N72" s="76" t="s">
        <v>779</v>
      </c>
      <c r="O72" s="400" t="s">
        <v>656</v>
      </c>
      <c r="P72" s="76" t="s">
        <v>581</v>
      </c>
      <c r="Q72" s="76" t="s">
        <v>581</v>
      </c>
      <c r="R72" s="400" t="s">
        <v>656</v>
      </c>
      <c r="S72" s="76" t="s">
        <v>581</v>
      </c>
    </row>
    <row r="73" spans="1:20" ht="33" customHeight="1" x14ac:dyDescent="0.25">
      <c r="B73" s="76" t="s">
        <v>183</v>
      </c>
      <c r="C73" s="399" t="s">
        <v>765</v>
      </c>
      <c r="D73" s="76" t="s">
        <v>804</v>
      </c>
      <c r="E73" s="388" t="s">
        <v>579</v>
      </c>
      <c r="F73" s="388" t="s">
        <v>580</v>
      </c>
      <c r="G73" s="388" t="s">
        <v>777</v>
      </c>
      <c r="H73" s="388" t="s">
        <v>778</v>
      </c>
      <c r="I73" s="76" t="s">
        <v>581</v>
      </c>
      <c r="J73" s="76" t="s">
        <v>581</v>
      </c>
      <c r="K73" s="76" t="s">
        <v>581</v>
      </c>
      <c r="L73" s="76" t="s">
        <v>581</v>
      </c>
      <c r="M73" s="400" t="s">
        <v>656</v>
      </c>
      <c r="N73" s="76" t="s">
        <v>779</v>
      </c>
      <c r="O73" s="400" t="s">
        <v>656</v>
      </c>
      <c r="P73" s="76" t="s">
        <v>581</v>
      </c>
      <c r="Q73" s="76" t="s">
        <v>581</v>
      </c>
      <c r="R73" s="400" t="s">
        <v>656</v>
      </c>
      <c r="S73" s="76" t="s">
        <v>581</v>
      </c>
    </row>
    <row r="74" spans="1:20" ht="33" customHeight="1" x14ac:dyDescent="0.25">
      <c r="B74" s="76" t="s">
        <v>183</v>
      </c>
      <c r="C74" s="399" t="s">
        <v>758</v>
      </c>
      <c r="D74" s="76" t="s">
        <v>809</v>
      </c>
      <c r="E74" s="388" t="s">
        <v>579</v>
      </c>
      <c r="F74" s="388" t="s">
        <v>580</v>
      </c>
      <c r="G74" s="388" t="s">
        <v>777</v>
      </c>
      <c r="H74" s="388" t="s">
        <v>778</v>
      </c>
      <c r="I74" s="76" t="s">
        <v>581</v>
      </c>
      <c r="J74" s="76" t="s">
        <v>581</v>
      </c>
      <c r="K74" s="76" t="s">
        <v>581</v>
      </c>
      <c r="L74" s="76" t="s">
        <v>581</v>
      </c>
      <c r="M74" s="400" t="s">
        <v>657</v>
      </c>
      <c r="N74" s="76" t="s">
        <v>779</v>
      </c>
      <c r="O74" s="400" t="s">
        <v>657</v>
      </c>
      <c r="P74" s="76" t="s">
        <v>581</v>
      </c>
      <c r="Q74" s="400" t="s">
        <v>657</v>
      </c>
      <c r="R74" s="400" t="s">
        <v>657</v>
      </c>
      <c r="S74" s="400" t="s">
        <v>656</v>
      </c>
    </row>
    <row r="75" spans="1:20" ht="33" customHeight="1" x14ac:dyDescent="0.25">
      <c r="B75" s="388" t="s">
        <v>183</v>
      </c>
      <c r="C75" s="406" t="s">
        <v>818</v>
      </c>
      <c r="D75" s="388" t="s">
        <v>855</v>
      </c>
      <c r="E75" s="388" t="s">
        <v>579</v>
      </c>
      <c r="F75" s="388" t="s">
        <v>580</v>
      </c>
      <c r="G75" s="388" t="s">
        <v>777</v>
      </c>
      <c r="H75" s="388" t="s">
        <v>778</v>
      </c>
      <c r="I75" s="76" t="s">
        <v>581</v>
      </c>
      <c r="J75" s="76" t="s">
        <v>581</v>
      </c>
      <c r="K75" s="76" t="s">
        <v>581</v>
      </c>
      <c r="L75" s="76" t="s">
        <v>657</v>
      </c>
      <c r="M75" s="400" t="s">
        <v>657</v>
      </c>
      <c r="N75" s="76" t="s">
        <v>779</v>
      </c>
      <c r="O75" s="400" t="s">
        <v>657</v>
      </c>
      <c r="P75" s="76" t="s">
        <v>581</v>
      </c>
      <c r="Q75" s="400" t="s">
        <v>657</v>
      </c>
      <c r="R75" s="400" t="s">
        <v>657</v>
      </c>
      <c r="S75" s="400" t="s">
        <v>656</v>
      </c>
    </row>
    <row r="76" spans="1:20" ht="33" customHeight="1" x14ac:dyDescent="0.25">
      <c r="B76" s="688" t="s">
        <v>183</v>
      </c>
      <c r="C76" s="651" t="s">
        <v>1713</v>
      </c>
      <c r="D76" s="688" t="s">
        <v>1754</v>
      </c>
      <c r="E76" s="388"/>
      <c r="F76" s="388"/>
      <c r="G76" s="388"/>
      <c r="H76" s="388"/>
      <c r="I76" s="76"/>
      <c r="J76" s="76"/>
      <c r="K76" s="76"/>
      <c r="L76" s="76"/>
      <c r="M76" s="400"/>
      <c r="N76" s="76"/>
      <c r="O76" s="400"/>
      <c r="P76" s="76"/>
      <c r="Q76" s="400"/>
      <c r="R76" s="400"/>
      <c r="S76" s="400"/>
    </row>
    <row r="77" spans="1:20" ht="33" customHeight="1" x14ac:dyDescent="0.25">
      <c r="B77" s="76" t="s">
        <v>183</v>
      </c>
      <c r="C77" s="399" t="s">
        <v>741</v>
      </c>
      <c r="D77" s="76" t="s">
        <v>856</v>
      </c>
      <c r="E77" s="76" t="s">
        <v>579</v>
      </c>
      <c r="F77" s="76" t="s">
        <v>580</v>
      </c>
      <c r="G77" s="76" t="s">
        <v>776</v>
      </c>
      <c r="H77" s="76" t="s">
        <v>778</v>
      </c>
      <c r="I77" s="76" t="s">
        <v>581</v>
      </c>
      <c r="J77" s="76" t="s">
        <v>581</v>
      </c>
      <c r="K77" s="76" t="s">
        <v>581</v>
      </c>
      <c r="L77" s="76" t="s">
        <v>581</v>
      </c>
      <c r="M77" s="400" t="s">
        <v>656</v>
      </c>
      <c r="N77" s="76" t="s">
        <v>779</v>
      </c>
      <c r="O77" s="400" t="s">
        <v>656</v>
      </c>
      <c r="P77" s="76" t="s">
        <v>581</v>
      </c>
      <c r="Q77" s="76" t="s">
        <v>581</v>
      </c>
      <c r="R77" s="400" t="s">
        <v>656</v>
      </c>
      <c r="S77" s="76" t="s">
        <v>581</v>
      </c>
    </row>
    <row r="78" spans="1:20" ht="48" customHeight="1" x14ac:dyDescent="0.25">
      <c r="A78" s="216"/>
      <c r="B78" s="394" t="s">
        <v>185</v>
      </c>
      <c r="C78" s="395" t="s">
        <v>186</v>
      </c>
      <c r="D78" s="394" t="s">
        <v>93</v>
      </c>
      <c r="E78" s="394" t="s">
        <v>190</v>
      </c>
      <c r="F78" s="394" t="s">
        <v>190</v>
      </c>
      <c r="G78" s="394" t="s">
        <v>190</v>
      </c>
      <c r="H78" s="394" t="s">
        <v>190</v>
      </c>
      <c r="I78" s="394" t="s">
        <v>190</v>
      </c>
      <c r="J78" s="394" t="s">
        <v>190</v>
      </c>
      <c r="K78" s="394" t="s">
        <v>190</v>
      </c>
      <c r="L78" s="394" t="s">
        <v>190</v>
      </c>
      <c r="M78" s="394" t="s">
        <v>190</v>
      </c>
      <c r="N78" s="394" t="s">
        <v>190</v>
      </c>
      <c r="O78" s="394" t="s">
        <v>190</v>
      </c>
      <c r="P78" s="394" t="s">
        <v>190</v>
      </c>
      <c r="Q78" s="394" t="s">
        <v>190</v>
      </c>
      <c r="R78" s="394" t="s">
        <v>190</v>
      </c>
      <c r="S78" s="394" t="s">
        <v>190</v>
      </c>
      <c r="T78" s="216"/>
    </row>
    <row r="79" spans="1:20" ht="48" customHeight="1" x14ac:dyDescent="0.25">
      <c r="A79" s="216"/>
      <c r="B79" s="394" t="s">
        <v>187</v>
      </c>
      <c r="C79" s="395" t="s">
        <v>188</v>
      </c>
      <c r="D79" s="394" t="s">
        <v>93</v>
      </c>
      <c r="E79" s="394" t="s">
        <v>190</v>
      </c>
      <c r="F79" s="394" t="s">
        <v>190</v>
      </c>
      <c r="G79" s="394" t="s">
        <v>190</v>
      </c>
      <c r="H79" s="394" t="s">
        <v>190</v>
      </c>
      <c r="I79" s="394" t="s">
        <v>190</v>
      </c>
      <c r="J79" s="394" t="s">
        <v>190</v>
      </c>
      <c r="K79" s="394" t="s">
        <v>190</v>
      </c>
      <c r="L79" s="394" t="s">
        <v>190</v>
      </c>
      <c r="M79" s="394" t="s">
        <v>190</v>
      </c>
      <c r="N79" s="394" t="s">
        <v>190</v>
      </c>
      <c r="O79" s="394" t="s">
        <v>190</v>
      </c>
      <c r="P79" s="394" t="s">
        <v>190</v>
      </c>
      <c r="Q79" s="394" t="s">
        <v>190</v>
      </c>
      <c r="R79" s="394" t="s">
        <v>190</v>
      </c>
      <c r="S79" s="394" t="s">
        <v>190</v>
      </c>
      <c r="T79" s="216"/>
    </row>
    <row r="80" spans="1:20" ht="33" customHeight="1" x14ac:dyDescent="0.25">
      <c r="B80" s="76" t="s">
        <v>187</v>
      </c>
      <c r="C80" s="399" t="s">
        <v>722</v>
      </c>
      <c r="D80" s="76" t="s">
        <v>807</v>
      </c>
      <c r="E80" s="76" t="s">
        <v>579</v>
      </c>
      <c r="F80" s="76" t="s">
        <v>580</v>
      </c>
      <c r="G80" s="76" t="s">
        <v>776</v>
      </c>
      <c r="H80" s="76" t="s">
        <v>778</v>
      </c>
      <c r="I80" s="76" t="s">
        <v>581</v>
      </c>
      <c r="J80" s="76" t="s">
        <v>581</v>
      </c>
      <c r="K80" s="76" t="s">
        <v>581</v>
      </c>
      <c r="L80" s="76" t="s">
        <v>581</v>
      </c>
      <c r="M80" s="76" t="s">
        <v>581</v>
      </c>
      <c r="N80" s="76" t="s">
        <v>582</v>
      </c>
      <c r="O80" s="76" t="s">
        <v>581</v>
      </c>
      <c r="P80" s="76" t="s">
        <v>581</v>
      </c>
      <c r="Q80" s="76" t="s">
        <v>581</v>
      </c>
      <c r="R80" s="76" t="s">
        <v>581</v>
      </c>
      <c r="S80" s="76" t="s">
        <v>581</v>
      </c>
    </row>
    <row r="81" spans="1:20" ht="33" customHeight="1" x14ac:dyDescent="0.25">
      <c r="B81" s="76" t="s">
        <v>187</v>
      </c>
      <c r="C81" s="399" t="s">
        <v>723</v>
      </c>
      <c r="D81" s="76" t="s">
        <v>857</v>
      </c>
      <c r="E81" s="76" t="s">
        <v>579</v>
      </c>
      <c r="F81" s="76" t="s">
        <v>580</v>
      </c>
      <c r="G81" s="76" t="s">
        <v>776</v>
      </c>
      <c r="H81" s="76" t="s">
        <v>778</v>
      </c>
      <c r="I81" s="76" t="s">
        <v>581</v>
      </c>
      <c r="J81" s="76" t="s">
        <v>581</v>
      </c>
      <c r="K81" s="76" t="s">
        <v>581</v>
      </c>
      <c r="L81" s="76" t="s">
        <v>581</v>
      </c>
      <c r="M81" s="76" t="s">
        <v>581</v>
      </c>
      <c r="N81" s="76" t="s">
        <v>582</v>
      </c>
      <c r="O81" s="76" t="s">
        <v>581</v>
      </c>
      <c r="P81" s="76" t="s">
        <v>581</v>
      </c>
      <c r="Q81" s="76" t="s">
        <v>581</v>
      </c>
      <c r="R81" s="76" t="s">
        <v>581</v>
      </c>
      <c r="S81" s="76" t="s">
        <v>581</v>
      </c>
    </row>
    <row r="82" spans="1:20" ht="33" customHeight="1" x14ac:dyDescent="0.25">
      <c r="B82" s="76" t="s">
        <v>187</v>
      </c>
      <c r="C82" s="399" t="s">
        <v>724</v>
      </c>
      <c r="D82" s="76" t="s">
        <v>858</v>
      </c>
      <c r="E82" s="76" t="s">
        <v>579</v>
      </c>
      <c r="F82" s="76" t="s">
        <v>580</v>
      </c>
      <c r="G82" s="76" t="s">
        <v>776</v>
      </c>
      <c r="H82" s="76" t="s">
        <v>778</v>
      </c>
      <c r="I82" s="76" t="s">
        <v>581</v>
      </c>
      <c r="J82" s="76" t="s">
        <v>581</v>
      </c>
      <c r="K82" s="76" t="s">
        <v>581</v>
      </c>
      <c r="L82" s="76" t="s">
        <v>581</v>
      </c>
      <c r="M82" s="76" t="s">
        <v>581</v>
      </c>
      <c r="N82" s="76" t="s">
        <v>582</v>
      </c>
      <c r="O82" s="76" t="s">
        <v>581</v>
      </c>
      <c r="P82" s="76" t="s">
        <v>581</v>
      </c>
      <c r="Q82" s="76" t="s">
        <v>581</v>
      </c>
      <c r="R82" s="76" t="s">
        <v>581</v>
      </c>
      <c r="S82" s="76" t="s">
        <v>581</v>
      </c>
    </row>
    <row r="83" spans="1:20" ht="33" customHeight="1" x14ac:dyDescent="0.25">
      <c r="B83" s="76" t="s">
        <v>187</v>
      </c>
      <c r="C83" s="546" t="s">
        <v>774</v>
      </c>
      <c r="D83" s="380" t="s">
        <v>860</v>
      </c>
      <c r="E83" s="76" t="s">
        <v>579</v>
      </c>
      <c r="F83" s="76" t="s">
        <v>580</v>
      </c>
      <c r="G83" s="76" t="s">
        <v>776</v>
      </c>
      <c r="H83" s="76" t="s">
        <v>778</v>
      </c>
      <c r="I83" s="541" t="s">
        <v>581</v>
      </c>
      <c r="J83" s="541" t="s">
        <v>581</v>
      </c>
      <c r="K83" s="541" t="s">
        <v>581</v>
      </c>
      <c r="L83" s="541" t="s">
        <v>581</v>
      </c>
      <c r="M83" s="541" t="s">
        <v>581</v>
      </c>
      <c r="N83" s="541" t="s">
        <v>582</v>
      </c>
      <c r="O83" s="541" t="s">
        <v>581</v>
      </c>
      <c r="P83" s="541" t="s">
        <v>581</v>
      </c>
      <c r="Q83" s="541" t="s">
        <v>581</v>
      </c>
      <c r="R83" s="541" t="s">
        <v>581</v>
      </c>
      <c r="S83" s="541" t="s">
        <v>581</v>
      </c>
    </row>
    <row r="84" spans="1:20" x14ac:dyDescent="0.25">
      <c r="A84" s="216"/>
      <c r="B84" s="216"/>
      <c r="C84" s="216"/>
      <c r="D84" s="216"/>
      <c r="E84" s="216"/>
      <c r="F84" s="223"/>
      <c r="G84" s="216"/>
      <c r="H84" s="216"/>
      <c r="I84" s="216"/>
      <c r="J84" s="216"/>
      <c r="K84" s="216"/>
      <c r="L84" s="216"/>
      <c r="M84" s="216"/>
      <c r="N84" s="216"/>
      <c r="O84" s="216"/>
      <c r="P84" s="216"/>
      <c r="Q84" s="216"/>
      <c r="R84" s="216"/>
      <c r="S84" s="216"/>
      <c r="T84" s="216"/>
    </row>
  </sheetData>
  <sheetProtection formatCells="0" formatColumns="0" formatRows="0" insertColumns="0" insertRows="0" insertHyperlinks="0" deleteColumns="0" deleteRows="0" sort="0" autoFilter="0" pivotTables="0"/>
  <autoFilter ref="B14:WWL83" xr:uid="{00000000-0009-0000-0000-00000D000000}"/>
  <mergeCells count="9">
    <mergeCell ref="B11:S11"/>
    <mergeCell ref="B12:S12"/>
    <mergeCell ref="R1:S1"/>
    <mergeCell ref="R2:S2"/>
    <mergeCell ref="R3:S3"/>
    <mergeCell ref="B6:S6"/>
    <mergeCell ref="B8:S8"/>
    <mergeCell ref="B9:S9"/>
    <mergeCell ref="B10:S10"/>
  </mergeCells>
  <conditionalFormatting sqref="B83 B34:B45 C38:C45 D38:D47 E26:S33 E69:S70">
    <cfRule type="containsText" dxfId="130" priority="28" operator="containsText" text="Наименование инвестиционного проекта">
      <formula>NOT(ISERROR(SEARCH("Наименование инвестиционного проекта",B26)))</formula>
    </cfRule>
  </conditionalFormatting>
  <conditionalFormatting sqref="B62:C62 C34:S37 D15:S16 D17:D24 E17:S25 B46:C47 B48:S49 D57:S58 B59:S61 E47:S47 E46:T46 B53:S56 D50:S52 B63:S68 B81:D82 I81:S82 E81:H83 B71:S74 B77:S80 E75:S76">
    <cfRule type="containsText" dxfId="129" priority="39" operator="containsText" text="Наименование инвестиционного проекта">
      <formula>NOT(ISERROR(SEARCH("Наименование инвестиционного проекта",B15)))</formula>
    </cfRule>
  </conditionalFormatting>
  <conditionalFormatting sqref="B62:C62 B34:S37 D15:S16 D17:D24 B48:S49 D57:S58 B59:S61 B26:C27 B83 E47:S47 E46:T46 B53:S56 D50:S52 B81:D82 I81:S82 E81:H83 B38:D47 E17:S33 B33:D33 B63:S74 B77:S80 E75:S76">
    <cfRule type="cellIs" dxfId="128" priority="38" operator="equal">
      <formula>0</formula>
    </cfRule>
  </conditionalFormatting>
  <conditionalFormatting sqref="B15:C15 B24:C24 B23">
    <cfRule type="cellIs" dxfId="127" priority="37" operator="equal">
      <formula>0</formula>
    </cfRule>
  </conditionalFormatting>
  <conditionalFormatting sqref="B25 D25">
    <cfRule type="cellIs" dxfId="126" priority="36" operator="equal">
      <formula>0</formula>
    </cfRule>
  </conditionalFormatting>
  <conditionalFormatting sqref="B28 D28 B31:D32 B29:C30">
    <cfRule type="cellIs" dxfId="125" priority="35" operator="equal">
      <formula>0</formula>
    </cfRule>
  </conditionalFormatting>
  <conditionalFormatting sqref="B50:C50">
    <cfRule type="cellIs" dxfId="124" priority="33" operator="equal">
      <formula>0</formula>
    </cfRule>
  </conditionalFormatting>
  <conditionalFormatting sqref="B51:C52">
    <cfRule type="cellIs" dxfId="123" priority="32" operator="equal">
      <formula>0</formula>
    </cfRule>
  </conditionalFormatting>
  <conditionalFormatting sqref="C25">
    <cfRule type="cellIs" dxfId="122" priority="31" operator="equal">
      <formula>0</formula>
    </cfRule>
  </conditionalFormatting>
  <conditionalFormatting sqref="C28">
    <cfRule type="cellIs" dxfId="121" priority="30" operator="equal">
      <formula>0</formula>
    </cfRule>
  </conditionalFormatting>
  <conditionalFormatting sqref="C22:C23">
    <cfRule type="cellIs" dxfId="120" priority="29" operator="equal">
      <formula>0</formula>
    </cfRule>
  </conditionalFormatting>
  <conditionalFormatting sqref="B57:C57">
    <cfRule type="cellIs" dxfId="119" priority="27" operator="equal">
      <formula>0</formula>
    </cfRule>
  </conditionalFormatting>
  <conditionalFormatting sqref="B58:C58">
    <cfRule type="cellIs" dxfId="118" priority="26" operator="equal">
      <formula>0</formula>
    </cfRule>
  </conditionalFormatting>
  <conditionalFormatting sqref="D62:S62">
    <cfRule type="cellIs" dxfId="117" priority="25" operator="equal">
      <formula>0</formula>
    </cfRule>
  </conditionalFormatting>
  <conditionalFormatting sqref="B15">
    <cfRule type="cellIs" dxfId="116" priority="24" operator="equal">
      <formula>0</formula>
    </cfRule>
  </conditionalFormatting>
  <conditionalFormatting sqref="D29:D30">
    <cfRule type="cellIs" dxfId="115" priority="23" operator="equal">
      <formula>0</formula>
    </cfRule>
  </conditionalFormatting>
  <conditionalFormatting sqref="D26:D27">
    <cfRule type="cellIs" dxfId="114" priority="22" operator="equal">
      <formula>0</formula>
    </cfRule>
  </conditionalFormatting>
  <conditionalFormatting sqref="C83">
    <cfRule type="cellIs" dxfId="113" priority="18" operator="equal">
      <formula>0</formula>
    </cfRule>
  </conditionalFormatting>
  <conditionalFormatting sqref="D83">
    <cfRule type="containsText" dxfId="112" priority="12" operator="containsText" text="Наименование инвестиционного проекта">
      <formula>NOT(ISERROR(SEARCH("Наименование инвестиционного проекта",D83)))</formula>
    </cfRule>
  </conditionalFormatting>
  <conditionalFormatting sqref="D83">
    <cfRule type="cellIs" dxfId="111" priority="11" operator="equal">
      <formula>0</formula>
    </cfRule>
  </conditionalFormatting>
  <conditionalFormatting sqref="B75:D76">
    <cfRule type="cellIs" dxfId="110" priority="1" operator="equal">
      <formula>0</formula>
    </cfRule>
  </conditionalFormatting>
  <conditionalFormatting sqref="B75:D76">
    <cfRule type="containsText" dxfId="109" priority="2" operator="containsText" text="Наименование инвестиционного проекта">
      <formula>NOT(ISERROR(SEARCH("Наименование инвестиционного проекта",B75)))</formula>
    </cfRule>
  </conditionalFormatting>
  <pageMargins left="0.70866141732283472" right="0.70866141732283472" top="0.74803149606299213" bottom="0.74803149606299213" header="0.31496062992125984" footer="0.31496062992125984"/>
  <pageSetup paperSize="8" scale="1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AN66"/>
  <sheetViews>
    <sheetView view="pageBreakPreview" zoomScale="55" zoomScaleNormal="50" zoomScaleSheetLayoutView="55" workbookViewId="0">
      <pane xSplit="3" ySplit="21" topLeftCell="D46" activePane="bottomRight" state="frozen"/>
      <selection activeCell="A17" sqref="A17"/>
      <selection pane="topRight" activeCell="D17" sqref="D17"/>
      <selection pane="bottomLeft" activeCell="A22" sqref="A22"/>
      <selection pane="bottomRight" activeCell="B7" sqref="B7:AJ7"/>
    </sheetView>
  </sheetViews>
  <sheetFormatPr defaultRowHeight="15" x14ac:dyDescent="0.2"/>
  <cols>
    <col min="1" max="1" width="5.42578125" style="229" customWidth="1"/>
    <col min="2" max="2" width="17.42578125" style="229" customWidth="1"/>
    <col min="3" max="3" width="112.7109375" style="271" customWidth="1"/>
    <col min="4" max="4" width="30.85546875" style="228" customWidth="1"/>
    <col min="5" max="6" width="35.5703125" style="228" customWidth="1"/>
    <col min="7" max="7" width="53.28515625" style="229" customWidth="1"/>
    <col min="8" max="8" width="23.42578125" style="229" customWidth="1"/>
    <col min="9" max="9" width="36.140625" style="229" customWidth="1"/>
    <col min="10" max="10" width="26.7109375" style="229" customWidth="1"/>
    <col min="11" max="11" width="22.7109375" style="228" customWidth="1"/>
    <col min="12" max="12" width="21.85546875" style="229" customWidth="1"/>
    <col min="13" max="13" width="32.5703125" style="229" customWidth="1"/>
    <col min="14" max="14" width="23" style="229" customWidth="1"/>
    <col min="15" max="15" width="26.28515625" style="229" customWidth="1"/>
    <col min="16" max="16" width="18.42578125" style="229" customWidth="1"/>
    <col min="17" max="17" width="19.85546875" style="229" customWidth="1"/>
    <col min="18" max="18" width="51.7109375" style="229" customWidth="1"/>
    <col min="19" max="19" width="36" style="229" customWidth="1"/>
    <col min="20" max="20" width="30.140625" style="229" customWidth="1"/>
    <col min="21" max="21" width="30.140625" style="230" customWidth="1"/>
    <col min="22" max="22" width="34.42578125" style="229" customWidth="1"/>
    <col min="23" max="24" width="28.140625" style="229" customWidth="1"/>
    <col min="25" max="25" width="27.7109375" style="229" customWidth="1"/>
    <col min="26" max="27" width="18" style="229" customWidth="1"/>
    <col min="28" max="31" width="19" style="229" customWidth="1"/>
    <col min="32" max="32" width="22.5703125" style="229" customWidth="1"/>
    <col min="33" max="33" width="24.7109375" style="229" customWidth="1"/>
    <col min="34" max="34" width="36.7109375" style="229" customWidth="1"/>
    <col min="35" max="36" width="43.140625" style="229" customWidth="1"/>
    <col min="37" max="37" width="6.140625" style="229" customWidth="1"/>
    <col min="38" max="38" width="17.7109375" style="229" customWidth="1"/>
    <col min="39" max="16384" width="9.140625" style="229"/>
  </cols>
  <sheetData>
    <row r="1" spans="2:36" x14ac:dyDescent="0.2">
      <c r="B1" s="225"/>
      <c r="C1" s="226"/>
      <c r="D1" s="227"/>
      <c r="AH1" s="231"/>
      <c r="AI1" s="231"/>
      <c r="AJ1" s="231"/>
    </row>
    <row r="2" spans="2:36" s="233" customFormat="1" ht="15.75" x14ac:dyDescent="0.25">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c r="Z2" s="1248"/>
      <c r="AA2" s="1248"/>
      <c r="AB2" s="1248"/>
      <c r="AC2" s="1248"/>
      <c r="AD2" s="1248"/>
      <c r="AE2" s="1248"/>
      <c r="AF2" s="1248"/>
      <c r="AG2" s="232"/>
      <c r="AH2" s="232"/>
      <c r="AI2" s="232"/>
      <c r="AJ2" s="232"/>
    </row>
    <row r="3" spans="2:36" s="233" customFormat="1" ht="15.75" x14ac:dyDescent="0.25">
      <c r="B3" s="1248"/>
      <c r="C3" s="1248"/>
      <c r="D3" s="1248"/>
      <c r="E3" s="1248"/>
      <c r="F3" s="1248"/>
      <c r="G3" s="1248"/>
      <c r="H3" s="1248"/>
      <c r="I3" s="1248"/>
      <c r="J3" s="1248"/>
      <c r="K3" s="1248"/>
      <c r="L3" s="1248"/>
      <c r="M3" s="1248"/>
      <c r="N3" s="1248"/>
      <c r="O3" s="1248"/>
      <c r="P3" s="1248"/>
      <c r="Q3" s="1248"/>
      <c r="R3" s="1248"/>
      <c r="S3" s="1248"/>
      <c r="T3" s="1248"/>
      <c r="U3" s="1248"/>
      <c r="V3" s="1248"/>
      <c r="W3" s="1248"/>
      <c r="X3" s="1248"/>
      <c r="Y3" s="1248"/>
      <c r="Z3" s="1248"/>
      <c r="AA3" s="1248"/>
      <c r="AB3" s="1248"/>
      <c r="AC3" s="1248"/>
      <c r="AD3" s="1248"/>
      <c r="AE3" s="1248"/>
      <c r="AF3" s="1248"/>
      <c r="AG3" s="234"/>
      <c r="AH3" s="234"/>
      <c r="AI3" s="234"/>
      <c r="AJ3" s="234"/>
    </row>
    <row r="4" spans="2:36" s="233" customFormat="1" ht="15.75" x14ac:dyDescent="0.25">
      <c r="B4" s="1249" t="s">
        <v>584</v>
      </c>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235"/>
      <c r="AH4" s="235"/>
      <c r="AI4" s="235"/>
      <c r="AJ4" s="235"/>
    </row>
    <row r="5" spans="2:36" s="233" customFormat="1" ht="15.75" x14ac:dyDescent="0.25">
      <c r="AG5" s="236"/>
      <c r="AH5" s="236"/>
      <c r="AI5" s="236"/>
      <c r="AJ5" s="236"/>
    </row>
    <row r="6" spans="2:36" s="233" customFormat="1" ht="15.75" x14ac:dyDescent="0.2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row>
    <row r="7" spans="2:36" s="233" customFormat="1" ht="15.75" x14ac:dyDescent="0.25">
      <c r="B7" s="1247" t="s">
        <v>585</v>
      </c>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row>
    <row r="8" spans="2:36" s="233" customFormat="1" ht="15.75" x14ac:dyDescent="0.25">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row>
    <row r="9" spans="2:36" s="233" customFormat="1" ht="15.75" x14ac:dyDescent="0.25">
      <c r="B9" s="1247" t="s">
        <v>586</v>
      </c>
      <c r="C9" s="1247"/>
      <c r="D9" s="1247"/>
      <c r="E9" s="1247"/>
      <c r="F9" s="1247"/>
      <c r="G9" s="1247"/>
      <c r="H9" s="1247"/>
      <c r="I9" s="1247"/>
      <c r="J9" s="1247"/>
      <c r="K9" s="1247"/>
      <c r="L9" s="1247"/>
      <c r="M9" s="1247"/>
      <c r="N9" s="1247"/>
      <c r="O9" s="1247"/>
      <c r="P9" s="1247"/>
      <c r="Q9" s="1247"/>
      <c r="R9" s="1247"/>
      <c r="S9" s="1247"/>
      <c r="T9" s="1247"/>
      <c r="U9" s="1247"/>
      <c r="V9" s="1247"/>
      <c r="W9" s="1247"/>
      <c r="X9" s="1247"/>
      <c r="Y9" s="1247"/>
      <c r="Z9" s="1247"/>
      <c r="AA9" s="1247"/>
      <c r="AB9" s="1247"/>
      <c r="AC9" s="1247"/>
      <c r="AD9" s="1247"/>
      <c r="AE9" s="1247"/>
      <c r="AF9" s="1247"/>
      <c r="AG9" s="1247"/>
      <c r="AH9" s="1247"/>
      <c r="AI9" s="1247"/>
      <c r="AJ9" s="1247"/>
    </row>
    <row r="10" spans="2:36" ht="15.75" x14ac:dyDescent="0.2">
      <c r="B10" s="238"/>
      <c r="C10" s="239"/>
      <c r="D10" s="240"/>
      <c r="E10" s="241"/>
      <c r="F10" s="241"/>
      <c r="G10" s="242"/>
      <c r="H10" s="242"/>
      <c r="I10" s="242"/>
      <c r="J10" s="242"/>
      <c r="K10" s="242"/>
      <c r="L10" s="242"/>
      <c r="M10" s="231"/>
      <c r="N10" s="231"/>
      <c r="O10" s="243"/>
      <c r="P10" s="231"/>
      <c r="Q10" s="231"/>
      <c r="R10" s="231"/>
      <c r="S10" s="231"/>
      <c r="T10" s="243"/>
      <c r="U10" s="244"/>
      <c r="V10" s="231"/>
      <c r="W10" s="231"/>
      <c r="X10" s="231"/>
      <c r="Z10" s="238"/>
      <c r="AA10" s="245"/>
      <c r="AG10" s="245"/>
      <c r="AH10" s="238"/>
      <c r="AI10" s="238"/>
      <c r="AJ10" s="238"/>
    </row>
    <row r="11" spans="2:36" s="246" customFormat="1" ht="15.75" x14ac:dyDescent="0.25">
      <c r="B11" s="1220" t="s">
        <v>780</v>
      </c>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0"/>
      <c r="AI11" s="1220"/>
      <c r="AJ11" s="1220"/>
    </row>
    <row r="12" spans="2:36" s="246" customFormat="1" ht="15.75" x14ac:dyDescent="0.25">
      <c r="B12" s="1221" t="s">
        <v>587</v>
      </c>
      <c r="C12" s="1222"/>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222"/>
      <c r="Z12" s="1222"/>
      <c r="AA12" s="1222"/>
      <c r="AB12" s="1222"/>
      <c r="AC12" s="1222"/>
      <c r="AD12" s="1222"/>
      <c r="AE12" s="1222"/>
      <c r="AF12" s="1222"/>
      <c r="AG12" s="1222"/>
      <c r="AH12" s="1222"/>
      <c r="AI12" s="1222"/>
      <c r="AJ12" s="1222"/>
    </row>
    <row r="13" spans="2:36" s="246" customFormat="1" ht="15.75" x14ac:dyDescent="0.25">
      <c r="B13" s="247"/>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row>
    <row r="14" spans="2:36" s="246" customFormat="1" ht="15.75" x14ac:dyDescent="0.25">
      <c r="B14" s="247"/>
      <c r="C14" s="248"/>
      <c r="D14" s="248"/>
      <c r="E14" s="248"/>
      <c r="F14" s="248"/>
      <c r="G14" s="248"/>
      <c r="H14" s="248"/>
      <c r="I14" s="248"/>
      <c r="J14" s="248"/>
      <c r="K14" s="248"/>
      <c r="L14" s="248"/>
      <c r="M14" s="248"/>
      <c r="N14" s="248"/>
      <c r="O14" s="1223" t="s">
        <v>1711</v>
      </c>
      <c r="P14" s="1223"/>
      <c r="Q14" s="1223"/>
      <c r="R14" s="1223"/>
      <c r="S14" s="1223"/>
      <c r="T14" s="248"/>
      <c r="U14" s="248"/>
      <c r="V14" s="248"/>
      <c r="W14" s="248"/>
      <c r="X14" s="248"/>
      <c r="Y14" s="248"/>
      <c r="Z14" s="248"/>
      <c r="AA14" s="248"/>
      <c r="AB14" s="248"/>
      <c r="AC14" s="248"/>
      <c r="AD14" s="248"/>
      <c r="AE14" s="248"/>
      <c r="AF14" s="248"/>
      <c r="AG14" s="248"/>
      <c r="AH14" s="248"/>
      <c r="AI14" s="248"/>
      <c r="AJ14" s="248"/>
    </row>
    <row r="15" spans="2:36" s="246" customFormat="1" ht="15.75" x14ac:dyDescent="0.25">
      <c r="C15" s="249"/>
      <c r="D15" s="250"/>
      <c r="E15" s="250"/>
      <c r="F15" s="251"/>
      <c r="J15" s="252"/>
      <c r="K15" s="251"/>
      <c r="L15" s="252"/>
      <c r="M15" s="252"/>
      <c r="N15" s="252"/>
      <c r="O15" s="252"/>
      <c r="P15" s="252"/>
      <c r="Q15" s="252"/>
      <c r="R15" s="252"/>
      <c r="S15" s="252"/>
      <c r="T15" s="252"/>
      <c r="U15" s="253"/>
      <c r="V15" s="252"/>
      <c r="W15" s="252"/>
      <c r="X15" s="252"/>
      <c r="Y15" s="252"/>
      <c r="Z15" s="252"/>
      <c r="AA15" s="252"/>
      <c r="AB15" s="252"/>
      <c r="AC15" s="252"/>
      <c r="AD15" s="252"/>
      <c r="AE15" s="252"/>
      <c r="AF15" s="252"/>
      <c r="AG15" s="252"/>
      <c r="AH15" s="252"/>
      <c r="AI15" s="252"/>
      <c r="AJ15" s="252"/>
    </row>
    <row r="16" spans="2:36" s="246" customFormat="1" ht="16.5" thickBot="1" x14ac:dyDescent="0.3">
      <c r="C16" s="249"/>
      <c r="D16" s="250"/>
      <c r="E16" s="250"/>
      <c r="F16" s="251"/>
      <c r="J16" s="252"/>
      <c r="K16" s="251"/>
      <c r="L16" s="252"/>
      <c r="M16" s="252"/>
      <c r="N16" s="252"/>
      <c r="O16" s="252"/>
      <c r="P16" s="252"/>
      <c r="Q16" s="252"/>
      <c r="R16" s="252"/>
      <c r="S16" s="252"/>
      <c r="T16" s="252"/>
      <c r="U16" s="253"/>
      <c r="V16" s="252"/>
      <c r="W16" s="252"/>
      <c r="X16" s="252"/>
      <c r="Y16" s="252"/>
      <c r="Z16" s="252"/>
      <c r="AA16" s="252"/>
      <c r="AB16" s="252"/>
      <c r="AC16" s="252"/>
      <c r="AD16" s="252"/>
      <c r="AE16" s="252"/>
      <c r="AF16" s="252"/>
      <c r="AG16" s="252"/>
      <c r="AH16" s="252"/>
      <c r="AI16" s="252"/>
      <c r="AJ16" s="252"/>
    </row>
    <row r="17" spans="1:40" ht="31.5" customHeight="1" thickBot="1" x14ac:dyDescent="0.25">
      <c r="A17" s="254"/>
      <c r="B17" s="1224" t="s">
        <v>7</v>
      </c>
      <c r="C17" s="1226" t="s">
        <v>8</v>
      </c>
      <c r="D17" s="1229" t="s">
        <v>555</v>
      </c>
      <c r="E17" s="1211" t="s">
        <v>588</v>
      </c>
      <c r="F17" s="1232"/>
      <c r="G17" s="1233"/>
      <c r="H17" s="1234" t="s">
        <v>589</v>
      </c>
      <c r="I17" s="1237" t="s">
        <v>590</v>
      </c>
      <c r="J17" s="1238"/>
      <c r="K17" s="1238"/>
      <c r="L17" s="1238"/>
      <c r="M17" s="1239"/>
      <c r="N17" s="1216" t="s">
        <v>591</v>
      </c>
      <c r="O17" s="1216"/>
      <c r="P17" s="1216"/>
      <c r="Q17" s="1240"/>
      <c r="R17" s="1215" t="s">
        <v>592</v>
      </c>
      <c r="S17" s="1216"/>
      <c r="T17" s="1216"/>
      <c r="U17" s="1216"/>
      <c r="V17" s="1197" t="s">
        <v>593</v>
      </c>
      <c r="W17" s="1203" t="s">
        <v>594</v>
      </c>
      <c r="X17" s="1218"/>
      <c r="Y17" s="1194" t="s">
        <v>595</v>
      </c>
      <c r="Z17" s="1203" t="s">
        <v>596</v>
      </c>
      <c r="AA17" s="1204"/>
      <c r="AB17" s="1200" t="s">
        <v>597</v>
      </c>
      <c r="AC17" s="1207"/>
      <c r="AD17" s="1207"/>
      <c r="AE17" s="1208"/>
      <c r="AF17" s="1197" t="s">
        <v>598</v>
      </c>
      <c r="AG17" s="1200" t="s">
        <v>599</v>
      </c>
      <c r="AH17" s="1201"/>
      <c r="AI17" s="1241" t="s">
        <v>600</v>
      </c>
      <c r="AJ17" s="1241" t="s">
        <v>557</v>
      </c>
      <c r="AK17" s="254"/>
    </row>
    <row r="18" spans="1:40" ht="77.25" customHeight="1" thickBot="1" x14ac:dyDescent="0.25">
      <c r="A18" s="254"/>
      <c r="B18" s="1225"/>
      <c r="C18" s="1227"/>
      <c r="D18" s="1230"/>
      <c r="E18" s="1244" t="s">
        <v>601</v>
      </c>
      <c r="F18" s="1245"/>
      <c r="G18" s="1241" t="s">
        <v>602</v>
      </c>
      <c r="H18" s="1235"/>
      <c r="I18" s="1213" t="s">
        <v>603</v>
      </c>
      <c r="J18" s="1244" t="s">
        <v>604</v>
      </c>
      <c r="K18" s="1246"/>
      <c r="L18" s="1213" t="s">
        <v>605</v>
      </c>
      <c r="M18" s="1213" t="s">
        <v>606</v>
      </c>
      <c r="N18" s="1188" t="s">
        <v>607</v>
      </c>
      <c r="O18" s="1190" t="s">
        <v>608</v>
      </c>
      <c r="P18" s="1192" t="s">
        <v>609</v>
      </c>
      <c r="Q18" s="1193"/>
      <c r="R18" s="1194" t="s">
        <v>610</v>
      </c>
      <c r="S18" s="1195" t="s">
        <v>611</v>
      </c>
      <c r="T18" s="1192" t="s">
        <v>612</v>
      </c>
      <c r="U18" s="1193"/>
      <c r="V18" s="1217"/>
      <c r="W18" s="1205"/>
      <c r="X18" s="1219"/>
      <c r="Y18" s="1190"/>
      <c r="Z18" s="1205"/>
      <c r="AA18" s="1206"/>
      <c r="AB18" s="1209" t="s">
        <v>613</v>
      </c>
      <c r="AC18" s="1210"/>
      <c r="AD18" s="1211" t="s">
        <v>614</v>
      </c>
      <c r="AE18" s="1212"/>
      <c r="AF18" s="1198"/>
      <c r="AG18" s="1186" t="s">
        <v>615</v>
      </c>
      <c r="AH18" s="1186" t="s">
        <v>616</v>
      </c>
      <c r="AI18" s="1242"/>
      <c r="AJ18" s="1242"/>
      <c r="AK18" s="254"/>
    </row>
    <row r="19" spans="1:40" ht="29.25" customHeight="1" thickBot="1" x14ac:dyDescent="0.25">
      <c r="A19" s="254"/>
      <c r="B19" s="1225"/>
      <c r="C19" s="1228"/>
      <c r="D19" s="1231"/>
      <c r="E19" s="255" t="s">
        <v>617</v>
      </c>
      <c r="F19" s="256" t="s">
        <v>618</v>
      </c>
      <c r="G19" s="1243"/>
      <c r="H19" s="1236"/>
      <c r="I19" s="1214"/>
      <c r="J19" s="257" t="s">
        <v>619</v>
      </c>
      <c r="K19" s="256" t="s">
        <v>620</v>
      </c>
      <c r="L19" s="1214"/>
      <c r="M19" s="1214"/>
      <c r="N19" s="1189"/>
      <c r="O19" s="1191"/>
      <c r="P19" s="258" t="s">
        <v>621</v>
      </c>
      <c r="Q19" s="259" t="s">
        <v>622</v>
      </c>
      <c r="R19" s="1191"/>
      <c r="S19" s="1196"/>
      <c r="T19" s="260" t="s">
        <v>621</v>
      </c>
      <c r="U19" s="261" t="s">
        <v>622</v>
      </c>
      <c r="V19" s="1199"/>
      <c r="W19" s="262" t="s">
        <v>623</v>
      </c>
      <c r="X19" s="263" t="s">
        <v>624</v>
      </c>
      <c r="Y19" s="1202"/>
      <c r="Z19" s="260" t="s">
        <v>621</v>
      </c>
      <c r="AA19" s="261" t="s">
        <v>622</v>
      </c>
      <c r="AB19" s="264" t="s">
        <v>625</v>
      </c>
      <c r="AC19" s="265" t="s">
        <v>626</v>
      </c>
      <c r="AD19" s="266" t="s">
        <v>625</v>
      </c>
      <c r="AE19" s="265" t="s">
        <v>626</v>
      </c>
      <c r="AF19" s="1199"/>
      <c r="AG19" s="1187"/>
      <c r="AH19" s="1187"/>
      <c r="AI19" s="1243"/>
      <c r="AJ19" s="1243"/>
      <c r="AK19" s="254"/>
    </row>
    <row r="20" spans="1:40" ht="24" customHeight="1" thickBot="1" x14ac:dyDescent="0.25">
      <c r="A20" s="254"/>
      <c r="B20" s="267">
        <v>1</v>
      </c>
      <c r="C20" s="719">
        <v>2</v>
      </c>
      <c r="D20" s="720">
        <v>3</v>
      </c>
      <c r="E20" s="716">
        <v>4</v>
      </c>
      <c r="F20" s="719">
        <v>5</v>
      </c>
      <c r="G20" s="720">
        <v>6</v>
      </c>
      <c r="H20" s="718">
        <v>7</v>
      </c>
      <c r="I20" s="725">
        <v>8</v>
      </c>
      <c r="J20" s="719">
        <v>9</v>
      </c>
      <c r="K20" s="719">
        <v>10</v>
      </c>
      <c r="L20" s="726">
        <v>11</v>
      </c>
      <c r="M20" s="727">
        <v>12</v>
      </c>
      <c r="N20" s="716">
        <v>13</v>
      </c>
      <c r="O20" s="719">
        <v>14</v>
      </c>
      <c r="P20" s="726">
        <v>15</v>
      </c>
      <c r="Q20" s="727">
        <v>16</v>
      </c>
      <c r="R20" s="728">
        <v>17</v>
      </c>
      <c r="S20" s="729">
        <v>18</v>
      </c>
      <c r="T20" s="716">
        <v>19</v>
      </c>
      <c r="U20" s="720">
        <v>20</v>
      </c>
      <c r="V20" s="716">
        <v>21</v>
      </c>
      <c r="W20" s="719">
        <v>22</v>
      </c>
      <c r="X20" s="719">
        <v>23</v>
      </c>
      <c r="Y20" s="717">
        <v>24</v>
      </c>
      <c r="Z20" s="716">
        <v>25</v>
      </c>
      <c r="AA20" s="720">
        <v>26</v>
      </c>
      <c r="AB20" s="730">
        <v>27</v>
      </c>
      <c r="AC20" s="726">
        <v>28</v>
      </c>
      <c r="AD20" s="726">
        <v>29</v>
      </c>
      <c r="AE20" s="726">
        <v>30</v>
      </c>
      <c r="AF20" s="727">
        <v>31</v>
      </c>
      <c r="AG20" s="721">
        <v>32</v>
      </c>
      <c r="AH20" s="718">
        <v>33</v>
      </c>
      <c r="AI20" s="730">
        <v>34</v>
      </c>
      <c r="AJ20" s="727"/>
      <c r="AK20" s="254"/>
    </row>
    <row r="21" spans="1:40" ht="48" customHeight="1" x14ac:dyDescent="0.2">
      <c r="A21" s="254"/>
      <c r="B21" s="529">
        <v>0</v>
      </c>
      <c r="C21" s="558" t="s">
        <v>92</v>
      </c>
      <c r="D21" s="441" t="s">
        <v>93</v>
      </c>
      <c r="E21" s="731" t="s">
        <v>190</v>
      </c>
      <c r="F21" s="732" t="s">
        <v>190</v>
      </c>
      <c r="G21" s="733" t="str">
        <f t="shared" ref="G21:H23" si="0">G22</f>
        <v>нд</v>
      </c>
      <c r="H21" s="733" t="str">
        <f t="shared" si="0"/>
        <v>нд</v>
      </c>
      <c r="I21" s="731" t="s">
        <v>190</v>
      </c>
      <c r="J21" s="734" t="s">
        <v>190</v>
      </c>
      <c r="K21" s="734" t="s">
        <v>190</v>
      </c>
      <c r="L21" s="734" t="s">
        <v>190</v>
      </c>
      <c r="M21" s="734" t="s">
        <v>190</v>
      </c>
      <c r="N21" s="734" t="s">
        <v>190</v>
      </c>
      <c r="O21" s="734" t="s">
        <v>190</v>
      </c>
      <c r="P21" s="734" t="s">
        <v>190</v>
      </c>
      <c r="Q21" s="734" t="s">
        <v>190</v>
      </c>
      <c r="R21" s="734" t="s">
        <v>190</v>
      </c>
      <c r="S21" s="734" t="s">
        <v>190</v>
      </c>
      <c r="T21" s="734" t="s">
        <v>190</v>
      </c>
      <c r="U21" s="733" t="str">
        <f>U22</f>
        <v>нд</v>
      </c>
      <c r="V21" s="734" t="s">
        <v>190</v>
      </c>
      <c r="W21" s="734" t="s">
        <v>190</v>
      </c>
      <c r="X21" s="731" t="s">
        <v>190</v>
      </c>
      <c r="Y21" s="734" t="s">
        <v>190</v>
      </c>
      <c r="Z21" s="734" t="s">
        <v>190</v>
      </c>
      <c r="AA21" s="734" t="s">
        <v>190</v>
      </c>
      <c r="AB21" s="735" t="s">
        <v>190</v>
      </c>
      <c r="AC21" s="736" t="str">
        <f>AC22</f>
        <v>нд</v>
      </c>
      <c r="AD21" s="735" t="s">
        <v>190</v>
      </c>
      <c r="AE21" s="735" t="s">
        <v>190</v>
      </c>
      <c r="AF21" s="734" t="s">
        <v>190</v>
      </c>
      <c r="AG21" s="734" t="s">
        <v>190</v>
      </c>
      <c r="AH21" s="734" t="s">
        <v>190</v>
      </c>
      <c r="AI21" s="734" t="s">
        <v>190</v>
      </c>
      <c r="AJ21" s="734" t="s">
        <v>190</v>
      </c>
      <c r="AK21" s="254"/>
    </row>
    <row r="22" spans="1:40" ht="42" customHeight="1" x14ac:dyDescent="0.2">
      <c r="A22" s="254"/>
      <c r="B22" s="751" t="s">
        <v>94</v>
      </c>
      <c r="C22" s="752" t="s">
        <v>95</v>
      </c>
      <c r="D22" s="753" t="s">
        <v>93</v>
      </c>
      <c r="E22" s="754" t="s">
        <v>190</v>
      </c>
      <c r="F22" s="755" t="s">
        <v>190</v>
      </c>
      <c r="G22" s="756" t="str">
        <f t="shared" si="0"/>
        <v>нд</v>
      </c>
      <c r="H22" s="756" t="str">
        <f t="shared" si="0"/>
        <v>нд</v>
      </c>
      <c r="I22" s="754" t="s">
        <v>190</v>
      </c>
      <c r="J22" s="757" t="s">
        <v>190</v>
      </c>
      <c r="K22" s="757" t="s">
        <v>190</v>
      </c>
      <c r="L22" s="757" t="s">
        <v>190</v>
      </c>
      <c r="M22" s="757" t="s">
        <v>190</v>
      </c>
      <c r="N22" s="757" t="s">
        <v>190</v>
      </c>
      <c r="O22" s="757" t="s">
        <v>190</v>
      </c>
      <c r="P22" s="757" t="s">
        <v>190</v>
      </c>
      <c r="Q22" s="757" t="s">
        <v>190</v>
      </c>
      <c r="R22" s="757" t="s">
        <v>190</v>
      </c>
      <c r="S22" s="757" t="s">
        <v>190</v>
      </c>
      <c r="T22" s="757" t="s">
        <v>190</v>
      </c>
      <c r="U22" s="756" t="str">
        <f>U23</f>
        <v>нд</v>
      </c>
      <c r="V22" s="757" t="s">
        <v>190</v>
      </c>
      <c r="W22" s="757" t="s">
        <v>190</v>
      </c>
      <c r="X22" s="754" t="s">
        <v>190</v>
      </c>
      <c r="Y22" s="757" t="s">
        <v>190</v>
      </c>
      <c r="Z22" s="757" t="s">
        <v>190</v>
      </c>
      <c r="AA22" s="757" t="s">
        <v>190</v>
      </c>
      <c r="AB22" s="758" t="s">
        <v>190</v>
      </c>
      <c r="AC22" s="759" t="s">
        <v>190</v>
      </c>
      <c r="AD22" s="758" t="s">
        <v>190</v>
      </c>
      <c r="AE22" s="758" t="s">
        <v>190</v>
      </c>
      <c r="AF22" s="757" t="s">
        <v>190</v>
      </c>
      <c r="AG22" s="757" t="s">
        <v>190</v>
      </c>
      <c r="AH22" s="757" t="s">
        <v>190</v>
      </c>
      <c r="AI22" s="757" t="s">
        <v>190</v>
      </c>
      <c r="AJ22" s="757" t="s">
        <v>190</v>
      </c>
      <c r="AK22" s="254"/>
    </row>
    <row r="23" spans="1:40" ht="42" customHeight="1" x14ac:dyDescent="0.2">
      <c r="A23" s="254"/>
      <c r="B23" s="751" t="s">
        <v>96</v>
      </c>
      <c r="C23" s="752" t="s">
        <v>97</v>
      </c>
      <c r="D23" s="753" t="s">
        <v>93</v>
      </c>
      <c r="E23" s="760" t="s">
        <v>190</v>
      </c>
      <c r="F23" s="761" t="s">
        <v>190</v>
      </c>
      <c r="G23" s="762" t="str">
        <f t="shared" si="0"/>
        <v>нд</v>
      </c>
      <c r="H23" s="762" t="str">
        <f t="shared" si="0"/>
        <v>нд</v>
      </c>
      <c r="I23" s="760" t="s">
        <v>190</v>
      </c>
      <c r="J23" s="763" t="s">
        <v>190</v>
      </c>
      <c r="K23" s="763" t="s">
        <v>190</v>
      </c>
      <c r="L23" s="763" t="s">
        <v>190</v>
      </c>
      <c r="M23" s="763" t="s">
        <v>190</v>
      </c>
      <c r="N23" s="763" t="s">
        <v>190</v>
      </c>
      <c r="O23" s="763" t="s">
        <v>190</v>
      </c>
      <c r="P23" s="763" t="s">
        <v>190</v>
      </c>
      <c r="Q23" s="763" t="s">
        <v>190</v>
      </c>
      <c r="R23" s="763" t="s">
        <v>190</v>
      </c>
      <c r="S23" s="763" t="s">
        <v>190</v>
      </c>
      <c r="T23" s="763" t="s">
        <v>190</v>
      </c>
      <c r="U23" s="764" t="str">
        <f>U24</f>
        <v>нд</v>
      </c>
      <c r="V23" s="763" t="s">
        <v>190</v>
      </c>
      <c r="W23" s="763" t="s">
        <v>190</v>
      </c>
      <c r="X23" s="760" t="s">
        <v>190</v>
      </c>
      <c r="Y23" s="763" t="s">
        <v>190</v>
      </c>
      <c r="Z23" s="763" t="s">
        <v>190</v>
      </c>
      <c r="AA23" s="763" t="s">
        <v>190</v>
      </c>
      <c r="AB23" s="765" t="s">
        <v>190</v>
      </c>
      <c r="AC23" s="766" t="s">
        <v>190</v>
      </c>
      <c r="AD23" s="765" t="s">
        <v>190</v>
      </c>
      <c r="AE23" s="765" t="s">
        <v>190</v>
      </c>
      <c r="AF23" s="763" t="s">
        <v>190</v>
      </c>
      <c r="AG23" s="763" t="s">
        <v>190</v>
      </c>
      <c r="AH23" s="763" t="s">
        <v>190</v>
      </c>
      <c r="AI23" s="763" t="s">
        <v>190</v>
      </c>
      <c r="AJ23" s="763" t="s">
        <v>190</v>
      </c>
      <c r="AK23" s="254"/>
    </row>
    <row r="24" spans="1:40" ht="42" customHeight="1" x14ac:dyDescent="0.2">
      <c r="A24" s="254"/>
      <c r="B24" s="751" t="s">
        <v>98</v>
      </c>
      <c r="C24" s="752" t="s">
        <v>99</v>
      </c>
      <c r="D24" s="753" t="s">
        <v>93</v>
      </c>
      <c r="E24" s="767" t="s">
        <v>190</v>
      </c>
      <c r="F24" s="761" t="s">
        <v>190</v>
      </c>
      <c r="G24" s="764" t="str">
        <f>G25</f>
        <v>нд</v>
      </c>
      <c r="H24" s="764" t="str">
        <f>H25</f>
        <v>нд</v>
      </c>
      <c r="I24" s="767" t="s">
        <v>190</v>
      </c>
      <c r="J24" s="768" t="s">
        <v>190</v>
      </c>
      <c r="K24" s="768" t="s">
        <v>190</v>
      </c>
      <c r="L24" s="768" t="s">
        <v>190</v>
      </c>
      <c r="M24" s="768" t="s">
        <v>190</v>
      </c>
      <c r="N24" s="768" t="s">
        <v>190</v>
      </c>
      <c r="O24" s="768" t="s">
        <v>190</v>
      </c>
      <c r="P24" s="768" t="s">
        <v>190</v>
      </c>
      <c r="Q24" s="768" t="s">
        <v>190</v>
      </c>
      <c r="R24" s="768" t="s">
        <v>190</v>
      </c>
      <c r="S24" s="768" t="s">
        <v>190</v>
      </c>
      <c r="T24" s="768" t="s">
        <v>190</v>
      </c>
      <c r="U24" s="764" t="str">
        <f>U33</f>
        <v>нд</v>
      </c>
      <c r="V24" s="768" t="s">
        <v>190</v>
      </c>
      <c r="W24" s="768" t="s">
        <v>190</v>
      </c>
      <c r="X24" s="767" t="s">
        <v>190</v>
      </c>
      <c r="Y24" s="768" t="s">
        <v>190</v>
      </c>
      <c r="Z24" s="768" t="s">
        <v>190</v>
      </c>
      <c r="AA24" s="768" t="s">
        <v>190</v>
      </c>
      <c r="AB24" s="769" t="s">
        <v>190</v>
      </c>
      <c r="AC24" s="770" t="s">
        <v>190</v>
      </c>
      <c r="AD24" s="769" t="s">
        <v>190</v>
      </c>
      <c r="AE24" s="769" t="s">
        <v>190</v>
      </c>
      <c r="AF24" s="768" t="s">
        <v>190</v>
      </c>
      <c r="AG24" s="768" t="s">
        <v>190</v>
      </c>
      <c r="AH24" s="768" t="s">
        <v>190</v>
      </c>
      <c r="AI24" s="768" t="s">
        <v>190</v>
      </c>
      <c r="AJ24" s="768" t="s">
        <v>190</v>
      </c>
      <c r="AK24" s="254"/>
    </row>
    <row r="25" spans="1:40" ht="42" customHeight="1" x14ac:dyDescent="0.2">
      <c r="A25" s="254"/>
      <c r="B25" s="751" t="s">
        <v>100</v>
      </c>
      <c r="C25" s="752" t="s">
        <v>101</v>
      </c>
      <c r="D25" s="753" t="s">
        <v>93</v>
      </c>
      <c r="E25" s="767" t="s">
        <v>190</v>
      </c>
      <c r="F25" s="761" t="s">
        <v>190</v>
      </c>
      <c r="G25" s="770" t="s">
        <v>190</v>
      </c>
      <c r="H25" s="764" t="s">
        <v>190</v>
      </c>
      <c r="I25" s="767" t="s">
        <v>190</v>
      </c>
      <c r="J25" s="768" t="s">
        <v>190</v>
      </c>
      <c r="K25" s="768" t="s">
        <v>190</v>
      </c>
      <c r="L25" s="768" t="s">
        <v>190</v>
      </c>
      <c r="M25" s="768" t="s">
        <v>190</v>
      </c>
      <c r="N25" s="768" t="s">
        <v>190</v>
      </c>
      <c r="O25" s="768" t="s">
        <v>190</v>
      </c>
      <c r="P25" s="768" t="s">
        <v>190</v>
      </c>
      <c r="Q25" s="768" t="s">
        <v>190</v>
      </c>
      <c r="R25" s="768" t="s">
        <v>190</v>
      </c>
      <c r="S25" s="768" t="s">
        <v>190</v>
      </c>
      <c r="T25" s="768" t="s">
        <v>190</v>
      </c>
      <c r="U25" s="768" t="s">
        <v>190</v>
      </c>
      <c r="V25" s="768" t="s">
        <v>190</v>
      </c>
      <c r="W25" s="768" t="s">
        <v>190</v>
      </c>
      <c r="X25" s="767" t="s">
        <v>190</v>
      </c>
      <c r="Y25" s="768" t="s">
        <v>190</v>
      </c>
      <c r="Z25" s="768" t="s">
        <v>190</v>
      </c>
      <c r="AA25" s="768" t="s">
        <v>190</v>
      </c>
      <c r="AB25" s="769" t="s">
        <v>190</v>
      </c>
      <c r="AC25" s="770" t="s">
        <v>190</v>
      </c>
      <c r="AD25" s="769" t="s">
        <v>190</v>
      </c>
      <c r="AE25" s="769" t="s">
        <v>190</v>
      </c>
      <c r="AF25" s="768" t="s">
        <v>190</v>
      </c>
      <c r="AG25" s="768" t="s">
        <v>190</v>
      </c>
      <c r="AH25" s="768" t="s">
        <v>190</v>
      </c>
      <c r="AI25" s="768" t="s">
        <v>190</v>
      </c>
      <c r="AJ25" s="768" t="s">
        <v>190</v>
      </c>
      <c r="AK25" s="254"/>
    </row>
    <row r="26" spans="1:40" ht="42" customHeight="1" x14ac:dyDescent="0.2">
      <c r="A26" s="254"/>
      <c r="B26" s="751" t="s">
        <v>102</v>
      </c>
      <c r="C26" s="752" t="s">
        <v>103</v>
      </c>
      <c r="D26" s="753" t="s">
        <v>93</v>
      </c>
      <c r="E26" s="760" t="s">
        <v>190</v>
      </c>
      <c r="F26" s="761" t="s">
        <v>190</v>
      </c>
      <c r="G26" s="770" t="s">
        <v>190</v>
      </c>
      <c r="H26" s="764" t="s">
        <v>190</v>
      </c>
      <c r="I26" s="767" t="s">
        <v>190</v>
      </c>
      <c r="J26" s="768" t="s">
        <v>190</v>
      </c>
      <c r="K26" s="768" t="s">
        <v>190</v>
      </c>
      <c r="L26" s="768" t="s">
        <v>190</v>
      </c>
      <c r="M26" s="768" t="s">
        <v>190</v>
      </c>
      <c r="N26" s="768" t="s">
        <v>190</v>
      </c>
      <c r="O26" s="768" t="s">
        <v>190</v>
      </c>
      <c r="P26" s="768" t="s">
        <v>190</v>
      </c>
      <c r="Q26" s="768" t="s">
        <v>190</v>
      </c>
      <c r="R26" s="768" t="s">
        <v>190</v>
      </c>
      <c r="S26" s="757" t="s">
        <v>190</v>
      </c>
      <c r="T26" s="757" t="s">
        <v>190</v>
      </c>
      <c r="U26" s="757" t="s">
        <v>190</v>
      </c>
      <c r="V26" s="757" t="s">
        <v>190</v>
      </c>
      <c r="W26" s="757" t="s">
        <v>190</v>
      </c>
      <c r="X26" s="754" t="s">
        <v>190</v>
      </c>
      <c r="Y26" s="757" t="s">
        <v>190</v>
      </c>
      <c r="Z26" s="757" t="s">
        <v>190</v>
      </c>
      <c r="AA26" s="757" t="s">
        <v>190</v>
      </c>
      <c r="AB26" s="758" t="s">
        <v>190</v>
      </c>
      <c r="AC26" s="759" t="s">
        <v>190</v>
      </c>
      <c r="AD26" s="758" t="s">
        <v>190</v>
      </c>
      <c r="AE26" s="758" t="s">
        <v>190</v>
      </c>
      <c r="AF26" s="757" t="s">
        <v>190</v>
      </c>
      <c r="AG26" s="757" t="s">
        <v>190</v>
      </c>
      <c r="AH26" s="757" t="s">
        <v>190</v>
      </c>
      <c r="AI26" s="757" t="s">
        <v>190</v>
      </c>
      <c r="AJ26" s="757" t="s">
        <v>190</v>
      </c>
      <c r="AK26" s="254"/>
      <c r="AN26" s="228"/>
    </row>
    <row r="27" spans="1:40" ht="42" customHeight="1" x14ac:dyDescent="0.2">
      <c r="A27" s="254"/>
      <c r="B27" s="751" t="s">
        <v>104</v>
      </c>
      <c r="C27" s="752" t="s">
        <v>105</v>
      </c>
      <c r="D27" s="753" t="s">
        <v>93</v>
      </c>
      <c r="E27" s="771" t="s">
        <v>190</v>
      </c>
      <c r="F27" s="755" t="s">
        <v>190</v>
      </c>
      <c r="G27" s="772" t="s">
        <v>190</v>
      </c>
      <c r="H27" s="755" t="s">
        <v>190</v>
      </c>
      <c r="I27" s="754" t="s">
        <v>190</v>
      </c>
      <c r="J27" s="757" t="s">
        <v>190</v>
      </c>
      <c r="K27" s="757" t="s">
        <v>190</v>
      </c>
      <c r="L27" s="757" t="s">
        <v>190</v>
      </c>
      <c r="M27" s="757" t="s">
        <v>190</v>
      </c>
      <c r="N27" s="757" t="s">
        <v>190</v>
      </c>
      <c r="O27" s="757" t="s">
        <v>190</v>
      </c>
      <c r="P27" s="757" t="s">
        <v>190</v>
      </c>
      <c r="Q27" s="757" t="s">
        <v>190</v>
      </c>
      <c r="R27" s="757" t="s">
        <v>190</v>
      </c>
      <c r="S27" s="757" t="s">
        <v>190</v>
      </c>
      <c r="T27" s="757" t="s">
        <v>190</v>
      </c>
      <c r="U27" s="757" t="s">
        <v>190</v>
      </c>
      <c r="V27" s="757" t="s">
        <v>190</v>
      </c>
      <c r="W27" s="757" t="s">
        <v>190</v>
      </c>
      <c r="X27" s="754" t="s">
        <v>190</v>
      </c>
      <c r="Y27" s="757" t="s">
        <v>190</v>
      </c>
      <c r="Z27" s="757" t="s">
        <v>190</v>
      </c>
      <c r="AA27" s="757" t="s">
        <v>190</v>
      </c>
      <c r="AB27" s="758" t="s">
        <v>190</v>
      </c>
      <c r="AC27" s="758" t="s">
        <v>190</v>
      </c>
      <c r="AD27" s="758" t="s">
        <v>190</v>
      </c>
      <c r="AE27" s="758" t="s">
        <v>190</v>
      </c>
      <c r="AF27" s="757" t="s">
        <v>190</v>
      </c>
      <c r="AG27" s="757" t="s">
        <v>190</v>
      </c>
      <c r="AH27" s="757" t="s">
        <v>190</v>
      </c>
      <c r="AI27" s="757" t="s">
        <v>190</v>
      </c>
      <c r="AJ27" s="757" t="s">
        <v>190</v>
      </c>
      <c r="AK27" s="254"/>
      <c r="AN27" s="228"/>
    </row>
    <row r="28" spans="1:40" ht="48" customHeight="1" x14ac:dyDescent="0.2">
      <c r="A28" s="254"/>
      <c r="B28" s="773" t="s">
        <v>106</v>
      </c>
      <c r="C28" s="774" t="s">
        <v>107</v>
      </c>
      <c r="D28" s="775" t="s">
        <v>93</v>
      </c>
      <c r="E28" s="749" t="s">
        <v>190</v>
      </c>
      <c r="F28" s="738" t="s">
        <v>190</v>
      </c>
      <c r="G28" s="742" t="s">
        <v>190</v>
      </c>
      <c r="H28" s="739" t="s">
        <v>190</v>
      </c>
      <c r="I28" s="737" t="s">
        <v>190</v>
      </c>
      <c r="J28" s="740" t="s">
        <v>190</v>
      </c>
      <c r="K28" s="740" t="s">
        <v>190</v>
      </c>
      <c r="L28" s="740" t="s">
        <v>190</v>
      </c>
      <c r="M28" s="740" t="s">
        <v>190</v>
      </c>
      <c r="N28" s="740" t="s">
        <v>190</v>
      </c>
      <c r="O28" s="740" t="s">
        <v>190</v>
      </c>
      <c r="P28" s="740" t="s">
        <v>190</v>
      </c>
      <c r="Q28" s="740" t="s">
        <v>190</v>
      </c>
      <c r="R28" s="740" t="s">
        <v>190</v>
      </c>
      <c r="S28" s="740" t="s">
        <v>190</v>
      </c>
      <c r="T28" s="740" t="s">
        <v>190</v>
      </c>
      <c r="U28" s="739" t="s">
        <v>190</v>
      </c>
      <c r="V28" s="740" t="s">
        <v>190</v>
      </c>
      <c r="W28" s="740" t="s">
        <v>190</v>
      </c>
      <c r="X28" s="737" t="s">
        <v>190</v>
      </c>
      <c r="Y28" s="740" t="s">
        <v>190</v>
      </c>
      <c r="Z28" s="740" t="s">
        <v>190</v>
      </c>
      <c r="AA28" s="740" t="s">
        <v>190</v>
      </c>
      <c r="AB28" s="741" t="s">
        <v>190</v>
      </c>
      <c r="AC28" s="742" t="s">
        <v>190</v>
      </c>
      <c r="AD28" s="741" t="s">
        <v>190</v>
      </c>
      <c r="AE28" s="741" t="s">
        <v>190</v>
      </c>
      <c r="AF28" s="740" t="s">
        <v>190</v>
      </c>
      <c r="AG28" s="740" t="s">
        <v>190</v>
      </c>
      <c r="AH28" s="740" t="s">
        <v>190</v>
      </c>
      <c r="AI28" s="740" t="s">
        <v>190</v>
      </c>
      <c r="AJ28" s="740" t="s">
        <v>190</v>
      </c>
      <c r="AK28" s="254"/>
      <c r="AN28" s="268"/>
    </row>
    <row r="29" spans="1:40" ht="48" customHeight="1" x14ac:dyDescent="0.2">
      <c r="A29" s="254"/>
      <c r="B29" s="773" t="s">
        <v>108</v>
      </c>
      <c r="C29" s="774" t="s">
        <v>109</v>
      </c>
      <c r="D29" s="775" t="s">
        <v>93</v>
      </c>
      <c r="E29" s="746" t="s">
        <v>190</v>
      </c>
      <c r="F29" s="744" t="s">
        <v>190</v>
      </c>
      <c r="G29" s="776" t="s">
        <v>190</v>
      </c>
      <c r="H29" s="744" t="s">
        <v>190</v>
      </c>
      <c r="I29" s="746" t="s">
        <v>190</v>
      </c>
      <c r="J29" s="747" t="s">
        <v>190</v>
      </c>
      <c r="K29" s="747" t="s">
        <v>190</v>
      </c>
      <c r="L29" s="747" t="s">
        <v>190</v>
      </c>
      <c r="M29" s="747" t="s">
        <v>190</v>
      </c>
      <c r="N29" s="747" t="s">
        <v>190</v>
      </c>
      <c r="O29" s="747" t="s">
        <v>190</v>
      </c>
      <c r="P29" s="747" t="s">
        <v>190</v>
      </c>
      <c r="Q29" s="747" t="s">
        <v>190</v>
      </c>
      <c r="R29" s="747" t="s">
        <v>190</v>
      </c>
      <c r="S29" s="747" t="s">
        <v>190</v>
      </c>
      <c r="T29" s="747" t="s">
        <v>190</v>
      </c>
      <c r="U29" s="747" t="s">
        <v>190</v>
      </c>
      <c r="V29" s="747" t="s">
        <v>190</v>
      </c>
      <c r="W29" s="747" t="s">
        <v>190</v>
      </c>
      <c r="X29" s="746" t="s">
        <v>190</v>
      </c>
      <c r="Y29" s="747" t="s">
        <v>190</v>
      </c>
      <c r="Z29" s="747" t="s">
        <v>190</v>
      </c>
      <c r="AA29" s="747" t="s">
        <v>190</v>
      </c>
      <c r="AB29" s="748" t="s">
        <v>190</v>
      </c>
      <c r="AC29" s="748" t="s">
        <v>190</v>
      </c>
      <c r="AD29" s="748" t="s">
        <v>190</v>
      </c>
      <c r="AE29" s="748" t="s">
        <v>190</v>
      </c>
      <c r="AF29" s="747" t="s">
        <v>190</v>
      </c>
      <c r="AG29" s="747" t="s">
        <v>190</v>
      </c>
      <c r="AH29" s="747" t="s">
        <v>190</v>
      </c>
      <c r="AI29" s="747" t="s">
        <v>190</v>
      </c>
      <c r="AJ29" s="747" t="s">
        <v>190</v>
      </c>
      <c r="AK29" s="254"/>
    </row>
    <row r="30" spans="1:40" ht="48" customHeight="1" x14ac:dyDescent="0.2">
      <c r="A30" s="254"/>
      <c r="B30" s="777" t="s">
        <v>110</v>
      </c>
      <c r="C30" s="774" t="s">
        <v>111</v>
      </c>
      <c r="D30" s="775" t="s">
        <v>93</v>
      </c>
      <c r="E30" s="743" t="s">
        <v>190</v>
      </c>
      <c r="F30" s="738" t="s">
        <v>190</v>
      </c>
      <c r="G30" s="750" t="s">
        <v>190</v>
      </c>
      <c r="H30" s="738" t="s">
        <v>190</v>
      </c>
      <c r="I30" s="737" t="s">
        <v>190</v>
      </c>
      <c r="J30" s="740" t="s">
        <v>190</v>
      </c>
      <c r="K30" s="740" t="s">
        <v>190</v>
      </c>
      <c r="L30" s="740" t="s">
        <v>190</v>
      </c>
      <c r="M30" s="740" t="s">
        <v>190</v>
      </c>
      <c r="N30" s="740" t="s">
        <v>190</v>
      </c>
      <c r="O30" s="740" t="s">
        <v>190</v>
      </c>
      <c r="P30" s="740" t="s">
        <v>190</v>
      </c>
      <c r="Q30" s="740" t="s">
        <v>190</v>
      </c>
      <c r="R30" s="740" t="s">
        <v>190</v>
      </c>
      <c r="S30" s="740" t="s">
        <v>190</v>
      </c>
      <c r="T30" s="740" t="s">
        <v>190</v>
      </c>
      <c r="U30" s="740" t="s">
        <v>190</v>
      </c>
      <c r="V30" s="740" t="s">
        <v>190</v>
      </c>
      <c r="W30" s="740" t="s">
        <v>190</v>
      </c>
      <c r="X30" s="737" t="s">
        <v>190</v>
      </c>
      <c r="Y30" s="740" t="s">
        <v>190</v>
      </c>
      <c r="Z30" s="740" t="s">
        <v>190</v>
      </c>
      <c r="AA30" s="740" t="s">
        <v>190</v>
      </c>
      <c r="AB30" s="741" t="s">
        <v>190</v>
      </c>
      <c r="AC30" s="741" t="s">
        <v>190</v>
      </c>
      <c r="AD30" s="741" t="s">
        <v>190</v>
      </c>
      <c r="AE30" s="741" t="s">
        <v>190</v>
      </c>
      <c r="AF30" s="740" t="s">
        <v>190</v>
      </c>
      <c r="AG30" s="740" t="s">
        <v>190</v>
      </c>
      <c r="AH30" s="740" t="s">
        <v>190</v>
      </c>
      <c r="AI30" s="740" t="s">
        <v>190</v>
      </c>
      <c r="AJ30" s="740" t="s">
        <v>190</v>
      </c>
      <c r="AK30" s="254"/>
      <c r="AN30" s="228"/>
    </row>
    <row r="31" spans="1:40" ht="42" customHeight="1" x14ac:dyDescent="0.2">
      <c r="A31" s="254"/>
      <c r="B31" s="778" t="s">
        <v>112</v>
      </c>
      <c r="C31" s="779" t="s">
        <v>113</v>
      </c>
      <c r="D31" s="780" t="s">
        <v>93</v>
      </c>
      <c r="E31" s="760" t="s">
        <v>190</v>
      </c>
      <c r="F31" s="755" t="s">
        <v>190</v>
      </c>
      <c r="G31" s="772" t="s">
        <v>190</v>
      </c>
      <c r="H31" s="755" t="s">
        <v>190</v>
      </c>
      <c r="I31" s="754" t="s">
        <v>190</v>
      </c>
      <c r="J31" s="757" t="s">
        <v>190</v>
      </c>
      <c r="K31" s="757" t="s">
        <v>190</v>
      </c>
      <c r="L31" s="757" t="s">
        <v>190</v>
      </c>
      <c r="M31" s="757" t="s">
        <v>190</v>
      </c>
      <c r="N31" s="757" t="s">
        <v>190</v>
      </c>
      <c r="O31" s="757" t="s">
        <v>190</v>
      </c>
      <c r="P31" s="757" t="s">
        <v>190</v>
      </c>
      <c r="Q31" s="757" t="s">
        <v>190</v>
      </c>
      <c r="R31" s="757" t="s">
        <v>190</v>
      </c>
      <c r="S31" s="757" t="s">
        <v>190</v>
      </c>
      <c r="T31" s="757" t="s">
        <v>190</v>
      </c>
      <c r="U31" s="757" t="s">
        <v>190</v>
      </c>
      <c r="V31" s="757" t="s">
        <v>190</v>
      </c>
      <c r="W31" s="757" t="s">
        <v>190</v>
      </c>
      <c r="X31" s="754" t="s">
        <v>190</v>
      </c>
      <c r="Y31" s="757" t="s">
        <v>190</v>
      </c>
      <c r="Z31" s="757" t="s">
        <v>190</v>
      </c>
      <c r="AA31" s="757" t="s">
        <v>190</v>
      </c>
      <c r="AB31" s="758" t="s">
        <v>190</v>
      </c>
      <c r="AC31" s="758" t="s">
        <v>190</v>
      </c>
      <c r="AD31" s="758" t="s">
        <v>190</v>
      </c>
      <c r="AE31" s="758" t="s">
        <v>190</v>
      </c>
      <c r="AF31" s="757" t="s">
        <v>190</v>
      </c>
      <c r="AG31" s="757" t="s">
        <v>190</v>
      </c>
      <c r="AH31" s="757" t="s">
        <v>190</v>
      </c>
      <c r="AI31" s="757" t="s">
        <v>190</v>
      </c>
      <c r="AJ31" s="757" t="s">
        <v>190</v>
      </c>
      <c r="AK31" s="254"/>
    </row>
    <row r="32" spans="1:40" ht="42" customHeight="1" x14ac:dyDescent="0.2">
      <c r="A32" s="254"/>
      <c r="B32" s="778" t="s">
        <v>114</v>
      </c>
      <c r="C32" s="779" t="s">
        <v>115</v>
      </c>
      <c r="D32" s="781" t="s">
        <v>93</v>
      </c>
      <c r="E32" s="754" t="s">
        <v>190</v>
      </c>
      <c r="F32" s="755" t="s">
        <v>190</v>
      </c>
      <c r="G32" s="772" t="s">
        <v>190</v>
      </c>
      <c r="H32" s="755" t="s">
        <v>190</v>
      </c>
      <c r="I32" s="754" t="s">
        <v>190</v>
      </c>
      <c r="J32" s="768" t="s">
        <v>190</v>
      </c>
      <c r="K32" s="768" t="s">
        <v>190</v>
      </c>
      <c r="L32" s="768" t="s">
        <v>190</v>
      </c>
      <c r="M32" s="768" t="s">
        <v>190</v>
      </c>
      <c r="N32" s="768" t="s">
        <v>190</v>
      </c>
      <c r="O32" s="768" t="s">
        <v>190</v>
      </c>
      <c r="P32" s="768" t="s">
        <v>190</v>
      </c>
      <c r="Q32" s="768" t="s">
        <v>190</v>
      </c>
      <c r="R32" s="768" t="s">
        <v>190</v>
      </c>
      <c r="S32" s="768" t="s">
        <v>190</v>
      </c>
      <c r="T32" s="768" t="s">
        <v>190</v>
      </c>
      <c r="U32" s="768" t="s">
        <v>190</v>
      </c>
      <c r="V32" s="768" t="s">
        <v>190</v>
      </c>
      <c r="W32" s="768" t="s">
        <v>190</v>
      </c>
      <c r="X32" s="767" t="s">
        <v>190</v>
      </c>
      <c r="Y32" s="768" t="s">
        <v>190</v>
      </c>
      <c r="Z32" s="768" t="s">
        <v>190</v>
      </c>
      <c r="AA32" s="768" t="s">
        <v>190</v>
      </c>
      <c r="AB32" s="769" t="s">
        <v>190</v>
      </c>
      <c r="AC32" s="769" t="s">
        <v>190</v>
      </c>
      <c r="AD32" s="769" t="s">
        <v>190</v>
      </c>
      <c r="AE32" s="769" t="s">
        <v>190</v>
      </c>
      <c r="AF32" s="768" t="s">
        <v>190</v>
      </c>
      <c r="AG32" s="768" t="s">
        <v>190</v>
      </c>
      <c r="AH32" s="768" t="s">
        <v>190</v>
      </c>
      <c r="AI32" s="768" t="s">
        <v>190</v>
      </c>
      <c r="AJ32" s="768" t="s">
        <v>190</v>
      </c>
      <c r="AK32" s="254"/>
    </row>
    <row r="33" spans="1:40" ht="42" customHeight="1" x14ac:dyDescent="0.2">
      <c r="A33" s="254"/>
      <c r="B33" s="778" t="s">
        <v>116</v>
      </c>
      <c r="C33" s="779" t="s">
        <v>117</v>
      </c>
      <c r="D33" s="781" t="s">
        <v>93</v>
      </c>
      <c r="E33" s="767" t="s">
        <v>190</v>
      </c>
      <c r="F33" s="761" t="s">
        <v>190</v>
      </c>
      <c r="G33" s="782" t="s">
        <v>190</v>
      </c>
      <c r="H33" s="764" t="str">
        <f>H34</f>
        <v>нд</v>
      </c>
      <c r="I33" s="767" t="s">
        <v>190</v>
      </c>
      <c r="J33" s="768" t="s">
        <v>190</v>
      </c>
      <c r="K33" s="768" t="s">
        <v>190</v>
      </c>
      <c r="L33" s="768" t="s">
        <v>190</v>
      </c>
      <c r="M33" s="768" t="s">
        <v>190</v>
      </c>
      <c r="N33" s="768" t="s">
        <v>190</v>
      </c>
      <c r="O33" s="768" t="s">
        <v>190</v>
      </c>
      <c r="P33" s="768" t="s">
        <v>190</v>
      </c>
      <c r="Q33" s="768" t="s">
        <v>190</v>
      </c>
      <c r="R33" s="768" t="s">
        <v>190</v>
      </c>
      <c r="S33" s="768" t="s">
        <v>190</v>
      </c>
      <c r="T33" s="768" t="s">
        <v>190</v>
      </c>
      <c r="U33" s="764" t="str">
        <f>U34</f>
        <v>нд</v>
      </c>
      <c r="V33" s="768" t="s">
        <v>190</v>
      </c>
      <c r="W33" s="768" t="s">
        <v>190</v>
      </c>
      <c r="X33" s="767" t="s">
        <v>190</v>
      </c>
      <c r="Y33" s="768" t="s">
        <v>190</v>
      </c>
      <c r="Z33" s="768" t="s">
        <v>190</v>
      </c>
      <c r="AA33" s="768" t="s">
        <v>190</v>
      </c>
      <c r="AB33" s="769" t="s">
        <v>190</v>
      </c>
      <c r="AC33" s="769" t="s">
        <v>190</v>
      </c>
      <c r="AD33" s="769" t="s">
        <v>190</v>
      </c>
      <c r="AE33" s="769" t="s">
        <v>190</v>
      </c>
      <c r="AF33" s="768" t="s">
        <v>190</v>
      </c>
      <c r="AG33" s="768" t="s">
        <v>190</v>
      </c>
      <c r="AH33" s="768" t="s">
        <v>190</v>
      </c>
      <c r="AI33" s="768" t="s">
        <v>190</v>
      </c>
      <c r="AJ33" s="768" t="s">
        <v>190</v>
      </c>
      <c r="AK33" s="254"/>
      <c r="AN33" s="268"/>
    </row>
    <row r="34" spans="1:40" ht="48" customHeight="1" x14ac:dyDescent="0.2">
      <c r="A34" s="254"/>
      <c r="B34" s="773" t="s">
        <v>118</v>
      </c>
      <c r="C34" s="774" t="s">
        <v>119</v>
      </c>
      <c r="D34" s="773" t="s">
        <v>93</v>
      </c>
      <c r="E34" s="743" t="s">
        <v>190</v>
      </c>
      <c r="F34" s="744" t="s">
        <v>190</v>
      </c>
      <c r="G34" s="745" t="s">
        <v>190</v>
      </c>
      <c r="H34" s="745" t="s">
        <v>190</v>
      </c>
      <c r="I34" s="746" t="s">
        <v>190</v>
      </c>
      <c r="J34" s="746" t="s">
        <v>190</v>
      </c>
      <c r="K34" s="746" t="s">
        <v>190</v>
      </c>
      <c r="L34" s="746" t="s">
        <v>190</v>
      </c>
      <c r="M34" s="746" t="s">
        <v>190</v>
      </c>
      <c r="N34" s="746" t="s">
        <v>190</v>
      </c>
      <c r="O34" s="746" t="s">
        <v>190</v>
      </c>
      <c r="P34" s="746" t="s">
        <v>190</v>
      </c>
      <c r="Q34" s="746" t="s">
        <v>190</v>
      </c>
      <c r="R34" s="746" t="s">
        <v>190</v>
      </c>
      <c r="S34" s="746" t="s">
        <v>190</v>
      </c>
      <c r="T34" s="746" t="s">
        <v>190</v>
      </c>
      <c r="U34" s="746" t="s">
        <v>190</v>
      </c>
      <c r="V34" s="746" t="s">
        <v>190</v>
      </c>
      <c r="W34" s="746" t="s">
        <v>190</v>
      </c>
      <c r="X34" s="746" t="s">
        <v>190</v>
      </c>
      <c r="Y34" s="746" t="s">
        <v>190</v>
      </c>
      <c r="Z34" s="746" t="s">
        <v>190</v>
      </c>
      <c r="AA34" s="746" t="s">
        <v>190</v>
      </c>
      <c r="AB34" s="746" t="s">
        <v>190</v>
      </c>
      <c r="AC34" s="746" t="s">
        <v>190</v>
      </c>
      <c r="AD34" s="746" t="s">
        <v>190</v>
      </c>
      <c r="AE34" s="746" t="s">
        <v>190</v>
      </c>
      <c r="AF34" s="746" t="s">
        <v>190</v>
      </c>
      <c r="AG34" s="746" t="s">
        <v>190</v>
      </c>
      <c r="AH34" s="746" t="s">
        <v>190</v>
      </c>
      <c r="AI34" s="746" t="s">
        <v>190</v>
      </c>
      <c r="AJ34" s="747" t="s">
        <v>190</v>
      </c>
      <c r="AK34" s="254"/>
      <c r="AN34" s="268"/>
    </row>
    <row r="35" spans="1:40" ht="42" customHeight="1" x14ac:dyDescent="0.2">
      <c r="A35" s="254"/>
      <c r="B35" s="783" t="s">
        <v>120</v>
      </c>
      <c r="C35" s="784" t="s">
        <v>121</v>
      </c>
      <c r="D35" s="781" t="s">
        <v>93</v>
      </c>
      <c r="E35" s="754" t="s">
        <v>190</v>
      </c>
      <c r="F35" s="785" t="s">
        <v>190</v>
      </c>
      <c r="G35" s="785" t="s">
        <v>190</v>
      </c>
      <c r="H35" s="785" t="s">
        <v>190</v>
      </c>
      <c r="I35" s="785" t="s">
        <v>190</v>
      </c>
      <c r="J35" s="785" t="s">
        <v>190</v>
      </c>
      <c r="K35" s="785" t="s">
        <v>190</v>
      </c>
      <c r="L35" s="785" t="s">
        <v>190</v>
      </c>
      <c r="M35" s="785" t="s">
        <v>190</v>
      </c>
      <c r="N35" s="785" t="s">
        <v>190</v>
      </c>
      <c r="O35" s="785" t="s">
        <v>190</v>
      </c>
      <c r="P35" s="785" t="s">
        <v>190</v>
      </c>
      <c r="Q35" s="785" t="s">
        <v>190</v>
      </c>
      <c r="R35" s="785" t="s">
        <v>190</v>
      </c>
      <c r="S35" s="785" t="s">
        <v>190</v>
      </c>
      <c r="T35" s="785" t="s">
        <v>190</v>
      </c>
      <c r="U35" s="785" t="s">
        <v>190</v>
      </c>
      <c r="V35" s="785" t="s">
        <v>190</v>
      </c>
      <c r="W35" s="785" t="s">
        <v>190</v>
      </c>
      <c r="X35" s="785" t="s">
        <v>190</v>
      </c>
      <c r="Y35" s="785" t="s">
        <v>190</v>
      </c>
      <c r="Z35" s="785" t="s">
        <v>190</v>
      </c>
      <c r="AA35" s="785" t="s">
        <v>190</v>
      </c>
      <c r="AB35" s="785" t="s">
        <v>190</v>
      </c>
      <c r="AC35" s="785" t="s">
        <v>190</v>
      </c>
      <c r="AD35" s="785" t="s">
        <v>190</v>
      </c>
      <c r="AE35" s="785" t="s">
        <v>190</v>
      </c>
      <c r="AF35" s="785" t="s">
        <v>190</v>
      </c>
      <c r="AG35" s="785" t="s">
        <v>190</v>
      </c>
      <c r="AH35" s="785" t="s">
        <v>190</v>
      </c>
      <c r="AI35" s="785" t="s">
        <v>190</v>
      </c>
      <c r="AJ35" s="785" t="s">
        <v>190</v>
      </c>
      <c r="AK35" s="254"/>
      <c r="AN35" s="268"/>
    </row>
    <row r="36" spans="1:40" s="269" customFormat="1" ht="42" customHeight="1" x14ac:dyDescent="0.2">
      <c r="A36" s="254"/>
      <c r="B36" s="786" t="s">
        <v>122</v>
      </c>
      <c r="C36" s="784" t="s">
        <v>123</v>
      </c>
      <c r="D36" s="781" t="s">
        <v>93</v>
      </c>
      <c r="E36" s="754" t="s">
        <v>190</v>
      </c>
      <c r="F36" s="754" t="s">
        <v>190</v>
      </c>
      <c r="G36" s="754" t="s">
        <v>190</v>
      </c>
      <c r="H36" s="754" t="s">
        <v>190</v>
      </c>
      <c r="I36" s="754" t="s">
        <v>190</v>
      </c>
      <c r="J36" s="754" t="s">
        <v>190</v>
      </c>
      <c r="K36" s="754" t="s">
        <v>190</v>
      </c>
      <c r="L36" s="754" t="s">
        <v>190</v>
      </c>
      <c r="M36" s="754" t="s">
        <v>190</v>
      </c>
      <c r="N36" s="754" t="s">
        <v>190</v>
      </c>
      <c r="O36" s="754" t="s">
        <v>190</v>
      </c>
      <c r="P36" s="754" t="s">
        <v>190</v>
      </c>
      <c r="Q36" s="754" t="s">
        <v>190</v>
      </c>
      <c r="R36" s="754" t="s">
        <v>190</v>
      </c>
      <c r="S36" s="754" t="s">
        <v>190</v>
      </c>
      <c r="T36" s="754" t="s">
        <v>190</v>
      </c>
      <c r="U36" s="754" t="s">
        <v>190</v>
      </c>
      <c r="V36" s="754" t="s">
        <v>190</v>
      </c>
      <c r="W36" s="754" t="s">
        <v>190</v>
      </c>
      <c r="X36" s="754" t="s">
        <v>190</v>
      </c>
      <c r="Y36" s="754" t="s">
        <v>190</v>
      </c>
      <c r="Z36" s="754" t="s">
        <v>190</v>
      </c>
      <c r="AA36" s="754" t="s">
        <v>190</v>
      </c>
      <c r="AB36" s="754" t="s">
        <v>190</v>
      </c>
      <c r="AC36" s="754" t="s">
        <v>190</v>
      </c>
      <c r="AD36" s="754" t="s">
        <v>190</v>
      </c>
      <c r="AE36" s="754" t="s">
        <v>190</v>
      </c>
      <c r="AF36" s="754" t="s">
        <v>190</v>
      </c>
      <c r="AG36" s="754" t="s">
        <v>190</v>
      </c>
      <c r="AH36" s="754" t="s">
        <v>190</v>
      </c>
      <c r="AI36" s="754" t="s">
        <v>190</v>
      </c>
      <c r="AJ36" s="754" t="s">
        <v>190</v>
      </c>
      <c r="AK36" s="254"/>
      <c r="AN36" s="270"/>
    </row>
    <row r="37" spans="1:40" s="269" customFormat="1" ht="48" customHeight="1" x14ac:dyDescent="0.2">
      <c r="A37" s="254"/>
      <c r="B37" s="773" t="s">
        <v>124</v>
      </c>
      <c r="C37" s="787" t="s">
        <v>125</v>
      </c>
      <c r="D37" s="773" t="s">
        <v>93</v>
      </c>
      <c r="E37" s="737" t="s">
        <v>190</v>
      </c>
      <c r="F37" s="737" t="s">
        <v>190</v>
      </c>
      <c r="G37" s="737" t="s">
        <v>190</v>
      </c>
      <c r="H37" s="737" t="s">
        <v>190</v>
      </c>
      <c r="I37" s="737" t="s">
        <v>190</v>
      </c>
      <c r="J37" s="737" t="s">
        <v>190</v>
      </c>
      <c r="K37" s="737" t="s">
        <v>190</v>
      </c>
      <c r="L37" s="737" t="s">
        <v>190</v>
      </c>
      <c r="M37" s="737" t="s">
        <v>190</v>
      </c>
      <c r="N37" s="737" t="s">
        <v>190</v>
      </c>
      <c r="O37" s="737" t="s">
        <v>190</v>
      </c>
      <c r="P37" s="737" t="s">
        <v>190</v>
      </c>
      <c r="Q37" s="737" t="s">
        <v>190</v>
      </c>
      <c r="R37" s="737" t="s">
        <v>190</v>
      </c>
      <c r="S37" s="737" t="s">
        <v>190</v>
      </c>
      <c r="T37" s="737" t="s">
        <v>190</v>
      </c>
      <c r="U37" s="737" t="s">
        <v>190</v>
      </c>
      <c r="V37" s="737" t="s">
        <v>190</v>
      </c>
      <c r="W37" s="737" t="s">
        <v>190</v>
      </c>
      <c r="X37" s="737" t="s">
        <v>190</v>
      </c>
      <c r="Y37" s="737" t="s">
        <v>190</v>
      </c>
      <c r="Z37" s="737" t="s">
        <v>190</v>
      </c>
      <c r="AA37" s="737" t="s">
        <v>190</v>
      </c>
      <c r="AB37" s="737" t="s">
        <v>190</v>
      </c>
      <c r="AC37" s="737" t="s">
        <v>190</v>
      </c>
      <c r="AD37" s="737" t="s">
        <v>190</v>
      </c>
      <c r="AE37" s="737" t="s">
        <v>190</v>
      </c>
      <c r="AF37" s="737" t="s">
        <v>190</v>
      </c>
      <c r="AG37" s="737" t="s">
        <v>190</v>
      </c>
      <c r="AH37" s="737" t="s">
        <v>190</v>
      </c>
      <c r="AI37" s="737" t="s">
        <v>190</v>
      </c>
      <c r="AJ37" s="737" t="s">
        <v>190</v>
      </c>
      <c r="AN37" s="270"/>
    </row>
    <row r="38" spans="1:40" s="269" customFormat="1" ht="48" customHeight="1" x14ac:dyDescent="0.2">
      <c r="B38" s="788" t="s">
        <v>126</v>
      </c>
      <c r="C38" s="787" t="s">
        <v>127</v>
      </c>
      <c r="D38" s="773" t="s">
        <v>93</v>
      </c>
      <c r="E38" s="737" t="s">
        <v>190</v>
      </c>
      <c r="F38" s="737" t="s">
        <v>190</v>
      </c>
      <c r="G38" s="737" t="s">
        <v>190</v>
      </c>
      <c r="H38" s="737" t="s">
        <v>190</v>
      </c>
      <c r="I38" s="737" t="s">
        <v>190</v>
      </c>
      <c r="J38" s="737" t="s">
        <v>190</v>
      </c>
      <c r="K38" s="737" t="s">
        <v>190</v>
      </c>
      <c r="L38" s="737" t="s">
        <v>190</v>
      </c>
      <c r="M38" s="737" t="s">
        <v>190</v>
      </c>
      <c r="N38" s="737" t="s">
        <v>190</v>
      </c>
      <c r="O38" s="737" t="s">
        <v>190</v>
      </c>
      <c r="P38" s="737" t="s">
        <v>190</v>
      </c>
      <c r="Q38" s="737" t="s">
        <v>190</v>
      </c>
      <c r="R38" s="737" t="s">
        <v>190</v>
      </c>
      <c r="S38" s="737" t="s">
        <v>190</v>
      </c>
      <c r="T38" s="737" t="s">
        <v>190</v>
      </c>
      <c r="U38" s="737" t="s">
        <v>190</v>
      </c>
      <c r="V38" s="737" t="s">
        <v>190</v>
      </c>
      <c r="W38" s="737" t="s">
        <v>190</v>
      </c>
      <c r="X38" s="737" t="s">
        <v>190</v>
      </c>
      <c r="Y38" s="737" t="s">
        <v>190</v>
      </c>
      <c r="Z38" s="737" t="s">
        <v>190</v>
      </c>
      <c r="AA38" s="737" t="s">
        <v>190</v>
      </c>
      <c r="AB38" s="737" t="s">
        <v>190</v>
      </c>
      <c r="AC38" s="737" t="s">
        <v>190</v>
      </c>
      <c r="AD38" s="737" t="s">
        <v>190</v>
      </c>
      <c r="AE38" s="737" t="s">
        <v>190</v>
      </c>
      <c r="AF38" s="737" t="s">
        <v>190</v>
      </c>
      <c r="AG38" s="737" t="s">
        <v>190</v>
      </c>
      <c r="AH38" s="737" t="s">
        <v>190</v>
      </c>
      <c r="AI38" s="737" t="s">
        <v>190</v>
      </c>
      <c r="AJ38" s="737" t="s">
        <v>190</v>
      </c>
      <c r="AN38" s="270"/>
    </row>
    <row r="39" spans="1:40" s="269" customFormat="1" ht="42" customHeight="1" x14ac:dyDescent="0.2">
      <c r="B39" s="789" t="s">
        <v>286</v>
      </c>
      <c r="C39" s="790" t="s">
        <v>287</v>
      </c>
      <c r="D39" s="781" t="s">
        <v>93</v>
      </c>
      <c r="E39" s="754" t="s">
        <v>190</v>
      </c>
      <c r="F39" s="754" t="s">
        <v>190</v>
      </c>
      <c r="G39" s="754" t="s">
        <v>190</v>
      </c>
      <c r="H39" s="754" t="s">
        <v>190</v>
      </c>
      <c r="I39" s="754" t="s">
        <v>190</v>
      </c>
      <c r="J39" s="754" t="s">
        <v>190</v>
      </c>
      <c r="K39" s="754" t="s">
        <v>190</v>
      </c>
      <c r="L39" s="754" t="s">
        <v>190</v>
      </c>
      <c r="M39" s="754" t="s">
        <v>190</v>
      </c>
      <c r="N39" s="754" t="s">
        <v>190</v>
      </c>
      <c r="O39" s="754" t="s">
        <v>190</v>
      </c>
      <c r="P39" s="754" t="s">
        <v>190</v>
      </c>
      <c r="Q39" s="754" t="s">
        <v>190</v>
      </c>
      <c r="R39" s="754" t="s">
        <v>190</v>
      </c>
      <c r="S39" s="754" t="s">
        <v>190</v>
      </c>
      <c r="T39" s="754" t="s">
        <v>190</v>
      </c>
      <c r="U39" s="754" t="s">
        <v>190</v>
      </c>
      <c r="V39" s="754" t="s">
        <v>190</v>
      </c>
      <c r="W39" s="754" t="s">
        <v>190</v>
      </c>
      <c r="X39" s="754" t="s">
        <v>190</v>
      </c>
      <c r="Y39" s="754" t="s">
        <v>190</v>
      </c>
      <c r="Z39" s="754" t="s">
        <v>190</v>
      </c>
      <c r="AA39" s="754" t="s">
        <v>190</v>
      </c>
      <c r="AB39" s="754" t="s">
        <v>190</v>
      </c>
      <c r="AC39" s="754" t="s">
        <v>190</v>
      </c>
      <c r="AD39" s="754" t="s">
        <v>190</v>
      </c>
      <c r="AE39" s="754" t="s">
        <v>190</v>
      </c>
      <c r="AF39" s="754" t="s">
        <v>190</v>
      </c>
      <c r="AG39" s="754" t="s">
        <v>190</v>
      </c>
      <c r="AH39" s="754" t="s">
        <v>190</v>
      </c>
      <c r="AI39" s="754" t="s">
        <v>190</v>
      </c>
      <c r="AJ39" s="754" t="s">
        <v>190</v>
      </c>
      <c r="AN39" s="270"/>
    </row>
    <row r="40" spans="1:40" s="269" customFormat="1" ht="42" customHeight="1" x14ac:dyDescent="0.2">
      <c r="B40" s="791" t="s">
        <v>128</v>
      </c>
      <c r="C40" s="792" t="s">
        <v>129</v>
      </c>
      <c r="D40" s="793" t="s">
        <v>93</v>
      </c>
      <c r="E40" s="754" t="s">
        <v>190</v>
      </c>
      <c r="F40" s="754" t="s">
        <v>190</v>
      </c>
      <c r="G40" s="754" t="s">
        <v>190</v>
      </c>
      <c r="H40" s="754" t="s">
        <v>190</v>
      </c>
      <c r="I40" s="754" t="s">
        <v>190</v>
      </c>
      <c r="J40" s="754" t="s">
        <v>190</v>
      </c>
      <c r="K40" s="754" t="s">
        <v>190</v>
      </c>
      <c r="L40" s="754" t="s">
        <v>190</v>
      </c>
      <c r="M40" s="754" t="s">
        <v>190</v>
      </c>
      <c r="N40" s="754" t="s">
        <v>190</v>
      </c>
      <c r="O40" s="754" t="s">
        <v>190</v>
      </c>
      <c r="P40" s="754" t="s">
        <v>190</v>
      </c>
      <c r="Q40" s="754" t="s">
        <v>190</v>
      </c>
      <c r="R40" s="754" t="s">
        <v>190</v>
      </c>
      <c r="S40" s="754" t="s">
        <v>190</v>
      </c>
      <c r="T40" s="754" t="s">
        <v>190</v>
      </c>
      <c r="U40" s="754" t="s">
        <v>190</v>
      </c>
      <c r="V40" s="754" t="s">
        <v>190</v>
      </c>
      <c r="W40" s="754" t="s">
        <v>190</v>
      </c>
      <c r="X40" s="754" t="s">
        <v>190</v>
      </c>
      <c r="Y40" s="754" t="s">
        <v>190</v>
      </c>
      <c r="Z40" s="754" t="s">
        <v>190</v>
      </c>
      <c r="AA40" s="754" t="s">
        <v>190</v>
      </c>
      <c r="AB40" s="754" t="s">
        <v>190</v>
      </c>
      <c r="AC40" s="754" t="s">
        <v>190</v>
      </c>
      <c r="AD40" s="754" t="s">
        <v>190</v>
      </c>
      <c r="AE40" s="754" t="s">
        <v>190</v>
      </c>
      <c r="AF40" s="754" t="s">
        <v>190</v>
      </c>
      <c r="AG40" s="754" t="s">
        <v>190</v>
      </c>
      <c r="AH40" s="754" t="s">
        <v>190</v>
      </c>
      <c r="AI40" s="754" t="s">
        <v>190</v>
      </c>
      <c r="AJ40" s="754" t="s">
        <v>190</v>
      </c>
      <c r="AN40" s="270"/>
    </row>
    <row r="41" spans="1:40" ht="48" customHeight="1" x14ac:dyDescent="0.2">
      <c r="B41" s="794" t="s">
        <v>130</v>
      </c>
      <c r="C41" s="795" t="s">
        <v>131</v>
      </c>
      <c r="D41" s="775" t="s">
        <v>93</v>
      </c>
      <c r="E41" s="737" t="s">
        <v>190</v>
      </c>
      <c r="F41" s="737" t="s">
        <v>190</v>
      </c>
      <c r="G41" s="737" t="s">
        <v>190</v>
      </c>
      <c r="H41" s="737" t="s">
        <v>190</v>
      </c>
      <c r="I41" s="737" t="s">
        <v>190</v>
      </c>
      <c r="J41" s="737" t="s">
        <v>190</v>
      </c>
      <c r="K41" s="737" t="s">
        <v>190</v>
      </c>
      <c r="L41" s="737" t="s">
        <v>190</v>
      </c>
      <c r="M41" s="737" t="s">
        <v>190</v>
      </c>
      <c r="N41" s="737" t="s">
        <v>190</v>
      </c>
      <c r="O41" s="737" t="s">
        <v>190</v>
      </c>
      <c r="P41" s="737" t="s">
        <v>190</v>
      </c>
      <c r="Q41" s="737" t="s">
        <v>190</v>
      </c>
      <c r="R41" s="737" t="s">
        <v>190</v>
      </c>
      <c r="S41" s="737" t="s">
        <v>190</v>
      </c>
      <c r="T41" s="737" t="s">
        <v>190</v>
      </c>
      <c r="U41" s="737" t="s">
        <v>190</v>
      </c>
      <c r="V41" s="737" t="s">
        <v>190</v>
      </c>
      <c r="W41" s="737" t="s">
        <v>190</v>
      </c>
      <c r="X41" s="737" t="s">
        <v>190</v>
      </c>
      <c r="Y41" s="737" t="s">
        <v>190</v>
      </c>
      <c r="Z41" s="737" t="s">
        <v>190</v>
      </c>
      <c r="AA41" s="737" t="s">
        <v>190</v>
      </c>
      <c r="AB41" s="737" t="s">
        <v>190</v>
      </c>
      <c r="AC41" s="737" t="s">
        <v>190</v>
      </c>
      <c r="AD41" s="737" t="s">
        <v>190</v>
      </c>
      <c r="AE41" s="737" t="s">
        <v>190</v>
      </c>
      <c r="AF41" s="737" t="s">
        <v>190</v>
      </c>
      <c r="AG41" s="737" t="s">
        <v>190</v>
      </c>
      <c r="AH41" s="737" t="s">
        <v>190</v>
      </c>
      <c r="AI41" s="737" t="s">
        <v>190</v>
      </c>
      <c r="AJ41" s="737" t="s">
        <v>190</v>
      </c>
    </row>
    <row r="42" spans="1:40" ht="48" customHeight="1" x14ac:dyDescent="0.2">
      <c r="B42" s="794" t="s">
        <v>132</v>
      </c>
      <c r="C42" s="795" t="s">
        <v>133</v>
      </c>
      <c r="D42" s="794" t="s">
        <v>93</v>
      </c>
      <c r="E42" s="737" t="s">
        <v>190</v>
      </c>
      <c r="F42" s="737" t="s">
        <v>190</v>
      </c>
      <c r="G42" s="737" t="s">
        <v>190</v>
      </c>
      <c r="H42" s="737" t="s">
        <v>190</v>
      </c>
      <c r="I42" s="737" t="s">
        <v>190</v>
      </c>
      <c r="J42" s="737" t="s">
        <v>190</v>
      </c>
      <c r="K42" s="737" t="s">
        <v>190</v>
      </c>
      <c r="L42" s="737" t="s">
        <v>190</v>
      </c>
      <c r="M42" s="737" t="s">
        <v>190</v>
      </c>
      <c r="N42" s="737" t="s">
        <v>190</v>
      </c>
      <c r="O42" s="737" t="s">
        <v>190</v>
      </c>
      <c r="P42" s="737" t="s">
        <v>190</v>
      </c>
      <c r="Q42" s="737" t="s">
        <v>190</v>
      </c>
      <c r="R42" s="737" t="s">
        <v>190</v>
      </c>
      <c r="S42" s="737" t="s">
        <v>190</v>
      </c>
      <c r="T42" s="737" t="s">
        <v>190</v>
      </c>
      <c r="U42" s="737" t="s">
        <v>190</v>
      </c>
      <c r="V42" s="737" t="s">
        <v>190</v>
      </c>
      <c r="W42" s="737" t="s">
        <v>190</v>
      </c>
      <c r="X42" s="737" t="s">
        <v>190</v>
      </c>
      <c r="Y42" s="737" t="s">
        <v>190</v>
      </c>
      <c r="Z42" s="737" t="s">
        <v>190</v>
      </c>
      <c r="AA42" s="737" t="s">
        <v>190</v>
      </c>
      <c r="AB42" s="737" t="s">
        <v>190</v>
      </c>
      <c r="AC42" s="737" t="s">
        <v>190</v>
      </c>
      <c r="AD42" s="737" t="s">
        <v>190</v>
      </c>
      <c r="AE42" s="737" t="s">
        <v>190</v>
      </c>
      <c r="AF42" s="737" t="s">
        <v>190</v>
      </c>
      <c r="AG42" s="737" t="s">
        <v>190</v>
      </c>
      <c r="AH42" s="737" t="s">
        <v>190</v>
      </c>
      <c r="AI42" s="737" t="s">
        <v>190</v>
      </c>
      <c r="AJ42" s="737" t="s">
        <v>190</v>
      </c>
    </row>
    <row r="43" spans="1:40" ht="42" customHeight="1" x14ac:dyDescent="0.2">
      <c r="B43" s="791" t="s">
        <v>134</v>
      </c>
      <c r="C43" s="792" t="s">
        <v>135</v>
      </c>
      <c r="D43" s="791" t="s">
        <v>93</v>
      </c>
      <c r="E43" s="754" t="s">
        <v>190</v>
      </c>
      <c r="F43" s="754" t="s">
        <v>190</v>
      </c>
      <c r="G43" s="754" t="s">
        <v>190</v>
      </c>
      <c r="H43" s="754" t="s">
        <v>190</v>
      </c>
      <c r="I43" s="754" t="s">
        <v>190</v>
      </c>
      <c r="J43" s="754" t="s">
        <v>190</v>
      </c>
      <c r="K43" s="754" t="s">
        <v>190</v>
      </c>
      <c r="L43" s="754" t="s">
        <v>190</v>
      </c>
      <c r="M43" s="754" t="s">
        <v>190</v>
      </c>
      <c r="N43" s="754" t="s">
        <v>190</v>
      </c>
      <c r="O43" s="754" t="s">
        <v>190</v>
      </c>
      <c r="P43" s="754" t="s">
        <v>190</v>
      </c>
      <c r="Q43" s="754" t="s">
        <v>190</v>
      </c>
      <c r="R43" s="754" t="s">
        <v>190</v>
      </c>
      <c r="S43" s="754" t="s">
        <v>190</v>
      </c>
      <c r="T43" s="754" t="s">
        <v>190</v>
      </c>
      <c r="U43" s="754" t="s">
        <v>190</v>
      </c>
      <c r="V43" s="754" t="s">
        <v>190</v>
      </c>
      <c r="W43" s="754" t="s">
        <v>190</v>
      </c>
      <c r="X43" s="754" t="s">
        <v>190</v>
      </c>
      <c r="Y43" s="754" t="s">
        <v>190</v>
      </c>
      <c r="Z43" s="754" t="s">
        <v>190</v>
      </c>
      <c r="AA43" s="754" t="s">
        <v>190</v>
      </c>
      <c r="AB43" s="754" t="s">
        <v>190</v>
      </c>
      <c r="AC43" s="754" t="s">
        <v>190</v>
      </c>
      <c r="AD43" s="754" t="s">
        <v>190</v>
      </c>
      <c r="AE43" s="754" t="s">
        <v>190</v>
      </c>
      <c r="AF43" s="754" t="s">
        <v>190</v>
      </c>
      <c r="AG43" s="754" t="s">
        <v>190</v>
      </c>
      <c r="AH43" s="754" t="s">
        <v>190</v>
      </c>
      <c r="AI43" s="754" t="s">
        <v>190</v>
      </c>
      <c r="AJ43" s="754" t="s">
        <v>190</v>
      </c>
    </row>
    <row r="44" spans="1:40" ht="42" customHeight="1" x14ac:dyDescent="0.2">
      <c r="B44" s="791" t="s">
        <v>139</v>
      </c>
      <c r="C44" s="792" t="s">
        <v>140</v>
      </c>
      <c r="D44" s="791" t="s">
        <v>93</v>
      </c>
      <c r="E44" s="754" t="s">
        <v>190</v>
      </c>
      <c r="F44" s="754" t="s">
        <v>190</v>
      </c>
      <c r="G44" s="754" t="s">
        <v>190</v>
      </c>
      <c r="H44" s="754" t="s">
        <v>190</v>
      </c>
      <c r="I44" s="754" t="s">
        <v>190</v>
      </c>
      <c r="J44" s="754" t="s">
        <v>190</v>
      </c>
      <c r="K44" s="754" t="s">
        <v>190</v>
      </c>
      <c r="L44" s="754" t="s">
        <v>190</v>
      </c>
      <c r="M44" s="754" t="s">
        <v>190</v>
      </c>
      <c r="N44" s="754" t="s">
        <v>190</v>
      </c>
      <c r="O44" s="754" t="s">
        <v>190</v>
      </c>
      <c r="P44" s="754" t="s">
        <v>190</v>
      </c>
      <c r="Q44" s="754" t="s">
        <v>190</v>
      </c>
      <c r="R44" s="754" t="s">
        <v>190</v>
      </c>
      <c r="S44" s="754" t="s">
        <v>190</v>
      </c>
      <c r="T44" s="754" t="s">
        <v>190</v>
      </c>
      <c r="U44" s="754" t="s">
        <v>190</v>
      </c>
      <c r="V44" s="754" t="s">
        <v>190</v>
      </c>
      <c r="W44" s="754" t="s">
        <v>190</v>
      </c>
      <c r="X44" s="754" t="s">
        <v>190</v>
      </c>
      <c r="Y44" s="754" t="s">
        <v>190</v>
      </c>
      <c r="Z44" s="754" t="s">
        <v>190</v>
      </c>
      <c r="AA44" s="754" t="s">
        <v>190</v>
      </c>
      <c r="AB44" s="754" t="s">
        <v>190</v>
      </c>
      <c r="AC44" s="754" t="s">
        <v>190</v>
      </c>
      <c r="AD44" s="754" t="s">
        <v>190</v>
      </c>
      <c r="AE44" s="754" t="s">
        <v>190</v>
      </c>
      <c r="AF44" s="754" t="s">
        <v>190</v>
      </c>
      <c r="AG44" s="754" t="s">
        <v>190</v>
      </c>
      <c r="AH44" s="754" t="s">
        <v>190</v>
      </c>
      <c r="AI44" s="754" t="s">
        <v>190</v>
      </c>
      <c r="AJ44" s="754" t="s">
        <v>190</v>
      </c>
    </row>
    <row r="45" spans="1:40" ht="48" customHeight="1" x14ac:dyDescent="0.2">
      <c r="B45" s="794" t="s">
        <v>141</v>
      </c>
      <c r="C45" s="795" t="s">
        <v>142</v>
      </c>
      <c r="D45" s="794" t="s">
        <v>93</v>
      </c>
      <c r="E45" s="737" t="s">
        <v>190</v>
      </c>
      <c r="F45" s="737" t="s">
        <v>190</v>
      </c>
      <c r="G45" s="737" t="s">
        <v>190</v>
      </c>
      <c r="H45" s="737" t="s">
        <v>190</v>
      </c>
      <c r="I45" s="737" t="s">
        <v>190</v>
      </c>
      <c r="J45" s="737" t="s">
        <v>190</v>
      </c>
      <c r="K45" s="737" t="s">
        <v>190</v>
      </c>
      <c r="L45" s="737" t="s">
        <v>190</v>
      </c>
      <c r="M45" s="737" t="s">
        <v>190</v>
      </c>
      <c r="N45" s="737" t="s">
        <v>190</v>
      </c>
      <c r="O45" s="737" t="s">
        <v>190</v>
      </c>
      <c r="P45" s="737" t="s">
        <v>190</v>
      </c>
      <c r="Q45" s="737" t="s">
        <v>190</v>
      </c>
      <c r="R45" s="737" t="s">
        <v>190</v>
      </c>
      <c r="S45" s="737" t="s">
        <v>190</v>
      </c>
      <c r="T45" s="737" t="s">
        <v>190</v>
      </c>
      <c r="U45" s="737" t="s">
        <v>190</v>
      </c>
      <c r="V45" s="737" t="s">
        <v>190</v>
      </c>
      <c r="W45" s="737" t="s">
        <v>190</v>
      </c>
      <c r="X45" s="737" t="s">
        <v>190</v>
      </c>
      <c r="Y45" s="737" t="s">
        <v>190</v>
      </c>
      <c r="Z45" s="737" t="s">
        <v>190</v>
      </c>
      <c r="AA45" s="737" t="s">
        <v>190</v>
      </c>
      <c r="AB45" s="737" t="s">
        <v>190</v>
      </c>
      <c r="AC45" s="737" t="s">
        <v>190</v>
      </c>
      <c r="AD45" s="737" t="s">
        <v>190</v>
      </c>
      <c r="AE45" s="737" t="s">
        <v>190</v>
      </c>
      <c r="AF45" s="737" t="s">
        <v>190</v>
      </c>
      <c r="AG45" s="737" t="s">
        <v>190</v>
      </c>
      <c r="AH45" s="737" t="s">
        <v>190</v>
      </c>
      <c r="AI45" s="737" t="s">
        <v>190</v>
      </c>
      <c r="AJ45" s="737" t="s">
        <v>190</v>
      </c>
    </row>
    <row r="46" spans="1:40" ht="42" customHeight="1" x14ac:dyDescent="0.2">
      <c r="B46" s="791" t="s">
        <v>143</v>
      </c>
      <c r="C46" s="792" t="s">
        <v>144</v>
      </c>
      <c r="D46" s="791" t="s">
        <v>93</v>
      </c>
      <c r="E46" s="754" t="s">
        <v>190</v>
      </c>
      <c r="F46" s="754" t="s">
        <v>190</v>
      </c>
      <c r="G46" s="754" t="s">
        <v>190</v>
      </c>
      <c r="H46" s="754" t="s">
        <v>190</v>
      </c>
      <c r="I46" s="754" t="s">
        <v>190</v>
      </c>
      <c r="J46" s="754" t="s">
        <v>190</v>
      </c>
      <c r="K46" s="754" t="s">
        <v>190</v>
      </c>
      <c r="L46" s="754" t="s">
        <v>190</v>
      </c>
      <c r="M46" s="754" t="s">
        <v>190</v>
      </c>
      <c r="N46" s="754" t="s">
        <v>190</v>
      </c>
      <c r="O46" s="754" t="s">
        <v>190</v>
      </c>
      <c r="P46" s="754" t="s">
        <v>190</v>
      </c>
      <c r="Q46" s="754" t="s">
        <v>190</v>
      </c>
      <c r="R46" s="754" t="s">
        <v>190</v>
      </c>
      <c r="S46" s="754" t="s">
        <v>190</v>
      </c>
      <c r="T46" s="754" t="s">
        <v>190</v>
      </c>
      <c r="U46" s="754" t="s">
        <v>190</v>
      </c>
      <c r="V46" s="754" t="s">
        <v>190</v>
      </c>
      <c r="W46" s="754" t="s">
        <v>190</v>
      </c>
      <c r="X46" s="754" t="s">
        <v>190</v>
      </c>
      <c r="Y46" s="754" t="s">
        <v>190</v>
      </c>
      <c r="Z46" s="754" t="s">
        <v>190</v>
      </c>
      <c r="AA46" s="754" t="s">
        <v>190</v>
      </c>
      <c r="AB46" s="754" t="s">
        <v>190</v>
      </c>
      <c r="AC46" s="754" t="s">
        <v>190</v>
      </c>
      <c r="AD46" s="754" t="s">
        <v>190</v>
      </c>
      <c r="AE46" s="754" t="s">
        <v>190</v>
      </c>
      <c r="AF46" s="754" t="s">
        <v>190</v>
      </c>
      <c r="AG46" s="754" t="s">
        <v>190</v>
      </c>
      <c r="AH46" s="754" t="s">
        <v>190</v>
      </c>
      <c r="AI46" s="754" t="s">
        <v>190</v>
      </c>
      <c r="AJ46" s="754" t="s">
        <v>190</v>
      </c>
    </row>
    <row r="47" spans="1:40" ht="42" customHeight="1" x14ac:dyDescent="0.2">
      <c r="B47" s="791" t="s">
        <v>148</v>
      </c>
      <c r="C47" s="792" t="s">
        <v>149</v>
      </c>
      <c r="D47" s="791" t="s">
        <v>93</v>
      </c>
      <c r="E47" s="754" t="s">
        <v>190</v>
      </c>
      <c r="F47" s="754" t="s">
        <v>190</v>
      </c>
      <c r="G47" s="754" t="s">
        <v>190</v>
      </c>
      <c r="H47" s="754" t="s">
        <v>190</v>
      </c>
      <c r="I47" s="754" t="s">
        <v>190</v>
      </c>
      <c r="J47" s="754" t="s">
        <v>190</v>
      </c>
      <c r="K47" s="754" t="s">
        <v>190</v>
      </c>
      <c r="L47" s="754" t="s">
        <v>190</v>
      </c>
      <c r="M47" s="754" t="s">
        <v>190</v>
      </c>
      <c r="N47" s="754" t="s">
        <v>190</v>
      </c>
      <c r="O47" s="754" t="s">
        <v>190</v>
      </c>
      <c r="P47" s="754" t="s">
        <v>190</v>
      </c>
      <c r="Q47" s="754" t="s">
        <v>190</v>
      </c>
      <c r="R47" s="754" t="s">
        <v>190</v>
      </c>
      <c r="S47" s="754" t="s">
        <v>190</v>
      </c>
      <c r="T47" s="754" t="s">
        <v>190</v>
      </c>
      <c r="U47" s="754" t="s">
        <v>190</v>
      </c>
      <c r="V47" s="754" t="s">
        <v>190</v>
      </c>
      <c r="W47" s="754" t="s">
        <v>190</v>
      </c>
      <c r="X47" s="754" t="s">
        <v>190</v>
      </c>
      <c r="Y47" s="754" t="s">
        <v>190</v>
      </c>
      <c r="Z47" s="754" t="s">
        <v>190</v>
      </c>
      <c r="AA47" s="754" t="s">
        <v>190</v>
      </c>
      <c r="AB47" s="754" t="s">
        <v>190</v>
      </c>
      <c r="AC47" s="754" t="s">
        <v>190</v>
      </c>
      <c r="AD47" s="754" t="s">
        <v>190</v>
      </c>
      <c r="AE47" s="754" t="s">
        <v>190</v>
      </c>
      <c r="AF47" s="754" t="s">
        <v>190</v>
      </c>
      <c r="AG47" s="754" t="s">
        <v>190</v>
      </c>
      <c r="AH47" s="754" t="s">
        <v>190</v>
      </c>
      <c r="AI47" s="754" t="s">
        <v>190</v>
      </c>
      <c r="AJ47" s="754" t="s">
        <v>190</v>
      </c>
    </row>
    <row r="48" spans="1:40" ht="48" customHeight="1" x14ac:dyDescent="0.2">
      <c r="B48" s="794" t="s">
        <v>150</v>
      </c>
      <c r="C48" s="795" t="s">
        <v>151</v>
      </c>
      <c r="D48" s="794" t="s">
        <v>93</v>
      </c>
      <c r="E48" s="737" t="s">
        <v>190</v>
      </c>
      <c r="F48" s="737" t="s">
        <v>190</v>
      </c>
      <c r="G48" s="737" t="s">
        <v>190</v>
      </c>
      <c r="H48" s="737" t="s">
        <v>190</v>
      </c>
      <c r="I48" s="737" t="s">
        <v>190</v>
      </c>
      <c r="J48" s="737" t="s">
        <v>190</v>
      </c>
      <c r="K48" s="737" t="s">
        <v>190</v>
      </c>
      <c r="L48" s="737" t="s">
        <v>190</v>
      </c>
      <c r="M48" s="737" t="s">
        <v>190</v>
      </c>
      <c r="N48" s="737" t="s">
        <v>190</v>
      </c>
      <c r="O48" s="737" t="s">
        <v>190</v>
      </c>
      <c r="P48" s="737" t="s">
        <v>190</v>
      </c>
      <c r="Q48" s="737" t="s">
        <v>190</v>
      </c>
      <c r="R48" s="737" t="s">
        <v>190</v>
      </c>
      <c r="S48" s="737" t="s">
        <v>190</v>
      </c>
      <c r="T48" s="737" t="s">
        <v>190</v>
      </c>
      <c r="U48" s="737" t="s">
        <v>190</v>
      </c>
      <c r="V48" s="737" t="s">
        <v>190</v>
      </c>
      <c r="W48" s="737" t="s">
        <v>190</v>
      </c>
      <c r="X48" s="737" t="s">
        <v>190</v>
      </c>
      <c r="Y48" s="737" t="s">
        <v>190</v>
      </c>
      <c r="Z48" s="737" t="s">
        <v>190</v>
      </c>
      <c r="AA48" s="737" t="s">
        <v>190</v>
      </c>
      <c r="AB48" s="737" t="s">
        <v>190</v>
      </c>
      <c r="AC48" s="737" t="s">
        <v>190</v>
      </c>
      <c r="AD48" s="737" t="s">
        <v>190</v>
      </c>
      <c r="AE48" s="737" t="s">
        <v>190</v>
      </c>
      <c r="AF48" s="737" t="s">
        <v>190</v>
      </c>
      <c r="AG48" s="737" t="s">
        <v>190</v>
      </c>
      <c r="AH48" s="737" t="s">
        <v>190</v>
      </c>
      <c r="AI48" s="737" t="s">
        <v>190</v>
      </c>
      <c r="AJ48" s="737" t="s">
        <v>190</v>
      </c>
    </row>
    <row r="49" spans="2:36" ht="42" customHeight="1" x14ac:dyDescent="0.2">
      <c r="B49" s="789" t="s">
        <v>152</v>
      </c>
      <c r="C49" s="796" t="s">
        <v>153</v>
      </c>
      <c r="D49" s="791" t="s">
        <v>93</v>
      </c>
      <c r="E49" s="754" t="s">
        <v>190</v>
      </c>
      <c r="F49" s="754" t="s">
        <v>190</v>
      </c>
      <c r="G49" s="754" t="s">
        <v>190</v>
      </c>
      <c r="H49" s="754" t="s">
        <v>190</v>
      </c>
      <c r="I49" s="754" t="s">
        <v>190</v>
      </c>
      <c r="J49" s="754" t="s">
        <v>190</v>
      </c>
      <c r="K49" s="754" t="s">
        <v>190</v>
      </c>
      <c r="L49" s="754" t="s">
        <v>190</v>
      </c>
      <c r="M49" s="754" t="s">
        <v>190</v>
      </c>
      <c r="N49" s="754" t="s">
        <v>190</v>
      </c>
      <c r="O49" s="754" t="s">
        <v>190</v>
      </c>
      <c r="P49" s="754" t="s">
        <v>190</v>
      </c>
      <c r="Q49" s="754" t="s">
        <v>190</v>
      </c>
      <c r="R49" s="754" t="s">
        <v>190</v>
      </c>
      <c r="S49" s="754" t="s">
        <v>190</v>
      </c>
      <c r="T49" s="754" t="s">
        <v>190</v>
      </c>
      <c r="U49" s="754" t="s">
        <v>190</v>
      </c>
      <c r="V49" s="754" t="s">
        <v>190</v>
      </c>
      <c r="W49" s="754" t="s">
        <v>190</v>
      </c>
      <c r="X49" s="754" t="s">
        <v>190</v>
      </c>
      <c r="Y49" s="754" t="s">
        <v>190</v>
      </c>
      <c r="Z49" s="754" t="s">
        <v>190</v>
      </c>
      <c r="AA49" s="754" t="s">
        <v>190</v>
      </c>
      <c r="AB49" s="754" t="s">
        <v>190</v>
      </c>
      <c r="AC49" s="754" t="s">
        <v>190</v>
      </c>
      <c r="AD49" s="754" t="s">
        <v>190</v>
      </c>
      <c r="AE49" s="754" t="s">
        <v>190</v>
      </c>
      <c r="AF49" s="754" t="s">
        <v>190</v>
      </c>
      <c r="AG49" s="754" t="s">
        <v>190</v>
      </c>
      <c r="AH49" s="754" t="s">
        <v>190</v>
      </c>
      <c r="AI49" s="754" t="s">
        <v>190</v>
      </c>
      <c r="AJ49" s="754" t="s">
        <v>190</v>
      </c>
    </row>
    <row r="50" spans="2:36" ht="42" customHeight="1" x14ac:dyDescent="0.2">
      <c r="B50" s="789" t="s">
        <v>154</v>
      </c>
      <c r="C50" s="796" t="s">
        <v>155</v>
      </c>
      <c r="D50" s="791" t="s">
        <v>93</v>
      </c>
      <c r="E50" s="754" t="s">
        <v>190</v>
      </c>
      <c r="F50" s="754" t="s">
        <v>190</v>
      </c>
      <c r="G50" s="754" t="s">
        <v>190</v>
      </c>
      <c r="H50" s="754" t="s">
        <v>190</v>
      </c>
      <c r="I50" s="754" t="s">
        <v>190</v>
      </c>
      <c r="J50" s="754" t="s">
        <v>190</v>
      </c>
      <c r="K50" s="754" t="s">
        <v>190</v>
      </c>
      <c r="L50" s="754" t="s">
        <v>190</v>
      </c>
      <c r="M50" s="754" t="s">
        <v>190</v>
      </c>
      <c r="N50" s="754" t="s">
        <v>190</v>
      </c>
      <c r="O50" s="754" t="s">
        <v>190</v>
      </c>
      <c r="P50" s="754" t="s">
        <v>190</v>
      </c>
      <c r="Q50" s="754" t="s">
        <v>190</v>
      </c>
      <c r="R50" s="754" t="s">
        <v>190</v>
      </c>
      <c r="S50" s="754" t="s">
        <v>190</v>
      </c>
      <c r="T50" s="754" t="s">
        <v>190</v>
      </c>
      <c r="U50" s="754" t="s">
        <v>190</v>
      </c>
      <c r="V50" s="754" t="s">
        <v>190</v>
      </c>
      <c r="W50" s="754" t="s">
        <v>190</v>
      </c>
      <c r="X50" s="754" t="s">
        <v>190</v>
      </c>
      <c r="Y50" s="754" t="s">
        <v>190</v>
      </c>
      <c r="Z50" s="754" t="s">
        <v>190</v>
      </c>
      <c r="AA50" s="754" t="s">
        <v>190</v>
      </c>
      <c r="AB50" s="754" t="s">
        <v>190</v>
      </c>
      <c r="AC50" s="754" t="s">
        <v>190</v>
      </c>
      <c r="AD50" s="754" t="s">
        <v>190</v>
      </c>
      <c r="AE50" s="754" t="s">
        <v>190</v>
      </c>
      <c r="AF50" s="754" t="s">
        <v>190</v>
      </c>
      <c r="AG50" s="754" t="s">
        <v>190</v>
      </c>
      <c r="AH50" s="754" t="s">
        <v>190</v>
      </c>
      <c r="AI50" s="754" t="s">
        <v>190</v>
      </c>
      <c r="AJ50" s="754" t="s">
        <v>190</v>
      </c>
    </row>
    <row r="51" spans="2:36" ht="42" customHeight="1" x14ac:dyDescent="0.2">
      <c r="B51" s="791" t="s">
        <v>156</v>
      </c>
      <c r="C51" s="792" t="s">
        <v>157</v>
      </c>
      <c r="D51" s="791" t="s">
        <v>93</v>
      </c>
      <c r="E51" s="754" t="s">
        <v>190</v>
      </c>
      <c r="F51" s="754" t="s">
        <v>190</v>
      </c>
      <c r="G51" s="754" t="s">
        <v>190</v>
      </c>
      <c r="H51" s="754" t="s">
        <v>190</v>
      </c>
      <c r="I51" s="754" t="s">
        <v>190</v>
      </c>
      <c r="J51" s="754" t="s">
        <v>190</v>
      </c>
      <c r="K51" s="754" t="s">
        <v>190</v>
      </c>
      <c r="L51" s="754" t="s">
        <v>190</v>
      </c>
      <c r="M51" s="754" t="s">
        <v>190</v>
      </c>
      <c r="N51" s="754" t="s">
        <v>190</v>
      </c>
      <c r="O51" s="754" t="s">
        <v>190</v>
      </c>
      <c r="P51" s="754" t="s">
        <v>190</v>
      </c>
      <c r="Q51" s="754" t="s">
        <v>190</v>
      </c>
      <c r="R51" s="754" t="s">
        <v>190</v>
      </c>
      <c r="S51" s="754" t="s">
        <v>190</v>
      </c>
      <c r="T51" s="754" t="s">
        <v>190</v>
      </c>
      <c r="U51" s="754" t="s">
        <v>190</v>
      </c>
      <c r="V51" s="754" t="s">
        <v>190</v>
      </c>
      <c r="W51" s="754" t="s">
        <v>190</v>
      </c>
      <c r="X51" s="754" t="s">
        <v>190</v>
      </c>
      <c r="Y51" s="754" t="s">
        <v>190</v>
      </c>
      <c r="Z51" s="754" t="s">
        <v>190</v>
      </c>
      <c r="AA51" s="754" t="s">
        <v>190</v>
      </c>
      <c r="AB51" s="754" t="s">
        <v>190</v>
      </c>
      <c r="AC51" s="754" t="s">
        <v>190</v>
      </c>
      <c r="AD51" s="754" t="s">
        <v>190</v>
      </c>
      <c r="AE51" s="754" t="s">
        <v>190</v>
      </c>
      <c r="AF51" s="754" t="s">
        <v>190</v>
      </c>
      <c r="AG51" s="754" t="s">
        <v>190</v>
      </c>
      <c r="AH51" s="754" t="s">
        <v>190</v>
      </c>
      <c r="AI51" s="754" t="s">
        <v>190</v>
      </c>
      <c r="AJ51" s="754" t="s">
        <v>190</v>
      </c>
    </row>
    <row r="52" spans="2:36" ht="42" customHeight="1" x14ac:dyDescent="0.2">
      <c r="B52" s="791" t="s">
        <v>158</v>
      </c>
      <c r="C52" s="792" t="s">
        <v>159</v>
      </c>
      <c r="D52" s="791" t="s">
        <v>93</v>
      </c>
      <c r="E52" s="754" t="s">
        <v>190</v>
      </c>
      <c r="F52" s="754" t="s">
        <v>190</v>
      </c>
      <c r="G52" s="754" t="s">
        <v>190</v>
      </c>
      <c r="H52" s="754" t="s">
        <v>190</v>
      </c>
      <c r="I52" s="754" t="s">
        <v>190</v>
      </c>
      <c r="J52" s="754" t="s">
        <v>190</v>
      </c>
      <c r="K52" s="754" t="s">
        <v>190</v>
      </c>
      <c r="L52" s="754" t="s">
        <v>190</v>
      </c>
      <c r="M52" s="754" t="s">
        <v>190</v>
      </c>
      <c r="N52" s="754" t="s">
        <v>190</v>
      </c>
      <c r="O52" s="754" t="s">
        <v>190</v>
      </c>
      <c r="P52" s="754" t="s">
        <v>190</v>
      </c>
      <c r="Q52" s="754" t="s">
        <v>190</v>
      </c>
      <c r="R52" s="754" t="s">
        <v>190</v>
      </c>
      <c r="S52" s="754" t="s">
        <v>190</v>
      </c>
      <c r="T52" s="754" t="s">
        <v>190</v>
      </c>
      <c r="U52" s="754" t="s">
        <v>190</v>
      </c>
      <c r="V52" s="754" t="s">
        <v>190</v>
      </c>
      <c r="W52" s="754" t="s">
        <v>190</v>
      </c>
      <c r="X52" s="754" t="s">
        <v>190</v>
      </c>
      <c r="Y52" s="754" t="s">
        <v>190</v>
      </c>
      <c r="Z52" s="754" t="s">
        <v>190</v>
      </c>
      <c r="AA52" s="754" t="s">
        <v>190</v>
      </c>
      <c r="AB52" s="754" t="s">
        <v>190</v>
      </c>
      <c r="AC52" s="754" t="s">
        <v>190</v>
      </c>
      <c r="AD52" s="754" t="s">
        <v>190</v>
      </c>
      <c r="AE52" s="754" t="s">
        <v>190</v>
      </c>
      <c r="AF52" s="754" t="s">
        <v>190</v>
      </c>
      <c r="AG52" s="754" t="s">
        <v>190</v>
      </c>
      <c r="AH52" s="754" t="s">
        <v>190</v>
      </c>
      <c r="AI52" s="754" t="s">
        <v>190</v>
      </c>
      <c r="AJ52" s="754" t="s">
        <v>190</v>
      </c>
    </row>
    <row r="53" spans="2:36" ht="42" customHeight="1" x14ac:dyDescent="0.2">
      <c r="B53" s="791" t="s">
        <v>160</v>
      </c>
      <c r="C53" s="792" t="s">
        <v>161</v>
      </c>
      <c r="D53" s="791" t="s">
        <v>93</v>
      </c>
      <c r="E53" s="754" t="s">
        <v>190</v>
      </c>
      <c r="F53" s="754" t="s">
        <v>190</v>
      </c>
      <c r="G53" s="754" t="s">
        <v>190</v>
      </c>
      <c r="H53" s="754" t="s">
        <v>190</v>
      </c>
      <c r="I53" s="754" t="s">
        <v>190</v>
      </c>
      <c r="J53" s="754" t="s">
        <v>190</v>
      </c>
      <c r="K53" s="754" t="s">
        <v>190</v>
      </c>
      <c r="L53" s="754" t="s">
        <v>190</v>
      </c>
      <c r="M53" s="754" t="s">
        <v>190</v>
      </c>
      <c r="N53" s="754" t="s">
        <v>190</v>
      </c>
      <c r="O53" s="754" t="s">
        <v>190</v>
      </c>
      <c r="P53" s="754" t="s">
        <v>190</v>
      </c>
      <c r="Q53" s="754" t="s">
        <v>190</v>
      </c>
      <c r="R53" s="754" t="s">
        <v>190</v>
      </c>
      <c r="S53" s="754" t="s">
        <v>190</v>
      </c>
      <c r="T53" s="754" t="s">
        <v>190</v>
      </c>
      <c r="U53" s="754" t="s">
        <v>190</v>
      </c>
      <c r="V53" s="754" t="s">
        <v>190</v>
      </c>
      <c r="W53" s="754" t="s">
        <v>190</v>
      </c>
      <c r="X53" s="754" t="s">
        <v>190</v>
      </c>
      <c r="Y53" s="754" t="s">
        <v>190</v>
      </c>
      <c r="Z53" s="754" t="s">
        <v>190</v>
      </c>
      <c r="AA53" s="754" t="s">
        <v>190</v>
      </c>
      <c r="AB53" s="754" t="s">
        <v>190</v>
      </c>
      <c r="AC53" s="754" t="s">
        <v>190</v>
      </c>
      <c r="AD53" s="754" t="s">
        <v>190</v>
      </c>
      <c r="AE53" s="754" t="s">
        <v>190</v>
      </c>
      <c r="AF53" s="754" t="s">
        <v>190</v>
      </c>
      <c r="AG53" s="754" t="s">
        <v>190</v>
      </c>
      <c r="AH53" s="754" t="s">
        <v>190</v>
      </c>
      <c r="AI53" s="754" t="s">
        <v>190</v>
      </c>
      <c r="AJ53" s="754" t="s">
        <v>190</v>
      </c>
    </row>
    <row r="54" spans="2:36" ht="42" customHeight="1" x14ac:dyDescent="0.2">
      <c r="B54" s="791" t="s">
        <v>165</v>
      </c>
      <c r="C54" s="792" t="s">
        <v>166</v>
      </c>
      <c r="D54" s="791" t="s">
        <v>93</v>
      </c>
      <c r="E54" s="754" t="s">
        <v>190</v>
      </c>
      <c r="F54" s="754" t="s">
        <v>190</v>
      </c>
      <c r="G54" s="754" t="s">
        <v>190</v>
      </c>
      <c r="H54" s="754" t="s">
        <v>190</v>
      </c>
      <c r="I54" s="754" t="s">
        <v>190</v>
      </c>
      <c r="J54" s="754" t="s">
        <v>190</v>
      </c>
      <c r="K54" s="754" t="s">
        <v>190</v>
      </c>
      <c r="L54" s="754" t="s">
        <v>190</v>
      </c>
      <c r="M54" s="754" t="s">
        <v>190</v>
      </c>
      <c r="N54" s="754" t="s">
        <v>190</v>
      </c>
      <c r="O54" s="754" t="s">
        <v>190</v>
      </c>
      <c r="P54" s="754" t="s">
        <v>190</v>
      </c>
      <c r="Q54" s="754" t="s">
        <v>190</v>
      </c>
      <c r="R54" s="754" t="s">
        <v>190</v>
      </c>
      <c r="S54" s="754" t="s">
        <v>190</v>
      </c>
      <c r="T54" s="754" t="s">
        <v>190</v>
      </c>
      <c r="U54" s="754" t="s">
        <v>190</v>
      </c>
      <c r="V54" s="754" t="s">
        <v>190</v>
      </c>
      <c r="W54" s="754" t="s">
        <v>190</v>
      </c>
      <c r="X54" s="754" t="s">
        <v>190</v>
      </c>
      <c r="Y54" s="754" t="s">
        <v>190</v>
      </c>
      <c r="Z54" s="754" t="s">
        <v>190</v>
      </c>
      <c r="AA54" s="754" t="s">
        <v>190</v>
      </c>
      <c r="AB54" s="754" t="s">
        <v>190</v>
      </c>
      <c r="AC54" s="754" t="s">
        <v>190</v>
      </c>
      <c r="AD54" s="754" t="s">
        <v>190</v>
      </c>
      <c r="AE54" s="754" t="s">
        <v>190</v>
      </c>
      <c r="AF54" s="754" t="s">
        <v>190</v>
      </c>
      <c r="AG54" s="754" t="s">
        <v>190</v>
      </c>
      <c r="AH54" s="754" t="s">
        <v>190</v>
      </c>
      <c r="AI54" s="754" t="s">
        <v>190</v>
      </c>
      <c r="AJ54" s="754" t="s">
        <v>190</v>
      </c>
    </row>
    <row r="55" spans="2:36" ht="42" customHeight="1" x14ac:dyDescent="0.2">
      <c r="B55" s="789" t="s">
        <v>167</v>
      </c>
      <c r="C55" s="796" t="s">
        <v>168</v>
      </c>
      <c r="D55" s="791" t="s">
        <v>93</v>
      </c>
      <c r="E55" s="754" t="s">
        <v>190</v>
      </c>
      <c r="F55" s="754" t="s">
        <v>190</v>
      </c>
      <c r="G55" s="754" t="s">
        <v>190</v>
      </c>
      <c r="H55" s="754" t="s">
        <v>190</v>
      </c>
      <c r="I55" s="754" t="s">
        <v>190</v>
      </c>
      <c r="J55" s="754" t="s">
        <v>190</v>
      </c>
      <c r="K55" s="754" t="s">
        <v>190</v>
      </c>
      <c r="L55" s="754" t="s">
        <v>190</v>
      </c>
      <c r="M55" s="754" t="s">
        <v>190</v>
      </c>
      <c r="N55" s="754" t="s">
        <v>190</v>
      </c>
      <c r="O55" s="754" t="s">
        <v>190</v>
      </c>
      <c r="P55" s="754" t="s">
        <v>190</v>
      </c>
      <c r="Q55" s="754" t="s">
        <v>190</v>
      </c>
      <c r="R55" s="754" t="s">
        <v>190</v>
      </c>
      <c r="S55" s="754" t="s">
        <v>190</v>
      </c>
      <c r="T55" s="754" t="s">
        <v>190</v>
      </c>
      <c r="U55" s="754" t="s">
        <v>190</v>
      </c>
      <c r="V55" s="754" t="s">
        <v>190</v>
      </c>
      <c r="W55" s="754" t="s">
        <v>190</v>
      </c>
      <c r="X55" s="754" t="s">
        <v>190</v>
      </c>
      <c r="Y55" s="754" t="s">
        <v>190</v>
      </c>
      <c r="Z55" s="754" t="s">
        <v>190</v>
      </c>
      <c r="AA55" s="754" t="s">
        <v>190</v>
      </c>
      <c r="AB55" s="754" t="s">
        <v>190</v>
      </c>
      <c r="AC55" s="754" t="s">
        <v>190</v>
      </c>
      <c r="AD55" s="754" t="s">
        <v>190</v>
      </c>
      <c r="AE55" s="754" t="s">
        <v>190</v>
      </c>
      <c r="AF55" s="754" t="s">
        <v>190</v>
      </c>
      <c r="AG55" s="754" t="s">
        <v>190</v>
      </c>
      <c r="AH55" s="754" t="s">
        <v>190</v>
      </c>
      <c r="AI55" s="754" t="s">
        <v>190</v>
      </c>
      <c r="AJ55" s="754" t="s">
        <v>190</v>
      </c>
    </row>
    <row r="56" spans="2:36" ht="42" customHeight="1" x14ac:dyDescent="0.2">
      <c r="B56" s="789" t="s">
        <v>169</v>
      </c>
      <c r="C56" s="796" t="s">
        <v>170</v>
      </c>
      <c r="D56" s="791" t="s">
        <v>93</v>
      </c>
      <c r="E56" s="754" t="s">
        <v>190</v>
      </c>
      <c r="F56" s="754" t="s">
        <v>190</v>
      </c>
      <c r="G56" s="754" t="s">
        <v>190</v>
      </c>
      <c r="H56" s="754" t="s">
        <v>190</v>
      </c>
      <c r="I56" s="754" t="s">
        <v>190</v>
      </c>
      <c r="J56" s="754" t="s">
        <v>190</v>
      </c>
      <c r="K56" s="754" t="s">
        <v>190</v>
      </c>
      <c r="L56" s="754" t="s">
        <v>190</v>
      </c>
      <c r="M56" s="754" t="s">
        <v>190</v>
      </c>
      <c r="N56" s="754" t="s">
        <v>190</v>
      </c>
      <c r="O56" s="754" t="s">
        <v>190</v>
      </c>
      <c r="P56" s="754" t="s">
        <v>190</v>
      </c>
      <c r="Q56" s="754" t="s">
        <v>190</v>
      </c>
      <c r="R56" s="754" t="s">
        <v>190</v>
      </c>
      <c r="S56" s="754" t="s">
        <v>190</v>
      </c>
      <c r="T56" s="754" t="s">
        <v>190</v>
      </c>
      <c r="U56" s="754" t="s">
        <v>190</v>
      </c>
      <c r="V56" s="754" t="s">
        <v>190</v>
      </c>
      <c r="W56" s="754" t="s">
        <v>190</v>
      </c>
      <c r="X56" s="754" t="s">
        <v>190</v>
      </c>
      <c r="Y56" s="754" t="s">
        <v>190</v>
      </c>
      <c r="Z56" s="754" t="s">
        <v>190</v>
      </c>
      <c r="AA56" s="754" t="s">
        <v>190</v>
      </c>
      <c r="AB56" s="754" t="s">
        <v>190</v>
      </c>
      <c r="AC56" s="754" t="s">
        <v>190</v>
      </c>
      <c r="AD56" s="754" t="s">
        <v>190</v>
      </c>
      <c r="AE56" s="754" t="s">
        <v>190</v>
      </c>
      <c r="AF56" s="754" t="s">
        <v>190</v>
      </c>
      <c r="AG56" s="754" t="s">
        <v>190</v>
      </c>
      <c r="AH56" s="754" t="s">
        <v>190</v>
      </c>
      <c r="AI56" s="754" t="s">
        <v>190</v>
      </c>
      <c r="AJ56" s="754" t="s">
        <v>190</v>
      </c>
    </row>
    <row r="57" spans="2:36" ht="48" customHeight="1" x14ac:dyDescent="0.2">
      <c r="B57" s="794" t="s">
        <v>171</v>
      </c>
      <c r="C57" s="795" t="s">
        <v>172</v>
      </c>
      <c r="D57" s="794" t="s">
        <v>93</v>
      </c>
      <c r="E57" s="737" t="s">
        <v>190</v>
      </c>
      <c r="F57" s="737" t="s">
        <v>190</v>
      </c>
      <c r="G57" s="737" t="s">
        <v>190</v>
      </c>
      <c r="H57" s="737" t="s">
        <v>190</v>
      </c>
      <c r="I57" s="737" t="s">
        <v>190</v>
      </c>
      <c r="J57" s="737" t="s">
        <v>190</v>
      </c>
      <c r="K57" s="737" t="s">
        <v>190</v>
      </c>
      <c r="L57" s="737" t="s">
        <v>190</v>
      </c>
      <c r="M57" s="737" t="s">
        <v>190</v>
      </c>
      <c r="N57" s="737" t="s">
        <v>190</v>
      </c>
      <c r="O57" s="737" t="s">
        <v>190</v>
      </c>
      <c r="P57" s="737" t="s">
        <v>190</v>
      </c>
      <c r="Q57" s="737" t="s">
        <v>190</v>
      </c>
      <c r="R57" s="737" t="s">
        <v>190</v>
      </c>
      <c r="S57" s="737" t="s">
        <v>190</v>
      </c>
      <c r="T57" s="737" t="s">
        <v>190</v>
      </c>
      <c r="U57" s="737" t="s">
        <v>190</v>
      </c>
      <c r="V57" s="737" t="s">
        <v>190</v>
      </c>
      <c r="W57" s="737" t="s">
        <v>190</v>
      </c>
      <c r="X57" s="737" t="s">
        <v>190</v>
      </c>
      <c r="Y57" s="737" t="s">
        <v>190</v>
      </c>
      <c r="Z57" s="737" t="s">
        <v>190</v>
      </c>
      <c r="AA57" s="737" t="s">
        <v>190</v>
      </c>
      <c r="AB57" s="737" t="s">
        <v>190</v>
      </c>
      <c r="AC57" s="737" t="s">
        <v>190</v>
      </c>
      <c r="AD57" s="737" t="s">
        <v>190</v>
      </c>
      <c r="AE57" s="737" t="s">
        <v>190</v>
      </c>
      <c r="AF57" s="737" t="s">
        <v>190</v>
      </c>
      <c r="AG57" s="737" t="s">
        <v>190</v>
      </c>
      <c r="AH57" s="737" t="s">
        <v>190</v>
      </c>
      <c r="AI57" s="737" t="s">
        <v>190</v>
      </c>
      <c r="AJ57" s="737" t="s">
        <v>190</v>
      </c>
    </row>
    <row r="58" spans="2:36" ht="42" customHeight="1" x14ac:dyDescent="0.2">
      <c r="B58" s="791" t="s">
        <v>173</v>
      </c>
      <c r="C58" s="792" t="s">
        <v>174</v>
      </c>
      <c r="D58" s="791" t="s">
        <v>93</v>
      </c>
      <c r="E58" s="754" t="s">
        <v>190</v>
      </c>
      <c r="F58" s="754" t="s">
        <v>190</v>
      </c>
      <c r="G58" s="754" t="s">
        <v>190</v>
      </c>
      <c r="H58" s="754" t="s">
        <v>190</v>
      </c>
      <c r="I58" s="754" t="s">
        <v>190</v>
      </c>
      <c r="J58" s="754" t="s">
        <v>190</v>
      </c>
      <c r="K58" s="754" t="s">
        <v>190</v>
      </c>
      <c r="L58" s="754" t="s">
        <v>190</v>
      </c>
      <c r="M58" s="754" t="s">
        <v>190</v>
      </c>
      <c r="N58" s="754" t="s">
        <v>190</v>
      </c>
      <c r="O58" s="754" t="s">
        <v>190</v>
      </c>
      <c r="P58" s="754" t="s">
        <v>190</v>
      </c>
      <c r="Q58" s="754" t="s">
        <v>190</v>
      </c>
      <c r="R58" s="754" t="s">
        <v>190</v>
      </c>
      <c r="S58" s="754" t="s">
        <v>190</v>
      </c>
      <c r="T58" s="754" t="s">
        <v>190</v>
      </c>
      <c r="U58" s="754" t="s">
        <v>190</v>
      </c>
      <c r="V58" s="754" t="s">
        <v>190</v>
      </c>
      <c r="W58" s="754" t="s">
        <v>190</v>
      </c>
      <c r="X58" s="754" t="s">
        <v>190</v>
      </c>
      <c r="Y58" s="754" t="s">
        <v>190</v>
      </c>
      <c r="Z58" s="754" t="s">
        <v>190</v>
      </c>
      <c r="AA58" s="754" t="s">
        <v>190</v>
      </c>
      <c r="AB58" s="754" t="s">
        <v>190</v>
      </c>
      <c r="AC58" s="754" t="s">
        <v>190</v>
      </c>
      <c r="AD58" s="754" t="s">
        <v>190</v>
      </c>
      <c r="AE58" s="754" t="s">
        <v>190</v>
      </c>
      <c r="AF58" s="754" t="s">
        <v>190</v>
      </c>
      <c r="AG58" s="754" t="s">
        <v>190</v>
      </c>
      <c r="AH58" s="754" t="s">
        <v>190</v>
      </c>
      <c r="AI58" s="754" t="s">
        <v>190</v>
      </c>
      <c r="AJ58" s="754" t="s">
        <v>190</v>
      </c>
    </row>
    <row r="59" spans="2:36" ht="42" customHeight="1" x14ac:dyDescent="0.2">
      <c r="B59" s="791" t="s">
        <v>175</v>
      </c>
      <c r="C59" s="792" t="s">
        <v>176</v>
      </c>
      <c r="D59" s="791" t="s">
        <v>93</v>
      </c>
      <c r="E59" s="754" t="s">
        <v>190</v>
      </c>
      <c r="F59" s="754" t="s">
        <v>190</v>
      </c>
      <c r="G59" s="754" t="s">
        <v>190</v>
      </c>
      <c r="H59" s="754" t="s">
        <v>190</v>
      </c>
      <c r="I59" s="754" t="s">
        <v>190</v>
      </c>
      <c r="J59" s="754" t="s">
        <v>190</v>
      </c>
      <c r="K59" s="754" t="s">
        <v>190</v>
      </c>
      <c r="L59" s="754" t="s">
        <v>190</v>
      </c>
      <c r="M59" s="754" t="s">
        <v>190</v>
      </c>
      <c r="N59" s="754" t="s">
        <v>190</v>
      </c>
      <c r="O59" s="754" t="s">
        <v>190</v>
      </c>
      <c r="P59" s="754" t="s">
        <v>190</v>
      </c>
      <c r="Q59" s="754" t="s">
        <v>190</v>
      </c>
      <c r="R59" s="754" t="s">
        <v>190</v>
      </c>
      <c r="S59" s="754" t="s">
        <v>190</v>
      </c>
      <c r="T59" s="754" t="s">
        <v>190</v>
      </c>
      <c r="U59" s="754" t="s">
        <v>190</v>
      </c>
      <c r="V59" s="754" t="s">
        <v>190</v>
      </c>
      <c r="W59" s="754" t="s">
        <v>190</v>
      </c>
      <c r="X59" s="754" t="s">
        <v>190</v>
      </c>
      <c r="Y59" s="754" t="s">
        <v>190</v>
      </c>
      <c r="Z59" s="754" t="s">
        <v>190</v>
      </c>
      <c r="AA59" s="754" t="s">
        <v>190</v>
      </c>
      <c r="AB59" s="754" t="s">
        <v>190</v>
      </c>
      <c r="AC59" s="754" t="s">
        <v>190</v>
      </c>
      <c r="AD59" s="754" t="s">
        <v>190</v>
      </c>
      <c r="AE59" s="754" t="s">
        <v>190</v>
      </c>
      <c r="AF59" s="754" t="s">
        <v>190</v>
      </c>
      <c r="AG59" s="754" t="s">
        <v>190</v>
      </c>
      <c r="AH59" s="754" t="s">
        <v>190</v>
      </c>
      <c r="AI59" s="754" t="s">
        <v>190</v>
      </c>
      <c r="AJ59" s="754" t="s">
        <v>190</v>
      </c>
    </row>
    <row r="60" spans="2:36" ht="48" customHeight="1" x14ac:dyDescent="0.2">
      <c r="B60" s="794" t="s">
        <v>177</v>
      </c>
      <c r="C60" s="795" t="s">
        <v>178</v>
      </c>
      <c r="D60" s="773" t="s">
        <v>93</v>
      </c>
      <c r="E60" s="737" t="s">
        <v>190</v>
      </c>
      <c r="F60" s="737" t="s">
        <v>190</v>
      </c>
      <c r="G60" s="737" t="s">
        <v>190</v>
      </c>
      <c r="H60" s="737" t="s">
        <v>190</v>
      </c>
      <c r="I60" s="737" t="s">
        <v>190</v>
      </c>
      <c r="J60" s="737" t="s">
        <v>190</v>
      </c>
      <c r="K60" s="737" t="s">
        <v>190</v>
      </c>
      <c r="L60" s="737" t="s">
        <v>190</v>
      </c>
      <c r="M60" s="737" t="s">
        <v>190</v>
      </c>
      <c r="N60" s="737" t="s">
        <v>190</v>
      </c>
      <c r="O60" s="737" t="s">
        <v>190</v>
      </c>
      <c r="P60" s="737" t="s">
        <v>190</v>
      </c>
      <c r="Q60" s="737" t="s">
        <v>190</v>
      </c>
      <c r="R60" s="737" t="s">
        <v>190</v>
      </c>
      <c r="S60" s="737" t="s">
        <v>190</v>
      </c>
      <c r="T60" s="737" t="s">
        <v>190</v>
      </c>
      <c r="U60" s="737" t="s">
        <v>190</v>
      </c>
      <c r="V60" s="737" t="s">
        <v>190</v>
      </c>
      <c r="W60" s="737" t="s">
        <v>190</v>
      </c>
      <c r="X60" s="737" t="s">
        <v>190</v>
      </c>
      <c r="Y60" s="737" t="s">
        <v>190</v>
      </c>
      <c r="Z60" s="737" t="s">
        <v>190</v>
      </c>
      <c r="AA60" s="737" t="s">
        <v>190</v>
      </c>
      <c r="AB60" s="737" t="s">
        <v>190</v>
      </c>
      <c r="AC60" s="737" t="s">
        <v>190</v>
      </c>
      <c r="AD60" s="737" t="s">
        <v>190</v>
      </c>
      <c r="AE60" s="737" t="s">
        <v>190</v>
      </c>
      <c r="AF60" s="737" t="s">
        <v>190</v>
      </c>
      <c r="AG60" s="737" t="s">
        <v>190</v>
      </c>
      <c r="AH60" s="737" t="s">
        <v>190</v>
      </c>
      <c r="AI60" s="737" t="s">
        <v>190</v>
      </c>
      <c r="AJ60" s="737" t="s">
        <v>190</v>
      </c>
    </row>
    <row r="61" spans="2:36" ht="42" customHeight="1" x14ac:dyDescent="0.2">
      <c r="B61" s="791" t="s">
        <v>179</v>
      </c>
      <c r="C61" s="792" t="s">
        <v>180</v>
      </c>
      <c r="D61" s="791" t="s">
        <v>93</v>
      </c>
      <c r="E61" s="754" t="s">
        <v>190</v>
      </c>
      <c r="F61" s="754" t="s">
        <v>190</v>
      </c>
      <c r="G61" s="754" t="s">
        <v>190</v>
      </c>
      <c r="H61" s="754" t="s">
        <v>190</v>
      </c>
      <c r="I61" s="754" t="s">
        <v>190</v>
      </c>
      <c r="J61" s="754" t="s">
        <v>190</v>
      </c>
      <c r="K61" s="754" t="s">
        <v>190</v>
      </c>
      <c r="L61" s="754" t="s">
        <v>190</v>
      </c>
      <c r="M61" s="754" t="s">
        <v>190</v>
      </c>
      <c r="N61" s="754" t="s">
        <v>190</v>
      </c>
      <c r="O61" s="754" t="s">
        <v>190</v>
      </c>
      <c r="P61" s="754" t="s">
        <v>190</v>
      </c>
      <c r="Q61" s="754" t="s">
        <v>190</v>
      </c>
      <c r="R61" s="754" t="s">
        <v>190</v>
      </c>
      <c r="S61" s="754" t="s">
        <v>190</v>
      </c>
      <c r="T61" s="754" t="s">
        <v>190</v>
      </c>
      <c r="U61" s="754" t="s">
        <v>190</v>
      </c>
      <c r="V61" s="754" t="s">
        <v>190</v>
      </c>
      <c r="W61" s="754" t="s">
        <v>190</v>
      </c>
      <c r="X61" s="754" t="s">
        <v>190</v>
      </c>
      <c r="Y61" s="754" t="s">
        <v>190</v>
      </c>
      <c r="Z61" s="754" t="s">
        <v>190</v>
      </c>
      <c r="AA61" s="754" t="s">
        <v>190</v>
      </c>
      <c r="AB61" s="754" t="s">
        <v>190</v>
      </c>
      <c r="AC61" s="754" t="s">
        <v>190</v>
      </c>
      <c r="AD61" s="754" t="s">
        <v>190</v>
      </c>
      <c r="AE61" s="754" t="s">
        <v>190</v>
      </c>
      <c r="AF61" s="754" t="s">
        <v>190</v>
      </c>
      <c r="AG61" s="754" t="s">
        <v>190</v>
      </c>
      <c r="AH61" s="754" t="s">
        <v>190</v>
      </c>
      <c r="AI61" s="754" t="s">
        <v>190</v>
      </c>
      <c r="AJ61" s="754" t="s">
        <v>190</v>
      </c>
    </row>
    <row r="62" spans="2:36" ht="42" customHeight="1" x14ac:dyDescent="0.2">
      <c r="B62" s="791" t="s">
        <v>181</v>
      </c>
      <c r="C62" s="792" t="s">
        <v>583</v>
      </c>
      <c r="D62" s="791" t="s">
        <v>93</v>
      </c>
      <c r="E62" s="754" t="s">
        <v>190</v>
      </c>
      <c r="F62" s="754" t="s">
        <v>190</v>
      </c>
      <c r="G62" s="754" t="s">
        <v>190</v>
      </c>
      <c r="H62" s="754" t="s">
        <v>190</v>
      </c>
      <c r="I62" s="754" t="s">
        <v>190</v>
      </c>
      <c r="J62" s="754" t="s">
        <v>190</v>
      </c>
      <c r="K62" s="754" t="s">
        <v>190</v>
      </c>
      <c r="L62" s="754" t="s">
        <v>190</v>
      </c>
      <c r="M62" s="754" t="s">
        <v>190</v>
      </c>
      <c r="N62" s="754" t="s">
        <v>190</v>
      </c>
      <c r="O62" s="754" t="s">
        <v>190</v>
      </c>
      <c r="P62" s="754" t="s">
        <v>190</v>
      </c>
      <c r="Q62" s="754" t="s">
        <v>190</v>
      </c>
      <c r="R62" s="754" t="s">
        <v>190</v>
      </c>
      <c r="S62" s="754" t="s">
        <v>190</v>
      </c>
      <c r="T62" s="754" t="s">
        <v>190</v>
      </c>
      <c r="U62" s="754" t="s">
        <v>190</v>
      </c>
      <c r="V62" s="754" t="s">
        <v>190</v>
      </c>
      <c r="W62" s="754" t="s">
        <v>190</v>
      </c>
      <c r="X62" s="754" t="s">
        <v>190</v>
      </c>
      <c r="Y62" s="754" t="s">
        <v>190</v>
      </c>
      <c r="Z62" s="754" t="s">
        <v>190</v>
      </c>
      <c r="AA62" s="754" t="s">
        <v>190</v>
      </c>
      <c r="AB62" s="754" t="s">
        <v>190</v>
      </c>
      <c r="AC62" s="754" t="s">
        <v>190</v>
      </c>
      <c r="AD62" s="754" t="s">
        <v>190</v>
      </c>
      <c r="AE62" s="754" t="s">
        <v>190</v>
      </c>
      <c r="AF62" s="754" t="s">
        <v>190</v>
      </c>
      <c r="AG62" s="754" t="s">
        <v>190</v>
      </c>
      <c r="AH62" s="754" t="s">
        <v>190</v>
      </c>
      <c r="AI62" s="754" t="s">
        <v>190</v>
      </c>
      <c r="AJ62" s="754" t="s">
        <v>190</v>
      </c>
    </row>
    <row r="63" spans="2:36" ht="48" customHeight="1" x14ac:dyDescent="0.2">
      <c r="B63" s="794" t="s">
        <v>183</v>
      </c>
      <c r="C63" s="795" t="s">
        <v>184</v>
      </c>
      <c r="D63" s="794" t="s">
        <v>93</v>
      </c>
      <c r="E63" s="737" t="s">
        <v>190</v>
      </c>
      <c r="F63" s="737" t="s">
        <v>190</v>
      </c>
      <c r="G63" s="737" t="s">
        <v>190</v>
      </c>
      <c r="H63" s="737" t="s">
        <v>190</v>
      </c>
      <c r="I63" s="737" t="s">
        <v>190</v>
      </c>
      <c r="J63" s="737" t="s">
        <v>190</v>
      </c>
      <c r="K63" s="737" t="s">
        <v>190</v>
      </c>
      <c r="L63" s="737" t="s">
        <v>190</v>
      </c>
      <c r="M63" s="737" t="s">
        <v>190</v>
      </c>
      <c r="N63" s="737" t="s">
        <v>190</v>
      </c>
      <c r="O63" s="737" t="s">
        <v>190</v>
      </c>
      <c r="P63" s="737" t="s">
        <v>190</v>
      </c>
      <c r="Q63" s="737" t="s">
        <v>190</v>
      </c>
      <c r="R63" s="737" t="s">
        <v>190</v>
      </c>
      <c r="S63" s="737" t="s">
        <v>190</v>
      </c>
      <c r="T63" s="737" t="s">
        <v>190</v>
      </c>
      <c r="U63" s="737" t="s">
        <v>190</v>
      </c>
      <c r="V63" s="737" t="s">
        <v>190</v>
      </c>
      <c r="W63" s="737" t="s">
        <v>190</v>
      </c>
      <c r="X63" s="737" t="s">
        <v>190</v>
      </c>
      <c r="Y63" s="737" t="s">
        <v>190</v>
      </c>
      <c r="Z63" s="737" t="s">
        <v>190</v>
      </c>
      <c r="AA63" s="737" t="s">
        <v>190</v>
      </c>
      <c r="AB63" s="737" t="s">
        <v>190</v>
      </c>
      <c r="AC63" s="737" t="s">
        <v>190</v>
      </c>
      <c r="AD63" s="737" t="s">
        <v>190</v>
      </c>
      <c r="AE63" s="737" t="s">
        <v>190</v>
      </c>
      <c r="AF63" s="737" t="s">
        <v>190</v>
      </c>
      <c r="AG63" s="737" t="s">
        <v>190</v>
      </c>
      <c r="AH63" s="737" t="s">
        <v>190</v>
      </c>
      <c r="AI63" s="737" t="s">
        <v>190</v>
      </c>
      <c r="AJ63" s="737" t="s">
        <v>190</v>
      </c>
    </row>
    <row r="64" spans="2:36" ht="48" customHeight="1" x14ac:dyDescent="0.2">
      <c r="B64" s="794" t="s">
        <v>185</v>
      </c>
      <c r="C64" s="795" t="s">
        <v>186</v>
      </c>
      <c r="D64" s="794" t="s">
        <v>93</v>
      </c>
      <c r="E64" s="737" t="s">
        <v>190</v>
      </c>
      <c r="F64" s="737" t="s">
        <v>190</v>
      </c>
      <c r="G64" s="737" t="s">
        <v>190</v>
      </c>
      <c r="H64" s="737" t="s">
        <v>190</v>
      </c>
      <c r="I64" s="737" t="s">
        <v>190</v>
      </c>
      <c r="J64" s="737" t="s">
        <v>190</v>
      </c>
      <c r="K64" s="737" t="s">
        <v>190</v>
      </c>
      <c r="L64" s="737" t="s">
        <v>190</v>
      </c>
      <c r="M64" s="737" t="s">
        <v>190</v>
      </c>
      <c r="N64" s="737" t="s">
        <v>190</v>
      </c>
      <c r="O64" s="737" t="s">
        <v>190</v>
      </c>
      <c r="P64" s="737" t="s">
        <v>190</v>
      </c>
      <c r="Q64" s="737" t="s">
        <v>190</v>
      </c>
      <c r="R64" s="737" t="s">
        <v>190</v>
      </c>
      <c r="S64" s="737" t="s">
        <v>190</v>
      </c>
      <c r="T64" s="737" t="s">
        <v>190</v>
      </c>
      <c r="U64" s="737" t="s">
        <v>190</v>
      </c>
      <c r="V64" s="737" t="s">
        <v>190</v>
      </c>
      <c r="W64" s="737" t="s">
        <v>190</v>
      </c>
      <c r="X64" s="737" t="s">
        <v>190</v>
      </c>
      <c r="Y64" s="737" t="s">
        <v>190</v>
      </c>
      <c r="Z64" s="737" t="s">
        <v>190</v>
      </c>
      <c r="AA64" s="737" t="s">
        <v>190</v>
      </c>
      <c r="AB64" s="737" t="s">
        <v>190</v>
      </c>
      <c r="AC64" s="737" t="s">
        <v>190</v>
      </c>
      <c r="AD64" s="737" t="s">
        <v>190</v>
      </c>
      <c r="AE64" s="737" t="s">
        <v>190</v>
      </c>
      <c r="AF64" s="737" t="s">
        <v>190</v>
      </c>
      <c r="AG64" s="737" t="s">
        <v>190</v>
      </c>
      <c r="AH64" s="737" t="s">
        <v>190</v>
      </c>
      <c r="AI64" s="737" t="s">
        <v>190</v>
      </c>
      <c r="AJ64" s="737" t="s">
        <v>190</v>
      </c>
    </row>
    <row r="65" spans="2:36" ht="48" customHeight="1" x14ac:dyDescent="0.2">
      <c r="B65" s="794" t="s">
        <v>187</v>
      </c>
      <c r="C65" s="795" t="s">
        <v>188</v>
      </c>
      <c r="D65" s="794" t="s">
        <v>93</v>
      </c>
      <c r="E65" s="737" t="s">
        <v>190</v>
      </c>
      <c r="F65" s="737" t="s">
        <v>190</v>
      </c>
      <c r="G65" s="737" t="s">
        <v>190</v>
      </c>
      <c r="H65" s="737" t="s">
        <v>190</v>
      </c>
      <c r="I65" s="737" t="s">
        <v>190</v>
      </c>
      <c r="J65" s="737" t="s">
        <v>190</v>
      </c>
      <c r="K65" s="737" t="s">
        <v>190</v>
      </c>
      <c r="L65" s="737" t="s">
        <v>190</v>
      </c>
      <c r="M65" s="737" t="s">
        <v>190</v>
      </c>
      <c r="N65" s="737" t="s">
        <v>190</v>
      </c>
      <c r="O65" s="737" t="s">
        <v>190</v>
      </c>
      <c r="P65" s="737" t="s">
        <v>190</v>
      </c>
      <c r="Q65" s="737" t="s">
        <v>190</v>
      </c>
      <c r="R65" s="737" t="s">
        <v>190</v>
      </c>
      <c r="S65" s="737" t="s">
        <v>190</v>
      </c>
      <c r="T65" s="737" t="s">
        <v>190</v>
      </c>
      <c r="U65" s="737" t="s">
        <v>190</v>
      </c>
      <c r="V65" s="737" t="s">
        <v>190</v>
      </c>
      <c r="W65" s="737" t="s">
        <v>190</v>
      </c>
      <c r="X65" s="737" t="s">
        <v>190</v>
      </c>
      <c r="Y65" s="737" t="s">
        <v>190</v>
      </c>
      <c r="Z65" s="737" t="s">
        <v>190</v>
      </c>
      <c r="AA65" s="737" t="s">
        <v>190</v>
      </c>
      <c r="AB65" s="737" t="s">
        <v>190</v>
      </c>
      <c r="AC65" s="737" t="s">
        <v>190</v>
      </c>
      <c r="AD65" s="737" t="s">
        <v>190</v>
      </c>
      <c r="AE65" s="737" t="s">
        <v>190</v>
      </c>
      <c r="AF65" s="737" t="s">
        <v>190</v>
      </c>
      <c r="AG65" s="737" t="s">
        <v>190</v>
      </c>
      <c r="AH65" s="737" t="s">
        <v>190</v>
      </c>
      <c r="AI65" s="737" t="s">
        <v>190</v>
      </c>
      <c r="AJ65" s="737" t="s">
        <v>190</v>
      </c>
    </row>
    <row r="66" spans="2:36" x14ac:dyDescent="0.2">
      <c r="B66" s="216"/>
      <c r="C66" s="216"/>
      <c r="D66" s="216"/>
    </row>
  </sheetData>
  <sheetProtection formatCells="0" formatColumns="0" formatRows="0" insertColumns="0" insertRows="0" insertHyperlinks="0" deleteColumns="0" deleteRows="0" sort="0" autoFilter="0" pivotTables="0"/>
  <autoFilter ref="B20:BP40" xr:uid="{00000000-0009-0000-0000-00000E000000}"/>
  <mergeCells count="42">
    <mergeCell ref="B9:AJ9"/>
    <mergeCell ref="B2:AF2"/>
    <mergeCell ref="B3:AF3"/>
    <mergeCell ref="B4:AF4"/>
    <mergeCell ref="B6:AF6"/>
    <mergeCell ref="B7:AJ7"/>
    <mergeCell ref="B11:AJ11"/>
    <mergeCell ref="B12:AJ12"/>
    <mergeCell ref="O14:S14"/>
    <mergeCell ref="B17:B19"/>
    <mergeCell ref="C17:C19"/>
    <mergeCell ref="D17:D19"/>
    <mergeCell ref="E17:G17"/>
    <mergeCell ref="H17:H19"/>
    <mergeCell ref="I17:M17"/>
    <mergeCell ref="N17:Q17"/>
    <mergeCell ref="AI17:AI19"/>
    <mergeCell ref="AJ17:AJ19"/>
    <mergeCell ref="E18:F18"/>
    <mergeCell ref="G18:G19"/>
    <mergeCell ref="I18:I19"/>
    <mergeCell ref="J18:K18"/>
    <mergeCell ref="L18:L19"/>
    <mergeCell ref="M18:M19"/>
    <mergeCell ref="R17:U17"/>
    <mergeCell ref="V17:V19"/>
    <mergeCell ref="W17:X18"/>
    <mergeCell ref="AG18:AG19"/>
    <mergeCell ref="AH18:AH19"/>
    <mergeCell ref="N18:N19"/>
    <mergeCell ref="O18:O19"/>
    <mergeCell ref="P18:Q18"/>
    <mergeCell ref="R18:R19"/>
    <mergeCell ref="S18:S19"/>
    <mergeCell ref="T18:U18"/>
    <mergeCell ref="AF17:AF19"/>
    <mergeCell ref="AG17:AH17"/>
    <mergeCell ref="Y17:Y19"/>
    <mergeCell ref="Z17:AA18"/>
    <mergeCell ref="AB17:AE17"/>
    <mergeCell ref="AB18:AC18"/>
    <mergeCell ref="AD18:AE18"/>
  </mergeCells>
  <conditionalFormatting sqref="B39:D48 B64:D65">
    <cfRule type="cellIs" dxfId="108" priority="1" operator="equal">
      <formula>0</formula>
    </cfRule>
  </conditionalFormatting>
  <conditionalFormatting sqref="D44:D46 B64:D65">
    <cfRule type="containsText" dxfId="107" priority="25" operator="containsText" text="Наименование инвестиционного проекта">
      <formula>NOT(ISERROR(SEARCH("Наименование инвестиционного проекта",B44)))</formula>
    </cfRule>
  </conditionalFormatting>
  <conditionalFormatting sqref="B60:C60 C40:D43 D21:D30 B45:C46 B47:D48 D55:D56 B57:D59 B51:D54 D49:D50 B61:D63">
    <cfRule type="containsText" dxfId="106" priority="22" operator="containsText" text="Наименование инвестиционного проекта">
      <formula>NOT(ISERROR(SEARCH("Наименование инвестиционного проекта",B21)))</formula>
    </cfRule>
  </conditionalFormatting>
  <conditionalFormatting sqref="B60:C60 D21:D30 D55:D56 B57:D59 B32:C33 B51:D54 D49:D50 B61:D63">
    <cfRule type="cellIs" dxfId="105" priority="21" operator="equal">
      <formula>0</formula>
    </cfRule>
  </conditionalFormatting>
  <conditionalFormatting sqref="B21:C21 B30:C30 B29">
    <cfRule type="cellIs" dxfId="104" priority="20" operator="equal">
      <formula>0</formula>
    </cfRule>
  </conditionalFormatting>
  <conditionalFormatting sqref="B31 D31">
    <cfRule type="cellIs" dxfId="103" priority="19" operator="equal">
      <formula>0</formula>
    </cfRule>
  </conditionalFormatting>
  <conditionalFormatting sqref="B49:C49">
    <cfRule type="cellIs" dxfId="102" priority="17" operator="equal">
      <formula>0</formula>
    </cfRule>
  </conditionalFormatting>
  <conditionalFormatting sqref="B50:C50">
    <cfRule type="cellIs" dxfId="101" priority="16" operator="equal">
      <formula>0</formula>
    </cfRule>
  </conditionalFormatting>
  <conditionalFormatting sqref="C31">
    <cfRule type="cellIs" dxfId="100" priority="15" operator="equal">
      <formula>0</formula>
    </cfRule>
  </conditionalFormatting>
  <conditionalFormatting sqref="C34">
    <cfRule type="cellIs" dxfId="99" priority="14" operator="equal">
      <formula>0</formula>
    </cfRule>
  </conditionalFormatting>
  <conditionalFormatting sqref="C28:C29">
    <cfRule type="cellIs" dxfId="98" priority="13" operator="equal">
      <formula>0</formula>
    </cfRule>
  </conditionalFormatting>
  <conditionalFormatting sqref="B55:C55">
    <cfRule type="cellIs" dxfId="97" priority="11" operator="equal">
      <formula>0</formula>
    </cfRule>
  </conditionalFormatting>
  <conditionalFormatting sqref="D35:D36">
    <cfRule type="cellIs" dxfId="96" priority="7" operator="equal">
      <formula>0</formula>
    </cfRule>
  </conditionalFormatting>
  <conditionalFormatting sqref="B56:C56">
    <cfRule type="cellIs" dxfId="95" priority="10" operator="equal">
      <formula>0</formula>
    </cfRule>
  </conditionalFormatting>
  <conditionalFormatting sqref="D60">
    <cfRule type="cellIs" dxfId="94" priority="9" operator="equal">
      <formula>0</formula>
    </cfRule>
  </conditionalFormatting>
  <conditionalFormatting sqref="B40:B44 C44">
    <cfRule type="containsText" dxfId="93" priority="12" operator="containsText" text="Наименование инвестиционного проекта">
      <formula>NOT(ISERROR(SEARCH("Наименование инвестиционного проекта",B40)))</formula>
    </cfRule>
  </conditionalFormatting>
  <conditionalFormatting sqref="B34 D34 B37:D38 B35:C36">
    <cfRule type="cellIs" dxfId="92" priority="18" operator="equal">
      <formula>0</formula>
    </cfRule>
  </conditionalFormatting>
  <conditionalFormatting sqref="B21">
    <cfRule type="cellIs" dxfId="91" priority="8" operator="equal">
      <formula>0</formula>
    </cfRule>
  </conditionalFormatting>
  <conditionalFormatting sqref="D32:D33">
    <cfRule type="cellIs" dxfId="90" priority="6" operator="equal">
      <formula>0</formula>
    </cfRule>
  </conditionalFormatting>
  <pageMargins left="0.70866141732283472" right="0.70866141732283472" top="0.74803149606299213" bottom="0.74803149606299213" header="0.31496062992125984" footer="0.31496062992125984"/>
  <pageSetup paperSize="8" scale="18" fitToWidth="2" fitToHeight="200" pageOrder="overThenDown" orientation="landscape"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Z158"/>
  <sheetViews>
    <sheetView zoomScale="70" zoomScaleNormal="70" zoomScaleSheetLayoutView="85" workbookViewId="0">
      <selection activeCell="A7" sqref="A7"/>
    </sheetView>
  </sheetViews>
  <sheetFormatPr defaultRowHeight="15" x14ac:dyDescent="0.25"/>
  <cols>
    <col min="1" max="1" width="13" style="817" customWidth="1"/>
    <col min="2" max="2" width="70.140625" style="813" customWidth="1"/>
    <col min="3" max="3" width="13.5703125" style="813" customWidth="1"/>
    <col min="4" max="4" width="11.5703125" style="813" customWidth="1"/>
    <col min="5" max="5" width="12" style="813" customWidth="1"/>
    <col min="6" max="6" width="12.140625" style="813" customWidth="1"/>
    <col min="7" max="7" width="20.42578125" style="813" customWidth="1"/>
    <col min="8" max="8" width="17.5703125" style="813" customWidth="1"/>
    <col min="9" max="9" width="21.28515625" style="813" customWidth="1"/>
    <col min="10" max="10" width="16.5703125" style="813" customWidth="1"/>
    <col min="11" max="11" width="19.85546875" style="813" customWidth="1"/>
    <col min="12" max="12" width="17.28515625" style="813" customWidth="1"/>
    <col min="13" max="13" width="21.140625" style="813" customWidth="1"/>
    <col min="14" max="14" width="19.42578125" style="813" customWidth="1"/>
    <col min="15" max="15" width="20.140625" style="813" customWidth="1"/>
    <col min="16" max="16" width="10.28515625" style="813" customWidth="1"/>
    <col min="17" max="17" width="20.28515625" style="807" customWidth="1"/>
    <col min="18" max="18" width="21" style="807" customWidth="1"/>
    <col min="19" max="19" width="10.42578125" style="807" customWidth="1"/>
    <col min="20" max="20" width="10.28515625" style="807" customWidth="1"/>
    <col min="21" max="21" width="25.140625" style="807" customWidth="1"/>
    <col min="22" max="22" width="25.85546875" style="807" customWidth="1"/>
    <col min="23" max="23" width="17" style="807" customWidth="1"/>
    <col min="24" max="24" width="12.140625" style="808" customWidth="1"/>
    <col min="25" max="25" width="10.5703125" style="808" customWidth="1"/>
    <col min="26" max="26" width="12.7109375" style="808" customWidth="1"/>
    <col min="27" max="27" width="13.5703125" style="808" customWidth="1"/>
    <col min="28" max="28" width="17.85546875" style="808" customWidth="1"/>
    <col min="29" max="30" width="18.140625" style="808" customWidth="1"/>
    <col min="31" max="31" width="23.7109375" style="808" customWidth="1"/>
    <col min="32" max="32" width="21" style="808" customWidth="1"/>
    <col min="33" max="33" width="33.140625" style="808" customWidth="1"/>
    <col min="34" max="253" width="9.140625" style="808"/>
    <col min="254" max="254" width="4.42578125" style="808" bestFit="1" customWidth="1"/>
    <col min="255" max="255" width="18.28515625" style="808" bestFit="1" customWidth="1"/>
    <col min="256" max="256" width="19" style="808" bestFit="1" customWidth="1"/>
    <col min="257" max="257" width="15.42578125" style="808" bestFit="1" customWidth="1"/>
    <col min="258" max="259" width="12.42578125" style="808" bestFit="1" customWidth="1"/>
    <col min="260" max="260" width="7.140625" style="808" bestFit="1" customWidth="1"/>
    <col min="261" max="261" width="10.140625" style="808" bestFit="1" customWidth="1"/>
    <col min="262" max="262" width="15.85546875" style="808" bestFit="1" customWidth="1"/>
    <col min="263" max="263" width="15.140625" style="808" bestFit="1" customWidth="1"/>
    <col min="264" max="264" width="18.28515625" style="808" bestFit="1" customWidth="1"/>
    <col min="265" max="265" width="13.28515625" style="808" bestFit="1" customWidth="1"/>
    <col min="266" max="266" width="19.28515625" style="808" customWidth="1"/>
    <col min="267" max="267" width="15.140625" style="808" customWidth="1"/>
    <col min="268" max="268" width="21" style="808" bestFit="1" customWidth="1"/>
    <col min="269" max="269" width="17.140625" style="808" bestFit="1" customWidth="1"/>
    <col min="270" max="270" width="16.85546875" style="808" bestFit="1" customWidth="1"/>
    <col min="271" max="271" width="16.7109375" style="808" bestFit="1" customWidth="1"/>
    <col min="272" max="272" width="15.7109375" style="808" bestFit="1" customWidth="1"/>
    <col min="273" max="273" width="16.28515625" style="808" bestFit="1" customWidth="1"/>
    <col min="274" max="274" width="17.28515625" style="808" customWidth="1"/>
    <col min="275" max="275" width="23.42578125" style="808" bestFit="1" customWidth="1"/>
    <col min="276" max="276" width="31.85546875" style="808" bestFit="1" customWidth="1"/>
    <col min="277" max="277" width="7.85546875" style="808" bestFit="1" customWidth="1"/>
    <col min="278" max="278" width="5.7109375" style="808" bestFit="1" customWidth="1"/>
    <col min="279" max="279" width="9.140625" style="808" bestFit="1" customWidth="1"/>
    <col min="280" max="280" width="13.5703125" style="808" bestFit="1" customWidth="1"/>
    <col min="281" max="509" width="9.140625" style="808"/>
    <col min="510" max="510" width="4.42578125" style="808" bestFit="1" customWidth="1"/>
    <col min="511" max="511" width="18.28515625" style="808" bestFit="1" customWidth="1"/>
    <col min="512" max="512" width="19" style="808" bestFit="1" customWidth="1"/>
    <col min="513" max="513" width="15.42578125" style="808" bestFit="1" customWidth="1"/>
    <col min="514" max="515" width="12.42578125" style="808" bestFit="1" customWidth="1"/>
    <col min="516" max="516" width="7.140625" style="808" bestFit="1" customWidth="1"/>
    <col min="517" max="517" width="10.140625" style="808" bestFit="1" customWidth="1"/>
    <col min="518" max="518" width="15.85546875" style="808" bestFit="1" customWidth="1"/>
    <col min="519" max="519" width="15.140625" style="808" bestFit="1" customWidth="1"/>
    <col min="520" max="520" width="18.28515625" style="808" bestFit="1" customWidth="1"/>
    <col min="521" max="521" width="13.28515625" style="808" bestFit="1" customWidth="1"/>
    <col min="522" max="522" width="19.28515625" style="808" customWidth="1"/>
    <col min="523" max="523" width="15.140625" style="808" customWidth="1"/>
    <col min="524" max="524" width="21" style="808" bestFit="1" customWidth="1"/>
    <col min="525" max="525" width="17.140625" style="808" bestFit="1" customWidth="1"/>
    <col min="526" max="526" width="16.85546875" style="808" bestFit="1" customWidth="1"/>
    <col min="527" max="527" width="16.7109375" style="808" bestFit="1" customWidth="1"/>
    <col min="528" max="528" width="15.7109375" style="808" bestFit="1" customWidth="1"/>
    <col min="529" max="529" width="16.28515625" style="808" bestFit="1" customWidth="1"/>
    <col min="530" max="530" width="17.28515625" style="808" customWidth="1"/>
    <col min="531" max="531" width="23.42578125" style="808" bestFit="1" customWidth="1"/>
    <col min="532" max="532" width="31.85546875" style="808" bestFit="1" customWidth="1"/>
    <col min="533" max="533" width="7.85546875" style="808" bestFit="1" customWidth="1"/>
    <col min="534" max="534" width="5.7109375" style="808" bestFit="1" customWidth="1"/>
    <col min="535" max="535" width="9.140625" style="808" bestFit="1" customWidth="1"/>
    <col min="536" max="536" width="13.5703125" style="808" bestFit="1" customWidth="1"/>
    <col min="537" max="765" width="9.140625" style="808"/>
    <col min="766" max="766" width="4.42578125" style="808" bestFit="1" customWidth="1"/>
    <col min="767" max="767" width="18.28515625" style="808" bestFit="1" customWidth="1"/>
    <col min="768" max="768" width="19" style="808" bestFit="1" customWidth="1"/>
    <col min="769" max="769" width="15.42578125" style="808" bestFit="1" customWidth="1"/>
    <col min="770" max="771" width="12.42578125" style="808" bestFit="1" customWidth="1"/>
    <col min="772" max="772" width="7.140625" style="808" bestFit="1" customWidth="1"/>
    <col min="773" max="773" width="10.140625" style="808" bestFit="1" customWidth="1"/>
    <col min="774" max="774" width="15.85546875" style="808" bestFit="1" customWidth="1"/>
    <col min="775" max="775" width="15.140625" style="808" bestFit="1" customWidth="1"/>
    <col min="776" max="776" width="18.28515625" style="808" bestFit="1" customWidth="1"/>
    <col min="777" max="777" width="13.28515625" style="808" bestFit="1" customWidth="1"/>
    <col min="778" max="778" width="19.28515625" style="808" customWidth="1"/>
    <col min="779" max="779" width="15.140625" style="808" customWidth="1"/>
    <col min="780" max="780" width="21" style="808" bestFit="1" customWidth="1"/>
    <col min="781" max="781" width="17.140625" style="808" bestFit="1" customWidth="1"/>
    <col min="782" max="782" width="16.85546875" style="808" bestFit="1" customWidth="1"/>
    <col min="783" max="783" width="16.7109375" style="808" bestFit="1" customWidth="1"/>
    <col min="784" max="784" width="15.7109375" style="808" bestFit="1" customWidth="1"/>
    <col min="785" max="785" width="16.28515625" style="808" bestFit="1" customWidth="1"/>
    <col min="786" max="786" width="17.28515625" style="808" customWidth="1"/>
    <col min="787" max="787" width="23.42578125" style="808" bestFit="1" customWidth="1"/>
    <col min="788" max="788" width="31.85546875" style="808" bestFit="1" customWidth="1"/>
    <col min="789" max="789" width="7.85546875" style="808" bestFit="1" customWidth="1"/>
    <col min="790" max="790" width="5.7109375" style="808" bestFit="1" customWidth="1"/>
    <col min="791" max="791" width="9.140625" style="808" bestFit="1" customWidth="1"/>
    <col min="792" max="792" width="13.5703125" style="808" bestFit="1" customWidth="1"/>
    <col min="793" max="1021" width="9.140625" style="808"/>
    <col min="1022" max="1022" width="4.42578125" style="808" bestFit="1" customWidth="1"/>
    <col min="1023" max="1023" width="18.28515625" style="808" bestFit="1" customWidth="1"/>
    <col min="1024" max="1024" width="19" style="808" bestFit="1" customWidth="1"/>
    <col min="1025" max="1025" width="15.42578125" style="808" bestFit="1" customWidth="1"/>
    <col min="1026" max="1027" width="12.42578125" style="808" bestFit="1" customWidth="1"/>
    <col min="1028" max="1028" width="7.140625" style="808" bestFit="1" customWidth="1"/>
    <col min="1029" max="1029" width="10.140625" style="808" bestFit="1" customWidth="1"/>
    <col min="1030" max="1030" width="15.85546875" style="808" bestFit="1" customWidth="1"/>
    <col min="1031" max="1031" width="15.140625" style="808" bestFit="1" customWidth="1"/>
    <col min="1032" max="1032" width="18.28515625" style="808" bestFit="1" customWidth="1"/>
    <col min="1033" max="1033" width="13.28515625" style="808" bestFit="1" customWidth="1"/>
    <col min="1034" max="1034" width="19.28515625" style="808" customWidth="1"/>
    <col min="1035" max="1035" width="15.140625" style="808" customWidth="1"/>
    <col min="1036" max="1036" width="21" style="808" bestFit="1" customWidth="1"/>
    <col min="1037" max="1037" width="17.140625" style="808" bestFit="1" customWidth="1"/>
    <col min="1038" max="1038" width="16.85546875" style="808" bestFit="1" customWidth="1"/>
    <col min="1039" max="1039" width="16.7109375" style="808" bestFit="1" customWidth="1"/>
    <col min="1040" max="1040" width="15.7109375" style="808" bestFit="1" customWidth="1"/>
    <col min="1041" max="1041" width="16.28515625" style="808" bestFit="1" customWidth="1"/>
    <col min="1042" max="1042" width="17.28515625" style="808" customWidth="1"/>
    <col min="1043" max="1043" width="23.42578125" style="808" bestFit="1" customWidth="1"/>
    <col min="1044" max="1044" width="31.85546875" style="808" bestFit="1" customWidth="1"/>
    <col min="1045" max="1045" width="7.85546875" style="808" bestFit="1" customWidth="1"/>
    <col min="1046" max="1046" width="5.7109375" style="808" bestFit="1" customWidth="1"/>
    <col min="1047" max="1047" width="9.140625" style="808" bestFit="1" customWidth="1"/>
    <col min="1048" max="1048" width="13.5703125" style="808" bestFit="1" customWidth="1"/>
    <col min="1049" max="1277" width="9.140625" style="808"/>
    <col min="1278" max="1278" width="4.42578125" style="808" bestFit="1" customWidth="1"/>
    <col min="1279" max="1279" width="18.28515625" style="808" bestFit="1" customWidth="1"/>
    <col min="1280" max="1280" width="19" style="808" bestFit="1" customWidth="1"/>
    <col min="1281" max="1281" width="15.42578125" style="808" bestFit="1" customWidth="1"/>
    <col min="1282" max="1283" width="12.42578125" style="808" bestFit="1" customWidth="1"/>
    <col min="1284" max="1284" width="7.140625" style="808" bestFit="1" customWidth="1"/>
    <col min="1285" max="1285" width="10.140625" style="808" bestFit="1" customWidth="1"/>
    <col min="1286" max="1286" width="15.85546875" style="808" bestFit="1" customWidth="1"/>
    <col min="1287" max="1287" width="15.140625" style="808" bestFit="1" customWidth="1"/>
    <col min="1288" max="1288" width="18.28515625" style="808" bestFit="1" customWidth="1"/>
    <col min="1289" max="1289" width="13.28515625" style="808" bestFit="1" customWidth="1"/>
    <col min="1290" max="1290" width="19.28515625" style="808" customWidth="1"/>
    <col min="1291" max="1291" width="15.140625" style="808" customWidth="1"/>
    <col min="1292" max="1292" width="21" style="808" bestFit="1" customWidth="1"/>
    <col min="1293" max="1293" width="17.140625" style="808" bestFit="1" customWidth="1"/>
    <col min="1294" max="1294" width="16.85546875" style="808" bestFit="1" customWidth="1"/>
    <col min="1295" max="1295" width="16.7109375" style="808" bestFit="1" customWidth="1"/>
    <col min="1296" max="1296" width="15.7109375" style="808" bestFit="1" customWidth="1"/>
    <col min="1297" max="1297" width="16.28515625" style="808" bestFit="1" customWidth="1"/>
    <col min="1298" max="1298" width="17.28515625" style="808" customWidth="1"/>
    <col min="1299" max="1299" width="23.42578125" style="808" bestFit="1" customWidth="1"/>
    <col min="1300" max="1300" width="31.85546875" style="808" bestFit="1" customWidth="1"/>
    <col min="1301" max="1301" width="7.85546875" style="808" bestFit="1" customWidth="1"/>
    <col min="1302" max="1302" width="5.7109375" style="808" bestFit="1" customWidth="1"/>
    <col min="1303" max="1303" width="9.140625" style="808" bestFit="1" customWidth="1"/>
    <col min="1304" max="1304" width="13.5703125" style="808" bestFit="1" customWidth="1"/>
    <col min="1305" max="1533" width="9.140625" style="808"/>
    <col min="1534" max="1534" width="4.42578125" style="808" bestFit="1" customWidth="1"/>
    <col min="1535" max="1535" width="18.28515625" style="808" bestFit="1" customWidth="1"/>
    <col min="1536" max="1536" width="19" style="808" bestFit="1" customWidth="1"/>
    <col min="1537" max="1537" width="15.42578125" style="808" bestFit="1" customWidth="1"/>
    <col min="1538" max="1539" width="12.42578125" style="808" bestFit="1" customWidth="1"/>
    <col min="1540" max="1540" width="7.140625" style="808" bestFit="1" customWidth="1"/>
    <col min="1541" max="1541" width="10.140625" style="808" bestFit="1" customWidth="1"/>
    <col min="1542" max="1542" width="15.85546875" style="808" bestFit="1" customWidth="1"/>
    <col min="1543" max="1543" width="15.140625" style="808" bestFit="1" customWidth="1"/>
    <col min="1544" max="1544" width="18.28515625" style="808" bestFit="1" customWidth="1"/>
    <col min="1545" max="1545" width="13.28515625" style="808" bestFit="1" customWidth="1"/>
    <col min="1546" max="1546" width="19.28515625" style="808" customWidth="1"/>
    <col min="1547" max="1547" width="15.140625" style="808" customWidth="1"/>
    <col min="1548" max="1548" width="21" style="808" bestFit="1" customWidth="1"/>
    <col min="1549" max="1549" width="17.140625" style="808" bestFit="1" customWidth="1"/>
    <col min="1550" max="1550" width="16.85546875" style="808" bestFit="1" customWidth="1"/>
    <col min="1551" max="1551" width="16.7109375" style="808" bestFit="1" customWidth="1"/>
    <col min="1552" max="1552" width="15.7109375" style="808" bestFit="1" customWidth="1"/>
    <col min="1553" max="1553" width="16.28515625" style="808" bestFit="1" customWidth="1"/>
    <col min="1554" max="1554" width="17.28515625" style="808" customWidth="1"/>
    <col min="1555" max="1555" width="23.42578125" style="808" bestFit="1" customWidth="1"/>
    <col min="1556" max="1556" width="31.85546875" style="808" bestFit="1" customWidth="1"/>
    <col min="1557" max="1557" width="7.85546875" style="808" bestFit="1" customWidth="1"/>
    <col min="1558" max="1558" width="5.7109375" style="808" bestFit="1" customWidth="1"/>
    <col min="1559" max="1559" width="9.140625" style="808" bestFit="1" customWidth="1"/>
    <col min="1560" max="1560" width="13.5703125" style="808" bestFit="1" customWidth="1"/>
    <col min="1561" max="1789" width="9.140625" style="808"/>
    <col min="1790" max="1790" width="4.42578125" style="808" bestFit="1" customWidth="1"/>
    <col min="1791" max="1791" width="18.28515625" style="808" bestFit="1" customWidth="1"/>
    <col min="1792" max="1792" width="19" style="808" bestFit="1" customWidth="1"/>
    <col min="1793" max="1793" width="15.42578125" style="808" bestFit="1" customWidth="1"/>
    <col min="1794" max="1795" width="12.42578125" style="808" bestFit="1" customWidth="1"/>
    <col min="1796" max="1796" width="7.140625" style="808" bestFit="1" customWidth="1"/>
    <col min="1797" max="1797" width="10.140625" style="808" bestFit="1" customWidth="1"/>
    <col min="1798" max="1798" width="15.85546875" style="808" bestFit="1" customWidth="1"/>
    <col min="1799" max="1799" width="15.140625" style="808" bestFit="1" customWidth="1"/>
    <col min="1800" max="1800" width="18.28515625" style="808" bestFit="1" customWidth="1"/>
    <col min="1801" max="1801" width="13.28515625" style="808" bestFit="1" customWidth="1"/>
    <col min="1802" max="1802" width="19.28515625" style="808" customWidth="1"/>
    <col min="1803" max="1803" width="15.140625" style="808" customWidth="1"/>
    <col min="1804" max="1804" width="21" style="808" bestFit="1" customWidth="1"/>
    <col min="1805" max="1805" width="17.140625" style="808" bestFit="1" customWidth="1"/>
    <col min="1806" max="1806" width="16.85546875" style="808" bestFit="1" customWidth="1"/>
    <col min="1807" max="1807" width="16.7109375" style="808" bestFit="1" customWidth="1"/>
    <col min="1808" max="1808" width="15.7109375" style="808" bestFit="1" customWidth="1"/>
    <col min="1809" max="1809" width="16.28515625" style="808" bestFit="1" customWidth="1"/>
    <col min="1810" max="1810" width="17.28515625" style="808" customWidth="1"/>
    <col min="1811" max="1811" width="23.42578125" style="808" bestFit="1" customWidth="1"/>
    <col min="1812" max="1812" width="31.85546875" style="808" bestFit="1" customWidth="1"/>
    <col min="1813" max="1813" width="7.85546875" style="808" bestFit="1" customWidth="1"/>
    <col min="1814" max="1814" width="5.7109375" style="808" bestFit="1" customWidth="1"/>
    <col min="1815" max="1815" width="9.140625" style="808" bestFit="1" customWidth="1"/>
    <col min="1816" max="1816" width="13.5703125" style="808" bestFit="1" customWidth="1"/>
    <col min="1817" max="2045" width="9.140625" style="808"/>
    <col min="2046" max="2046" width="4.42578125" style="808" bestFit="1" customWidth="1"/>
    <col min="2047" max="2047" width="18.28515625" style="808" bestFit="1" customWidth="1"/>
    <col min="2048" max="2048" width="19" style="808" bestFit="1" customWidth="1"/>
    <col min="2049" max="2049" width="15.42578125" style="808" bestFit="1" customWidth="1"/>
    <col min="2050" max="2051" width="12.42578125" style="808" bestFit="1" customWidth="1"/>
    <col min="2052" max="2052" width="7.140625" style="808" bestFit="1" customWidth="1"/>
    <col min="2053" max="2053" width="10.140625" style="808" bestFit="1" customWidth="1"/>
    <col min="2054" max="2054" width="15.85546875" style="808" bestFit="1" customWidth="1"/>
    <col min="2055" max="2055" width="15.140625" style="808" bestFit="1" customWidth="1"/>
    <col min="2056" max="2056" width="18.28515625" style="808" bestFit="1" customWidth="1"/>
    <col min="2057" max="2057" width="13.28515625" style="808" bestFit="1" customWidth="1"/>
    <col min="2058" max="2058" width="19.28515625" style="808" customWidth="1"/>
    <col min="2059" max="2059" width="15.140625" style="808" customWidth="1"/>
    <col min="2060" max="2060" width="21" style="808" bestFit="1" customWidth="1"/>
    <col min="2061" max="2061" width="17.140625" style="808" bestFit="1" customWidth="1"/>
    <col min="2062" max="2062" width="16.85546875" style="808" bestFit="1" customWidth="1"/>
    <col min="2063" max="2063" width="16.7109375" style="808" bestFit="1" customWidth="1"/>
    <col min="2064" max="2064" width="15.7109375" style="808" bestFit="1" customWidth="1"/>
    <col min="2065" max="2065" width="16.28515625" style="808" bestFit="1" customWidth="1"/>
    <col min="2066" max="2066" width="17.28515625" style="808" customWidth="1"/>
    <col min="2067" max="2067" width="23.42578125" style="808" bestFit="1" customWidth="1"/>
    <col min="2068" max="2068" width="31.85546875" style="808" bestFit="1" customWidth="1"/>
    <col min="2069" max="2069" width="7.85546875" style="808" bestFit="1" customWidth="1"/>
    <col min="2070" max="2070" width="5.7109375" style="808" bestFit="1" customWidth="1"/>
    <col min="2071" max="2071" width="9.140625" style="808" bestFit="1" customWidth="1"/>
    <col min="2072" max="2072" width="13.5703125" style="808" bestFit="1" customWidth="1"/>
    <col min="2073" max="2301" width="9.140625" style="808"/>
    <col min="2302" max="2302" width="4.42578125" style="808" bestFit="1" customWidth="1"/>
    <col min="2303" max="2303" width="18.28515625" style="808" bestFit="1" customWidth="1"/>
    <col min="2304" max="2304" width="19" style="808" bestFit="1" customWidth="1"/>
    <col min="2305" max="2305" width="15.42578125" style="808" bestFit="1" customWidth="1"/>
    <col min="2306" max="2307" width="12.42578125" style="808" bestFit="1" customWidth="1"/>
    <col min="2308" max="2308" width="7.140625" style="808" bestFit="1" customWidth="1"/>
    <col min="2309" max="2309" width="10.140625" style="808" bestFit="1" customWidth="1"/>
    <col min="2310" max="2310" width="15.85546875" style="808" bestFit="1" customWidth="1"/>
    <col min="2311" max="2311" width="15.140625" style="808" bestFit="1" customWidth="1"/>
    <col min="2312" max="2312" width="18.28515625" style="808" bestFit="1" customWidth="1"/>
    <col min="2313" max="2313" width="13.28515625" style="808" bestFit="1" customWidth="1"/>
    <col min="2314" max="2314" width="19.28515625" style="808" customWidth="1"/>
    <col min="2315" max="2315" width="15.140625" style="808" customWidth="1"/>
    <col min="2316" max="2316" width="21" style="808" bestFit="1" customWidth="1"/>
    <col min="2317" max="2317" width="17.140625" style="808" bestFit="1" customWidth="1"/>
    <col min="2318" max="2318" width="16.85546875" style="808" bestFit="1" customWidth="1"/>
    <col min="2319" max="2319" width="16.7109375" style="808" bestFit="1" customWidth="1"/>
    <col min="2320" max="2320" width="15.7109375" style="808" bestFit="1" customWidth="1"/>
    <col min="2321" max="2321" width="16.28515625" style="808" bestFit="1" customWidth="1"/>
    <col min="2322" max="2322" width="17.28515625" style="808" customWidth="1"/>
    <col min="2323" max="2323" width="23.42578125" style="808" bestFit="1" customWidth="1"/>
    <col min="2324" max="2324" width="31.85546875" style="808" bestFit="1" customWidth="1"/>
    <col min="2325" max="2325" width="7.85546875" style="808" bestFit="1" customWidth="1"/>
    <col min="2326" max="2326" width="5.7109375" style="808" bestFit="1" customWidth="1"/>
    <col min="2327" max="2327" width="9.140625" style="808" bestFit="1" customWidth="1"/>
    <col min="2328" max="2328" width="13.5703125" style="808" bestFit="1" customWidth="1"/>
    <col min="2329" max="2557" width="9.140625" style="808"/>
    <col min="2558" max="2558" width="4.42578125" style="808" bestFit="1" customWidth="1"/>
    <col min="2559" max="2559" width="18.28515625" style="808" bestFit="1" customWidth="1"/>
    <col min="2560" max="2560" width="19" style="808" bestFit="1" customWidth="1"/>
    <col min="2561" max="2561" width="15.42578125" style="808" bestFit="1" customWidth="1"/>
    <col min="2562" max="2563" width="12.42578125" style="808" bestFit="1" customWidth="1"/>
    <col min="2564" max="2564" width="7.140625" style="808" bestFit="1" customWidth="1"/>
    <col min="2565" max="2565" width="10.140625" style="808" bestFit="1" customWidth="1"/>
    <col min="2566" max="2566" width="15.85546875" style="808" bestFit="1" customWidth="1"/>
    <col min="2567" max="2567" width="15.140625" style="808" bestFit="1" customWidth="1"/>
    <col min="2568" max="2568" width="18.28515625" style="808" bestFit="1" customWidth="1"/>
    <col min="2569" max="2569" width="13.28515625" style="808" bestFit="1" customWidth="1"/>
    <col min="2570" max="2570" width="19.28515625" style="808" customWidth="1"/>
    <col min="2571" max="2571" width="15.140625" style="808" customWidth="1"/>
    <col min="2572" max="2572" width="21" style="808" bestFit="1" customWidth="1"/>
    <col min="2573" max="2573" width="17.140625" style="808" bestFit="1" customWidth="1"/>
    <col min="2574" max="2574" width="16.85546875" style="808" bestFit="1" customWidth="1"/>
    <col min="2575" max="2575" width="16.7109375" style="808" bestFit="1" customWidth="1"/>
    <col min="2576" max="2576" width="15.7109375" style="808" bestFit="1" customWidth="1"/>
    <col min="2577" max="2577" width="16.28515625" style="808" bestFit="1" customWidth="1"/>
    <col min="2578" max="2578" width="17.28515625" style="808" customWidth="1"/>
    <col min="2579" max="2579" width="23.42578125" style="808" bestFit="1" customWidth="1"/>
    <col min="2580" max="2580" width="31.85546875" style="808" bestFit="1" customWidth="1"/>
    <col min="2581" max="2581" width="7.85546875" style="808" bestFit="1" customWidth="1"/>
    <col min="2582" max="2582" width="5.7109375" style="808" bestFit="1" customWidth="1"/>
    <col min="2583" max="2583" width="9.140625" style="808" bestFit="1" customWidth="1"/>
    <col min="2584" max="2584" width="13.5703125" style="808" bestFit="1" customWidth="1"/>
    <col min="2585" max="2813" width="9.140625" style="808"/>
    <col min="2814" max="2814" width="4.42578125" style="808" bestFit="1" customWidth="1"/>
    <col min="2815" max="2815" width="18.28515625" style="808" bestFit="1" customWidth="1"/>
    <col min="2816" max="2816" width="19" style="808" bestFit="1" customWidth="1"/>
    <col min="2817" max="2817" width="15.42578125" style="808" bestFit="1" customWidth="1"/>
    <col min="2818" max="2819" width="12.42578125" style="808" bestFit="1" customWidth="1"/>
    <col min="2820" max="2820" width="7.140625" style="808" bestFit="1" customWidth="1"/>
    <col min="2821" max="2821" width="10.140625" style="808" bestFit="1" customWidth="1"/>
    <col min="2822" max="2822" width="15.85546875" style="808" bestFit="1" customWidth="1"/>
    <col min="2823" max="2823" width="15.140625" style="808" bestFit="1" customWidth="1"/>
    <col min="2824" max="2824" width="18.28515625" style="808" bestFit="1" customWidth="1"/>
    <col min="2825" max="2825" width="13.28515625" style="808" bestFit="1" customWidth="1"/>
    <col min="2826" max="2826" width="19.28515625" style="808" customWidth="1"/>
    <col min="2827" max="2827" width="15.140625" style="808" customWidth="1"/>
    <col min="2828" max="2828" width="21" style="808" bestFit="1" customWidth="1"/>
    <col min="2829" max="2829" width="17.140625" style="808" bestFit="1" customWidth="1"/>
    <col min="2830" max="2830" width="16.85546875" style="808" bestFit="1" customWidth="1"/>
    <col min="2831" max="2831" width="16.7109375" style="808" bestFit="1" customWidth="1"/>
    <col min="2832" max="2832" width="15.7109375" style="808" bestFit="1" customWidth="1"/>
    <col min="2833" max="2833" width="16.28515625" style="808" bestFit="1" customWidth="1"/>
    <col min="2834" max="2834" width="17.28515625" style="808" customWidth="1"/>
    <col min="2835" max="2835" width="23.42578125" style="808" bestFit="1" customWidth="1"/>
    <col min="2836" max="2836" width="31.85546875" style="808" bestFit="1" customWidth="1"/>
    <col min="2837" max="2837" width="7.85546875" style="808" bestFit="1" customWidth="1"/>
    <col min="2838" max="2838" width="5.7109375" style="808" bestFit="1" customWidth="1"/>
    <col min="2839" max="2839" width="9.140625" style="808" bestFit="1" customWidth="1"/>
    <col min="2840" max="2840" width="13.5703125" style="808" bestFit="1" customWidth="1"/>
    <col min="2841" max="3069" width="9.140625" style="808"/>
    <col min="3070" max="3070" width="4.42578125" style="808" bestFit="1" customWidth="1"/>
    <col min="3071" max="3071" width="18.28515625" style="808" bestFit="1" customWidth="1"/>
    <col min="3072" max="3072" width="19" style="808" bestFit="1" customWidth="1"/>
    <col min="3073" max="3073" width="15.42578125" style="808" bestFit="1" customWidth="1"/>
    <col min="3074" max="3075" width="12.42578125" style="808" bestFit="1" customWidth="1"/>
    <col min="3076" max="3076" width="7.140625" style="808" bestFit="1" customWidth="1"/>
    <col min="3077" max="3077" width="10.140625" style="808" bestFit="1" customWidth="1"/>
    <col min="3078" max="3078" width="15.85546875" style="808" bestFit="1" customWidth="1"/>
    <col min="3079" max="3079" width="15.140625" style="808" bestFit="1" customWidth="1"/>
    <col min="3080" max="3080" width="18.28515625" style="808" bestFit="1" customWidth="1"/>
    <col min="3081" max="3081" width="13.28515625" style="808" bestFit="1" customWidth="1"/>
    <col min="3082" max="3082" width="19.28515625" style="808" customWidth="1"/>
    <col min="3083" max="3083" width="15.140625" style="808" customWidth="1"/>
    <col min="3084" max="3084" width="21" style="808" bestFit="1" customWidth="1"/>
    <col min="3085" max="3085" width="17.140625" style="808" bestFit="1" customWidth="1"/>
    <col min="3086" max="3086" width="16.85546875" style="808" bestFit="1" customWidth="1"/>
    <col min="3087" max="3087" width="16.7109375" style="808" bestFit="1" customWidth="1"/>
    <col min="3088" max="3088" width="15.7109375" style="808" bestFit="1" customWidth="1"/>
    <col min="3089" max="3089" width="16.28515625" style="808" bestFit="1" customWidth="1"/>
    <col min="3090" max="3090" width="17.28515625" style="808" customWidth="1"/>
    <col min="3091" max="3091" width="23.42578125" style="808" bestFit="1" customWidth="1"/>
    <col min="3092" max="3092" width="31.85546875" style="808" bestFit="1" customWidth="1"/>
    <col min="3093" max="3093" width="7.85546875" style="808" bestFit="1" customWidth="1"/>
    <col min="3094" max="3094" width="5.7109375" style="808" bestFit="1" customWidth="1"/>
    <col min="3095" max="3095" width="9.140625" style="808" bestFit="1" customWidth="1"/>
    <col min="3096" max="3096" width="13.5703125" style="808" bestFit="1" customWidth="1"/>
    <col min="3097" max="3325" width="9.140625" style="808"/>
    <col min="3326" max="3326" width="4.42578125" style="808" bestFit="1" customWidth="1"/>
    <col min="3327" max="3327" width="18.28515625" style="808" bestFit="1" customWidth="1"/>
    <col min="3328" max="3328" width="19" style="808" bestFit="1" customWidth="1"/>
    <col min="3329" max="3329" width="15.42578125" style="808" bestFit="1" customWidth="1"/>
    <col min="3330" max="3331" width="12.42578125" style="808" bestFit="1" customWidth="1"/>
    <col min="3332" max="3332" width="7.140625" style="808" bestFit="1" customWidth="1"/>
    <col min="3333" max="3333" width="10.140625" style="808" bestFit="1" customWidth="1"/>
    <col min="3334" max="3334" width="15.85546875" style="808" bestFit="1" customWidth="1"/>
    <col min="3335" max="3335" width="15.140625" style="808" bestFit="1" customWidth="1"/>
    <col min="3336" max="3336" width="18.28515625" style="808" bestFit="1" customWidth="1"/>
    <col min="3337" max="3337" width="13.28515625" style="808" bestFit="1" customWidth="1"/>
    <col min="3338" max="3338" width="19.28515625" style="808" customWidth="1"/>
    <col min="3339" max="3339" width="15.140625" style="808" customWidth="1"/>
    <col min="3340" max="3340" width="21" style="808" bestFit="1" customWidth="1"/>
    <col min="3341" max="3341" width="17.140625" style="808" bestFit="1" customWidth="1"/>
    <col min="3342" max="3342" width="16.85546875" style="808" bestFit="1" customWidth="1"/>
    <col min="3343" max="3343" width="16.7109375" style="808" bestFit="1" customWidth="1"/>
    <col min="3344" max="3344" width="15.7109375" style="808" bestFit="1" customWidth="1"/>
    <col min="3345" max="3345" width="16.28515625" style="808" bestFit="1" customWidth="1"/>
    <col min="3346" max="3346" width="17.28515625" style="808" customWidth="1"/>
    <col min="3347" max="3347" width="23.42578125" style="808" bestFit="1" customWidth="1"/>
    <col min="3348" max="3348" width="31.85546875" style="808" bestFit="1" customWidth="1"/>
    <col min="3349" max="3349" width="7.85546875" style="808" bestFit="1" customWidth="1"/>
    <col min="3350" max="3350" width="5.7109375" style="808" bestFit="1" customWidth="1"/>
    <col min="3351" max="3351" width="9.140625" style="808" bestFit="1" customWidth="1"/>
    <col min="3352" max="3352" width="13.5703125" style="808" bestFit="1" customWidth="1"/>
    <col min="3353" max="3581" width="9.140625" style="808"/>
    <col min="3582" max="3582" width="4.42578125" style="808" bestFit="1" customWidth="1"/>
    <col min="3583" max="3583" width="18.28515625" style="808" bestFit="1" customWidth="1"/>
    <col min="3584" max="3584" width="19" style="808" bestFit="1" customWidth="1"/>
    <col min="3585" max="3585" width="15.42578125" style="808" bestFit="1" customWidth="1"/>
    <col min="3586" max="3587" width="12.42578125" style="808" bestFit="1" customWidth="1"/>
    <col min="3588" max="3588" width="7.140625" style="808" bestFit="1" customWidth="1"/>
    <col min="3589" max="3589" width="10.140625" style="808" bestFit="1" customWidth="1"/>
    <col min="3590" max="3590" width="15.85546875" style="808" bestFit="1" customWidth="1"/>
    <col min="3591" max="3591" width="15.140625" style="808" bestFit="1" customWidth="1"/>
    <col min="3592" max="3592" width="18.28515625" style="808" bestFit="1" customWidth="1"/>
    <col min="3593" max="3593" width="13.28515625" style="808" bestFit="1" customWidth="1"/>
    <col min="3594" max="3594" width="19.28515625" style="808" customWidth="1"/>
    <col min="3595" max="3595" width="15.140625" style="808" customWidth="1"/>
    <col min="3596" max="3596" width="21" style="808" bestFit="1" customWidth="1"/>
    <col min="3597" max="3597" width="17.140625" style="808" bestFit="1" customWidth="1"/>
    <col min="3598" max="3598" width="16.85546875" style="808" bestFit="1" customWidth="1"/>
    <col min="3599" max="3599" width="16.7109375" style="808" bestFit="1" customWidth="1"/>
    <col min="3600" max="3600" width="15.7109375" style="808" bestFit="1" customWidth="1"/>
    <col min="3601" max="3601" width="16.28515625" style="808" bestFit="1" customWidth="1"/>
    <col min="3602" max="3602" width="17.28515625" style="808" customWidth="1"/>
    <col min="3603" max="3603" width="23.42578125" style="808" bestFit="1" customWidth="1"/>
    <col min="3604" max="3604" width="31.85546875" style="808" bestFit="1" customWidth="1"/>
    <col min="3605" max="3605" width="7.85546875" style="808" bestFit="1" customWidth="1"/>
    <col min="3606" max="3606" width="5.7109375" style="808" bestFit="1" customWidth="1"/>
    <col min="3607" max="3607" width="9.140625" style="808" bestFit="1" customWidth="1"/>
    <col min="3608" max="3608" width="13.5703125" style="808" bestFit="1" customWidth="1"/>
    <col min="3609" max="3837" width="9.140625" style="808"/>
    <col min="3838" max="3838" width="4.42578125" style="808" bestFit="1" customWidth="1"/>
    <col min="3839" max="3839" width="18.28515625" style="808" bestFit="1" customWidth="1"/>
    <col min="3840" max="3840" width="19" style="808" bestFit="1" customWidth="1"/>
    <col min="3841" max="3841" width="15.42578125" style="808" bestFit="1" customWidth="1"/>
    <col min="3842" max="3843" width="12.42578125" style="808" bestFit="1" customWidth="1"/>
    <col min="3844" max="3844" width="7.140625" style="808" bestFit="1" customWidth="1"/>
    <col min="3845" max="3845" width="10.140625" style="808" bestFit="1" customWidth="1"/>
    <col min="3846" max="3846" width="15.85546875" style="808" bestFit="1" customWidth="1"/>
    <col min="3847" max="3847" width="15.140625" style="808" bestFit="1" customWidth="1"/>
    <col min="3848" max="3848" width="18.28515625" style="808" bestFit="1" customWidth="1"/>
    <col min="3849" max="3849" width="13.28515625" style="808" bestFit="1" customWidth="1"/>
    <col min="3850" max="3850" width="19.28515625" style="808" customWidth="1"/>
    <col min="3851" max="3851" width="15.140625" style="808" customWidth="1"/>
    <col min="3852" max="3852" width="21" style="808" bestFit="1" customWidth="1"/>
    <col min="3853" max="3853" width="17.140625" style="808" bestFit="1" customWidth="1"/>
    <col min="3854" max="3854" width="16.85546875" style="808" bestFit="1" customWidth="1"/>
    <col min="3855" max="3855" width="16.7109375" style="808" bestFit="1" customWidth="1"/>
    <col min="3856" max="3856" width="15.7109375" style="808" bestFit="1" customWidth="1"/>
    <col min="3857" max="3857" width="16.28515625" style="808" bestFit="1" customWidth="1"/>
    <col min="3858" max="3858" width="17.28515625" style="808" customWidth="1"/>
    <col min="3859" max="3859" width="23.42578125" style="808" bestFit="1" customWidth="1"/>
    <col min="3860" max="3860" width="31.85546875" style="808" bestFit="1" customWidth="1"/>
    <col min="3861" max="3861" width="7.85546875" style="808" bestFit="1" customWidth="1"/>
    <col min="3862" max="3862" width="5.7109375" style="808" bestFit="1" customWidth="1"/>
    <col min="3863" max="3863" width="9.140625" style="808" bestFit="1" customWidth="1"/>
    <col min="3864" max="3864" width="13.5703125" style="808" bestFit="1" customWidth="1"/>
    <col min="3865" max="4093" width="9.140625" style="808"/>
    <col min="4094" max="4094" width="4.42578125" style="808" bestFit="1" customWidth="1"/>
    <col min="4095" max="4095" width="18.28515625" style="808" bestFit="1" customWidth="1"/>
    <col min="4096" max="4096" width="19" style="808" bestFit="1" customWidth="1"/>
    <col min="4097" max="4097" width="15.42578125" style="808" bestFit="1" customWidth="1"/>
    <col min="4098" max="4099" width="12.42578125" style="808" bestFit="1" customWidth="1"/>
    <col min="4100" max="4100" width="7.140625" style="808" bestFit="1" customWidth="1"/>
    <col min="4101" max="4101" width="10.140625" style="808" bestFit="1" customWidth="1"/>
    <col min="4102" max="4102" width="15.85546875" style="808" bestFit="1" customWidth="1"/>
    <col min="4103" max="4103" width="15.140625" style="808" bestFit="1" customWidth="1"/>
    <col min="4104" max="4104" width="18.28515625" style="808" bestFit="1" customWidth="1"/>
    <col min="4105" max="4105" width="13.28515625" style="808" bestFit="1" customWidth="1"/>
    <col min="4106" max="4106" width="19.28515625" style="808" customWidth="1"/>
    <col min="4107" max="4107" width="15.140625" style="808" customWidth="1"/>
    <col min="4108" max="4108" width="21" style="808" bestFit="1" customWidth="1"/>
    <col min="4109" max="4109" width="17.140625" style="808" bestFit="1" customWidth="1"/>
    <col min="4110" max="4110" width="16.85546875" style="808" bestFit="1" customWidth="1"/>
    <col min="4111" max="4111" width="16.7109375" style="808" bestFit="1" customWidth="1"/>
    <col min="4112" max="4112" width="15.7109375" style="808" bestFit="1" customWidth="1"/>
    <col min="4113" max="4113" width="16.28515625" style="808" bestFit="1" customWidth="1"/>
    <col min="4114" max="4114" width="17.28515625" style="808" customWidth="1"/>
    <col min="4115" max="4115" width="23.42578125" style="808" bestFit="1" customWidth="1"/>
    <col min="4116" max="4116" width="31.85546875" style="808" bestFit="1" customWidth="1"/>
    <col min="4117" max="4117" width="7.85546875" style="808" bestFit="1" customWidth="1"/>
    <col min="4118" max="4118" width="5.7109375" style="808" bestFit="1" customWidth="1"/>
    <col min="4119" max="4119" width="9.140625" style="808" bestFit="1" customWidth="1"/>
    <col min="4120" max="4120" width="13.5703125" style="808" bestFit="1" customWidth="1"/>
    <col min="4121" max="4349" width="9.140625" style="808"/>
    <col min="4350" max="4350" width="4.42578125" style="808" bestFit="1" customWidth="1"/>
    <col min="4351" max="4351" width="18.28515625" style="808" bestFit="1" customWidth="1"/>
    <col min="4352" max="4352" width="19" style="808" bestFit="1" customWidth="1"/>
    <col min="4353" max="4353" width="15.42578125" style="808" bestFit="1" customWidth="1"/>
    <col min="4354" max="4355" width="12.42578125" style="808" bestFit="1" customWidth="1"/>
    <col min="4356" max="4356" width="7.140625" style="808" bestFit="1" customWidth="1"/>
    <col min="4357" max="4357" width="10.140625" style="808" bestFit="1" customWidth="1"/>
    <col min="4358" max="4358" width="15.85546875" style="808" bestFit="1" customWidth="1"/>
    <col min="4359" max="4359" width="15.140625" style="808" bestFit="1" customWidth="1"/>
    <col min="4360" max="4360" width="18.28515625" style="808" bestFit="1" customWidth="1"/>
    <col min="4361" max="4361" width="13.28515625" style="808" bestFit="1" customWidth="1"/>
    <col min="4362" max="4362" width="19.28515625" style="808" customWidth="1"/>
    <col min="4363" max="4363" width="15.140625" style="808" customWidth="1"/>
    <col min="4364" max="4364" width="21" style="808" bestFit="1" customWidth="1"/>
    <col min="4365" max="4365" width="17.140625" style="808" bestFit="1" customWidth="1"/>
    <col min="4366" max="4366" width="16.85546875" style="808" bestFit="1" customWidth="1"/>
    <col min="4367" max="4367" width="16.7109375" style="808" bestFit="1" customWidth="1"/>
    <col min="4368" max="4368" width="15.7109375" style="808" bestFit="1" customWidth="1"/>
    <col min="4369" max="4369" width="16.28515625" style="808" bestFit="1" customWidth="1"/>
    <col min="4370" max="4370" width="17.28515625" style="808" customWidth="1"/>
    <col min="4371" max="4371" width="23.42578125" style="808" bestFit="1" customWidth="1"/>
    <col min="4372" max="4372" width="31.85546875" style="808" bestFit="1" customWidth="1"/>
    <col min="4373" max="4373" width="7.85546875" style="808" bestFit="1" customWidth="1"/>
    <col min="4374" max="4374" width="5.7109375" style="808" bestFit="1" customWidth="1"/>
    <col min="4375" max="4375" width="9.140625" style="808" bestFit="1" customWidth="1"/>
    <col min="4376" max="4376" width="13.5703125" style="808" bestFit="1" customWidth="1"/>
    <col min="4377" max="4605" width="9.140625" style="808"/>
    <col min="4606" max="4606" width="4.42578125" style="808" bestFit="1" customWidth="1"/>
    <col min="4607" max="4607" width="18.28515625" style="808" bestFit="1" customWidth="1"/>
    <col min="4608" max="4608" width="19" style="808" bestFit="1" customWidth="1"/>
    <col min="4609" max="4609" width="15.42578125" style="808" bestFit="1" customWidth="1"/>
    <col min="4610" max="4611" width="12.42578125" style="808" bestFit="1" customWidth="1"/>
    <col min="4612" max="4612" width="7.140625" style="808" bestFit="1" customWidth="1"/>
    <col min="4613" max="4613" width="10.140625" style="808" bestFit="1" customWidth="1"/>
    <col min="4614" max="4614" width="15.85546875" style="808" bestFit="1" customWidth="1"/>
    <col min="4615" max="4615" width="15.140625" style="808" bestFit="1" customWidth="1"/>
    <col min="4616" max="4616" width="18.28515625" style="808" bestFit="1" customWidth="1"/>
    <col min="4617" max="4617" width="13.28515625" style="808" bestFit="1" customWidth="1"/>
    <col min="4618" max="4618" width="19.28515625" style="808" customWidth="1"/>
    <col min="4619" max="4619" width="15.140625" style="808" customWidth="1"/>
    <col min="4620" max="4620" width="21" style="808" bestFit="1" customWidth="1"/>
    <col min="4621" max="4621" width="17.140625" style="808" bestFit="1" customWidth="1"/>
    <col min="4622" max="4622" width="16.85546875" style="808" bestFit="1" customWidth="1"/>
    <col min="4623" max="4623" width="16.7109375" style="808" bestFit="1" customWidth="1"/>
    <col min="4624" max="4624" width="15.7109375" style="808" bestFit="1" customWidth="1"/>
    <col min="4625" max="4625" width="16.28515625" style="808" bestFit="1" customWidth="1"/>
    <col min="4626" max="4626" width="17.28515625" style="808" customWidth="1"/>
    <col min="4627" max="4627" width="23.42578125" style="808" bestFit="1" customWidth="1"/>
    <col min="4628" max="4628" width="31.85546875" style="808" bestFit="1" customWidth="1"/>
    <col min="4629" max="4629" width="7.85546875" style="808" bestFit="1" customWidth="1"/>
    <col min="4630" max="4630" width="5.7109375" style="808" bestFit="1" customWidth="1"/>
    <col min="4631" max="4631" width="9.140625" style="808" bestFit="1" customWidth="1"/>
    <col min="4632" max="4632" width="13.5703125" style="808" bestFit="1" customWidth="1"/>
    <col min="4633" max="4861" width="9.140625" style="808"/>
    <col min="4862" max="4862" width="4.42578125" style="808" bestFit="1" customWidth="1"/>
    <col min="4863" max="4863" width="18.28515625" style="808" bestFit="1" customWidth="1"/>
    <col min="4864" max="4864" width="19" style="808" bestFit="1" customWidth="1"/>
    <col min="4865" max="4865" width="15.42578125" style="808" bestFit="1" customWidth="1"/>
    <col min="4866" max="4867" width="12.42578125" style="808" bestFit="1" customWidth="1"/>
    <col min="4868" max="4868" width="7.140625" style="808" bestFit="1" customWidth="1"/>
    <col min="4869" max="4869" width="10.140625" style="808" bestFit="1" customWidth="1"/>
    <col min="4870" max="4870" width="15.85546875" style="808" bestFit="1" customWidth="1"/>
    <col min="4871" max="4871" width="15.140625" style="808" bestFit="1" customWidth="1"/>
    <col min="4872" max="4872" width="18.28515625" style="808" bestFit="1" customWidth="1"/>
    <col min="4873" max="4873" width="13.28515625" style="808" bestFit="1" customWidth="1"/>
    <col min="4874" max="4874" width="19.28515625" style="808" customWidth="1"/>
    <col min="4875" max="4875" width="15.140625" style="808" customWidth="1"/>
    <col min="4876" max="4876" width="21" style="808" bestFit="1" customWidth="1"/>
    <col min="4877" max="4877" width="17.140625" style="808" bestFit="1" customWidth="1"/>
    <col min="4878" max="4878" width="16.85546875" style="808" bestFit="1" customWidth="1"/>
    <col min="4879" max="4879" width="16.7109375" style="808" bestFit="1" customWidth="1"/>
    <col min="4880" max="4880" width="15.7109375" style="808" bestFit="1" customWidth="1"/>
    <col min="4881" max="4881" width="16.28515625" style="808" bestFit="1" customWidth="1"/>
    <col min="4882" max="4882" width="17.28515625" style="808" customWidth="1"/>
    <col min="4883" max="4883" width="23.42578125" style="808" bestFit="1" customWidth="1"/>
    <col min="4884" max="4884" width="31.85546875" style="808" bestFit="1" customWidth="1"/>
    <col min="4885" max="4885" width="7.85546875" style="808" bestFit="1" customWidth="1"/>
    <col min="4886" max="4886" width="5.7109375" style="808" bestFit="1" customWidth="1"/>
    <col min="4887" max="4887" width="9.140625" style="808" bestFit="1" customWidth="1"/>
    <col min="4888" max="4888" width="13.5703125" style="808" bestFit="1" customWidth="1"/>
    <col min="4889" max="5117" width="9.140625" style="808"/>
    <col min="5118" max="5118" width="4.42578125" style="808" bestFit="1" customWidth="1"/>
    <col min="5119" max="5119" width="18.28515625" style="808" bestFit="1" customWidth="1"/>
    <col min="5120" max="5120" width="19" style="808" bestFit="1" customWidth="1"/>
    <col min="5121" max="5121" width="15.42578125" style="808" bestFit="1" customWidth="1"/>
    <col min="5122" max="5123" width="12.42578125" style="808" bestFit="1" customWidth="1"/>
    <col min="5124" max="5124" width="7.140625" style="808" bestFit="1" customWidth="1"/>
    <col min="5125" max="5125" width="10.140625" style="808" bestFit="1" customWidth="1"/>
    <col min="5126" max="5126" width="15.85546875" style="808" bestFit="1" customWidth="1"/>
    <col min="5127" max="5127" width="15.140625" style="808" bestFit="1" customWidth="1"/>
    <col min="5128" max="5128" width="18.28515625" style="808" bestFit="1" customWidth="1"/>
    <col min="5129" max="5129" width="13.28515625" style="808" bestFit="1" customWidth="1"/>
    <col min="5130" max="5130" width="19.28515625" style="808" customWidth="1"/>
    <col min="5131" max="5131" width="15.140625" style="808" customWidth="1"/>
    <col min="5132" max="5132" width="21" style="808" bestFit="1" customWidth="1"/>
    <col min="5133" max="5133" width="17.140625" style="808" bestFit="1" customWidth="1"/>
    <col min="5134" max="5134" width="16.85546875" style="808" bestFit="1" customWidth="1"/>
    <col min="5135" max="5135" width="16.7109375" style="808" bestFit="1" customWidth="1"/>
    <col min="5136" max="5136" width="15.7109375" style="808" bestFit="1" customWidth="1"/>
    <col min="5137" max="5137" width="16.28515625" style="808" bestFit="1" customWidth="1"/>
    <col min="5138" max="5138" width="17.28515625" style="808" customWidth="1"/>
    <col min="5139" max="5139" width="23.42578125" style="808" bestFit="1" customWidth="1"/>
    <col min="5140" max="5140" width="31.85546875" style="808" bestFit="1" customWidth="1"/>
    <col min="5141" max="5141" width="7.85546875" style="808" bestFit="1" customWidth="1"/>
    <col min="5142" max="5142" width="5.7109375" style="808" bestFit="1" customWidth="1"/>
    <col min="5143" max="5143" width="9.140625" style="808" bestFit="1" customWidth="1"/>
    <col min="5144" max="5144" width="13.5703125" style="808" bestFit="1" customWidth="1"/>
    <col min="5145" max="5373" width="9.140625" style="808"/>
    <col min="5374" max="5374" width="4.42578125" style="808" bestFit="1" customWidth="1"/>
    <col min="5375" max="5375" width="18.28515625" style="808" bestFit="1" customWidth="1"/>
    <col min="5376" max="5376" width="19" style="808" bestFit="1" customWidth="1"/>
    <col min="5377" max="5377" width="15.42578125" style="808" bestFit="1" customWidth="1"/>
    <col min="5378" max="5379" width="12.42578125" style="808" bestFit="1" customWidth="1"/>
    <col min="5380" max="5380" width="7.140625" style="808" bestFit="1" customWidth="1"/>
    <col min="5381" max="5381" width="10.140625" style="808" bestFit="1" customWidth="1"/>
    <col min="5382" max="5382" width="15.85546875" style="808" bestFit="1" customWidth="1"/>
    <col min="5383" max="5383" width="15.140625" style="808" bestFit="1" customWidth="1"/>
    <col min="5384" max="5384" width="18.28515625" style="808" bestFit="1" customWidth="1"/>
    <col min="5385" max="5385" width="13.28515625" style="808" bestFit="1" customWidth="1"/>
    <col min="5386" max="5386" width="19.28515625" style="808" customWidth="1"/>
    <col min="5387" max="5387" width="15.140625" style="808" customWidth="1"/>
    <col min="5388" max="5388" width="21" style="808" bestFit="1" customWidth="1"/>
    <col min="5389" max="5389" width="17.140625" style="808" bestFit="1" customWidth="1"/>
    <col min="5390" max="5390" width="16.85546875" style="808" bestFit="1" customWidth="1"/>
    <col min="5391" max="5391" width="16.7109375" style="808" bestFit="1" customWidth="1"/>
    <col min="5392" max="5392" width="15.7109375" style="808" bestFit="1" customWidth="1"/>
    <col min="5393" max="5393" width="16.28515625" style="808" bestFit="1" customWidth="1"/>
    <col min="5394" max="5394" width="17.28515625" style="808" customWidth="1"/>
    <col min="5395" max="5395" width="23.42578125" style="808" bestFit="1" customWidth="1"/>
    <col min="5396" max="5396" width="31.85546875" style="808" bestFit="1" customWidth="1"/>
    <col min="5397" max="5397" width="7.85546875" style="808" bestFit="1" customWidth="1"/>
    <col min="5398" max="5398" width="5.7109375" style="808" bestFit="1" customWidth="1"/>
    <col min="5399" max="5399" width="9.140625" style="808" bestFit="1" customWidth="1"/>
    <col min="5400" max="5400" width="13.5703125" style="808" bestFit="1" customWidth="1"/>
    <col min="5401" max="5629" width="9.140625" style="808"/>
    <col min="5630" max="5630" width="4.42578125" style="808" bestFit="1" customWidth="1"/>
    <col min="5631" max="5631" width="18.28515625" style="808" bestFit="1" customWidth="1"/>
    <col min="5632" max="5632" width="19" style="808" bestFit="1" customWidth="1"/>
    <col min="5633" max="5633" width="15.42578125" style="808" bestFit="1" customWidth="1"/>
    <col min="5634" max="5635" width="12.42578125" style="808" bestFit="1" customWidth="1"/>
    <col min="5636" max="5636" width="7.140625" style="808" bestFit="1" customWidth="1"/>
    <col min="5637" max="5637" width="10.140625" style="808" bestFit="1" customWidth="1"/>
    <col min="5638" max="5638" width="15.85546875" style="808" bestFit="1" customWidth="1"/>
    <col min="5639" max="5639" width="15.140625" style="808" bestFit="1" customWidth="1"/>
    <col min="5640" max="5640" width="18.28515625" style="808" bestFit="1" customWidth="1"/>
    <col min="5641" max="5641" width="13.28515625" style="808" bestFit="1" customWidth="1"/>
    <col min="5642" max="5642" width="19.28515625" style="808" customWidth="1"/>
    <col min="5643" max="5643" width="15.140625" style="808" customWidth="1"/>
    <col min="5644" max="5644" width="21" style="808" bestFit="1" customWidth="1"/>
    <col min="5645" max="5645" width="17.140625" style="808" bestFit="1" customWidth="1"/>
    <col min="5646" max="5646" width="16.85546875" style="808" bestFit="1" customWidth="1"/>
    <col min="5647" max="5647" width="16.7109375" style="808" bestFit="1" customWidth="1"/>
    <col min="5648" max="5648" width="15.7109375" style="808" bestFit="1" customWidth="1"/>
    <col min="5649" max="5649" width="16.28515625" style="808" bestFit="1" customWidth="1"/>
    <col min="5650" max="5650" width="17.28515625" style="808" customWidth="1"/>
    <col min="5651" max="5651" width="23.42578125" style="808" bestFit="1" customWidth="1"/>
    <col min="5652" max="5652" width="31.85546875" style="808" bestFit="1" customWidth="1"/>
    <col min="5653" max="5653" width="7.85546875" style="808" bestFit="1" customWidth="1"/>
    <col min="5654" max="5654" width="5.7109375" style="808" bestFit="1" customWidth="1"/>
    <col min="5655" max="5655" width="9.140625" style="808" bestFit="1" customWidth="1"/>
    <col min="5656" max="5656" width="13.5703125" style="808" bestFit="1" customWidth="1"/>
    <col min="5657" max="5885" width="9.140625" style="808"/>
    <col min="5886" max="5886" width="4.42578125" style="808" bestFit="1" customWidth="1"/>
    <col min="5887" max="5887" width="18.28515625" style="808" bestFit="1" customWidth="1"/>
    <col min="5888" max="5888" width="19" style="808" bestFit="1" customWidth="1"/>
    <col min="5889" max="5889" width="15.42578125" style="808" bestFit="1" customWidth="1"/>
    <col min="5890" max="5891" width="12.42578125" style="808" bestFit="1" customWidth="1"/>
    <col min="5892" max="5892" width="7.140625" style="808" bestFit="1" customWidth="1"/>
    <col min="5893" max="5893" width="10.140625" style="808" bestFit="1" customWidth="1"/>
    <col min="5894" max="5894" width="15.85546875" style="808" bestFit="1" customWidth="1"/>
    <col min="5895" max="5895" width="15.140625" style="808" bestFit="1" customWidth="1"/>
    <col min="5896" max="5896" width="18.28515625" style="808" bestFit="1" customWidth="1"/>
    <col min="5897" max="5897" width="13.28515625" style="808" bestFit="1" customWidth="1"/>
    <col min="5898" max="5898" width="19.28515625" style="808" customWidth="1"/>
    <col min="5899" max="5899" width="15.140625" style="808" customWidth="1"/>
    <col min="5900" max="5900" width="21" style="808" bestFit="1" customWidth="1"/>
    <col min="5901" max="5901" width="17.140625" style="808" bestFit="1" customWidth="1"/>
    <col min="5902" max="5902" width="16.85546875" style="808" bestFit="1" customWidth="1"/>
    <col min="5903" max="5903" width="16.7109375" style="808" bestFit="1" customWidth="1"/>
    <col min="5904" max="5904" width="15.7109375" style="808" bestFit="1" customWidth="1"/>
    <col min="5905" max="5905" width="16.28515625" style="808" bestFit="1" customWidth="1"/>
    <col min="5906" max="5906" width="17.28515625" style="808" customWidth="1"/>
    <col min="5907" max="5907" width="23.42578125" style="808" bestFit="1" customWidth="1"/>
    <col min="5908" max="5908" width="31.85546875" style="808" bestFit="1" customWidth="1"/>
    <col min="5909" max="5909" width="7.85546875" style="808" bestFit="1" customWidth="1"/>
    <col min="5910" max="5910" width="5.7109375" style="808" bestFit="1" customWidth="1"/>
    <col min="5911" max="5911" width="9.140625" style="808" bestFit="1" customWidth="1"/>
    <col min="5912" max="5912" width="13.5703125" style="808" bestFit="1" customWidth="1"/>
    <col min="5913" max="6141" width="9.140625" style="808"/>
    <col min="6142" max="6142" width="4.42578125" style="808" bestFit="1" customWidth="1"/>
    <col min="6143" max="6143" width="18.28515625" style="808" bestFit="1" customWidth="1"/>
    <col min="6144" max="6144" width="19" style="808" bestFit="1" customWidth="1"/>
    <col min="6145" max="6145" width="15.42578125" style="808" bestFit="1" customWidth="1"/>
    <col min="6146" max="6147" width="12.42578125" style="808" bestFit="1" customWidth="1"/>
    <col min="6148" max="6148" width="7.140625" style="808" bestFit="1" customWidth="1"/>
    <col min="6149" max="6149" width="10.140625" style="808" bestFit="1" customWidth="1"/>
    <col min="6150" max="6150" width="15.85546875" style="808" bestFit="1" customWidth="1"/>
    <col min="6151" max="6151" width="15.140625" style="808" bestFit="1" customWidth="1"/>
    <col min="6152" max="6152" width="18.28515625" style="808" bestFit="1" customWidth="1"/>
    <col min="6153" max="6153" width="13.28515625" style="808" bestFit="1" customWidth="1"/>
    <col min="6154" max="6154" width="19.28515625" style="808" customWidth="1"/>
    <col min="6155" max="6155" width="15.140625" style="808" customWidth="1"/>
    <col min="6156" max="6156" width="21" style="808" bestFit="1" customWidth="1"/>
    <col min="6157" max="6157" width="17.140625" style="808" bestFit="1" customWidth="1"/>
    <col min="6158" max="6158" width="16.85546875" style="808" bestFit="1" customWidth="1"/>
    <col min="6159" max="6159" width="16.7109375" style="808" bestFit="1" customWidth="1"/>
    <col min="6160" max="6160" width="15.7109375" style="808" bestFit="1" customWidth="1"/>
    <col min="6161" max="6161" width="16.28515625" style="808" bestFit="1" customWidth="1"/>
    <col min="6162" max="6162" width="17.28515625" style="808" customWidth="1"/>
    <col min="6163" max="6163" width="23.42578125" style="808" bestFit="1" customWidth="1"/>
    <col min="6164" max="6164" width="31.85546875" style="808" bestFit="1" customWidth="1"/>
    <col min="6165" max="6165" width="7.85546875" style="808" bestFit="1" customWidth="1"/>
    <col min="6166" max="6166" width="5.7109375" style="808" bestFit="1" customWidth="1"/>
    <col min="6167" max="6167" width="9.140625" style="808" bestFit="1" customWidth="1"/>
    <col min="6168" max="6168" width="13.5703125" style="808" bestFit="1" customWidth="1"/>
    <col min="6169" max="6397" width="9.140625" style="808"/>
    <col min="6398" max="6398" width="4.42578125" style="808" bestFit="1" customWidth="1"/>
    <col min="6399" max="6399" width="18.28515625" style="808" bestFit="1" customWidth="1"/>
    <col min="6400" max="6400" width="19" style="808" bestFit="1" customWidth="1"/>
    <col min="6401" max="6401" width="15.42578125" style="808" bestFit="1" customWidth="1"/>
    <col min="6402" max="6403" width="12.42578125" style="808" bestFit="1" customWidth="1"/>
    <col min="6404" max="6404" width="7.140625" style="808" bestFit="1" customWidth="1"/>
    <col min="6405" max="6405" width="10.140625" style="808" bestFit="1" customWidth="1"/>
    <col min="6406" max="6406" width="15.85546875" style="808" bestFit="1" customWidth="1"/>
    <col min="6407" max="6407" width="15.140625" style="808" bestFit="1" customWidth="1"/>
    <col min="6408" max="6408" width="18.28515625" style="808" bestFit="1" customWidth="1"/>
    <col min="6409" max="6409" width="13.28515625" style="808" bestFit="1" customWidth="1"/>
    <col min="6410" max="6410" width="19.28515625" style="808" customWidth="1"/>
    <col min="6411" max="6411" width="15.140625" style="808" customWidth="1"/>
    <col min="6412" max="6412" width="21" style="808" bestFit="1" customWidth="1"/>
    <col min="6413" max="6413" width="17.140625" style="808" bestFit="1" customWidth="1"/>
    <col min="6414" max="6414" width="16.85546875" style="808" bestFit="1" customWidth="1"/>
    <col min="6415" max="6415" width="16.7109375" style="808" bestFit="1" customWidth="1"/>
    <col min="6416" max="6416" width="15.7109375" style="808" bestFit="1" customWidth="1"/>
    <col min="6417" max="6417" width="16.28515625" style="808" bestFit="1" customWidth="1"/>
    <col min="6418" max="6418" width="17.28515625" style="808" customWidth="1"/>
    <col min="6419" max="6419" width="23.42578125" style="808" bestFit="1" customWidth="1"/>
    <col min="6420" max="6420" width="31.85546875" style="808" bestFit="1" customWidth="1"/>
    <col min="6421" max="6421" width="7.85546875" style="808" bestFit="1" customWidth="1"/>
    <col min="6422" max="6422" width="5.7109375" style="808" bestFit="1" customWidth="1"/>
    <col min="6423" max="6423" width="9.140625" style="808" bestFit="1" customWidth="1"/>
    <col min="6424" max="6424" width="13.5703125" style="808" bestFit="1" customWidth="1"/>
    <col min="6425" max="6653" width="9.140625" style="808"/>
    <col min="6654" max="6654" width="4.42578125" style="808" bestFit="1" customWidth="1"/>
    <col min="6655" max="6655" width="18.28515625" style="808" bestFit="1" customWidth="1"/>
    <col min="6656" max="6656" width="19" style="808" bestFit="1" customWidth="1"/>
    <col min="6657" max="6657" width="15.42578125" style="808" bestFit="1" customWidth="1"/>
    <col min="6658" max="6659" width="12.42578125" style="808" bestFit="1" customWidth="1"/>
    <col min="6660" max="6660" width="7.140625" style="808" bestFit="1" customWidth="1"/>
    <col min="6661" max="6661" width="10.140625" style="808" bestFit="1" customWidth="1"/>
    <col min="6662" max="6662" width="15.85546875" style="808" bestFit="1" customWidth="1"/>
    <col min="6663" max="6663" width="15.140625" style="808" bestFit="1" customWidth="1"/>
    <col min="6664" max="6664" width="18.28515625" style="808" bestFit="1" customWidth="1"/>
    <col min="6665" max="6665" width="13.28515625" style="808" bestFit="1" customWidth="1"/>
    <col min="6666" max="6666" width="19.28515625" style="808" customWidth="1"/>
    <col min="6667" max="6667" width="15.140625" style="808" customWidth="1"/>
    <col min="6668" max="6668" width="21" style="808" bestFit="1" customWidth="1"/>
    <col min="6669" max="6669" width="17.140625" style="808" bestFit="1" customWidth="1"/>
    <col min="6670" max="6670" width="16.85546875" style="808" bestFit="1" customWidth="1"/>
    <col min="6671" max="6671" width="16.7109375" style="808" bestFit="1" customWidth="1"/>
    <col min="6672" max="6672" width="15.7109375" style="808" bestFit="1" customWidth="1"/>
    <col min="6673" max="6673" width="16.28515625" style="808" bestFit="1" customWidth="1"/>
    <col min="6674" max="6674" width="17.28515625" style="808" customWidth="1"/>
    <col min="6675" max="6675" width="23.42578125" style="808" bestFit="1" customWidth="1"/>
    <col min="6676" max="6676" width="31.85546875" style="808" bestFit="1" customWidth="1"/>
    <col min="6677" max="6677" width="7.85546875" style="808" bestFit="1" customWidth="1"/>
    <col min="6678" max="6678" width="5.7109375" style="808" bestFit="1" customWidth="1"/>
    <col min="6679" max="6679" width="9.140625" style="808" bestFit="1" customWidth="1"/>
    <col min="6680" max="6680" width="13.5703125" style="808" bestFit="1" customWidth="1"/>
    <col min="6681" max="6909" width="9.140625" style="808"/>
    <col min="6910" max="6910" width="4.42578125" style="808" bestFit="1" customWidth="1"/>
    <col min="6911" max="6911" width="18.28515625" style="808" bestFit="1" customWidth="1"/>
    <col min="6912" max="6912" width="19" style="808" bestFit="1" customWidth="1"/>
    <col min="6913" max="6913" width="15.42578125" style="808" bestFit="1" customWidth="1"/>
    <col min="6914" max="6915" width="12.42578125" style="808" bestFit="1" customWidth="1"/>
    <col min="6916" max="6916" width="7.140625" style="808" bestFit="1" customWidth="1"/>
    <col min="6917" max="6917" width="10.140625" style="808" bestFit="1" customWidth="1"/>
    <col min="6918" max="6918" width="15.85546875" style="808" bestFit="1" customWidth="1"/>
    <col min="6919" max="6919" width="15.140625" style="808" bestFit="1" customWidth="1"/>
    <col min="6920" max="6920" width="18.28515625" style="808" bestFit="1" customWidth="1"/>
    <col min="6921" max="6921" width="13.28515625" style="808" bestFit="1" customWidth="1"/>
    <col min="6922" max="6922" width="19.28515625" style="808" customWidth="1"/>
    <col min="6923" max="6923" width="15.140625" style="808" customWidth="1"/>
    <col min="6924" max="6924" width="21" style="808" bestFit="1" customWidth="1"/>
    <col min="6925" max="6925" width="17.140625" style="808" bestFit="1" customWidth="1"/>
    <col min="6926" max="6926" width="16.85546875" style="808" bestFit="1" customWidth="1"/>
    <col min="6927" max="6927" width="16.7109375" style="808" bestFit="1" customWidth="1"/>
    <col min="6928" max="6928" width="15.7109375" style="808" bestFit="1" customWidth="1"/>
    <col min="6929" max="6929" width="16.28515625" style="808" bestFit="1" customWidth="1"/>
    <col min="6930" max="6930" width="17.28515625" style="808" customWidth="1"/>
    <col min="6931" max="6931" width="23.42578125" style="808" bestFit="1" customWidth="1"/>
    <col min="6932" max="6932" width="31.85546875" style="808" bestFit="1" customWidth="1"/>
    <col min="6933" max="6933" width="7.85546875" style="808" bestFit="1" customWidth="1"/>
    <col min="6934" max="6934" width="5.7109375" style="808" bestFit="1" customWidth="1"/>
    <col min="6935" max="6935" width="9.140625" style="808" bestFit="1" customWidth="1"/>
    <col min="6936" max="6936" width="13.5703125" style="808" bestFit="1" customWidth="1"/>
    <col min="6937" max="7165" width="9.140625" style="808"/>
    <col min="7166" max="7166" width="4.42578125" style="808" bestFit="1" customWidth="1"/>
    <col min="7167" max="7167" width="18.28515625" style="808" bestFit="1" customWidth="1"/>
    <col min="7168" max="7168" width="19" style="808" bestFit="1" customWidth="1"/>
    <col min="7169" max="7169" width="15.42578125" style="808" bestFit="1" customWidth="1"/>
    <col min="7170" max="7171" width="12.42578125" style="808" bestFit="1" customWidth="1"/>
    <col min="7172" max="7172" width="7.140625" style="808" bestFit="1" customWidth="1"/>
    <col min="7173" max="7173" width="10.140625" style="808" bestFit="1" customWidth="1"/>
    <col min="7174" max="7174" width="15.85546875" style="808" bestFit="1" customWidth="1"/>
    <col min="7175" max="7175" width="15.140625" style="808" bestFit="1" customWidth="1"/>
    <col min="7176" max="7176" width="18.28515625" style="808" bestFit="1" customWidth="1"/>
    <col min="7177" max="7177" width="13.28515625" style="808" bestFit="1" customWidth="1"/>
    <col min="7178" max="7178" width="19.28515625" style="808" customWidth="1"/>
    <col min="7179" max="7179" width="15.140625" style="808" customWidth="1"/>
    <col min="7180" max="7180" width="21" style="808" bestFit="1" customWidth="1"/>
    <col min="7181" max="7181" width="17.140625" style="808" bestFit="1" customWidth="1"/>
    <col min="7182" max="7182" width="16.85546875" style="808" bestFit="1" customWidth="1"/>
    <col min="7183" max="7183" width="16.7109375" style="808" bestFit="1" customWidth="1"/>
    <col min="7184" max="7184" width="15.7109375" style="808" bestFit="1" customWidth="1"/>
    <col min="7185" max="7185" width="16.28515625" style="808" bestFit="1" customWidth="1"/>
    <col min="7186" max="7186" width="17.28515625" style="808" customWidth="1"/>
    <col min="7187" max="7187" width="23.42578125" style="808" bestFit="1" customWidth="1"/>
    <col min="7188" max="7188" width="31.85546875" style="808" bestFit="1" customWidth="1"/>
    <col min="7189" max="7189" width="7.85546875" style="808" bestFit="1" customWidth="1"/>
    <col min="7190" max="7190" width="5.7109375" style="808" bestFit="1" customWidth="1"/>
    <col min="7191" max="7191" width="9.140625" style="808" bestFit="1" customWidth="1"/>
    <col min="7192" max="7192" width="13.5703125" style="808" bestFit="1" customWidth="1"/>
    <col min="7193" max="7421" width="9.140625" style="808"/>
    <col min="7422" max="7422" width="4.42578125" style="808" bestFit="1" customWidth="1"/>
    <col min="7423" max="7423" width="18.28515625" style="808" bestFit="1" customWidth="1"/>
    <col min="7424" max="7424" width="19" style="808" bestFit="1" customWidth="1"/>
    <col min="7425" max="7425" width="15.42578125" style="808" bestFit="1" customWidth="1"/>
    <col min="7426" max="7427" width="12.42578125" style="808" bestFit="1" customWidth="1"/>
    <col min="7428" max="7428" width="7.140625" style="808" bestFit="1" customWidth="1"/>
    <col min="7429" max="7429" width="10.140625" style="808" bestFit="1" customWidth="1"/>
    <col min="7430" max="7430" width="15.85546875" style="808" bestFit="1" customWidth="1"/>
    <col min="7431" max="7431" width="15.140625" style="808" bestFit="1" customWidth="1"/>
    <col min="7432" max="7432" width="18.28515625" style="808" bestFit="1" customWidth="1"/>
    <col min="7433" max="7433" width="13.28515625" style="808" bestFit="1" customWidth="1"/>
    <col min="7434" max="7434" width="19.28515625" style="808" customWidth="1"/>
    <col min="7435" max="7435" width="15.140625" style="808" customWidth="1"/>
    <col min="7436" max="7436" width="21" style="808" bestFit="1" customWidth="1"/>
    <col min="7437" max="7437" width="17.140625" style="808" bestFit="1" customWidth="1"/>
    <col min="7438" max="7438" width="16.85546875" style="808" bestFit="1" customWidth="1"/>
    <col min="7439" max="7439" width="16.7109375" style="808" bestFit="1" customWidth="1"/>
    <col min="7440" max="7440" width="15.7109375" style="808" bestFit="1" customWidth="1"/>
    <col min="7441" max="7441" width="16.28515625" style="808" bestFit="1" customWidth="1"/>
    <col min="7442" max="7442" width="17.28515625" style="808" customWidth="1"/>
    <col min="7443" max="7443" width="23.42578125" style="808" bestFit="1" customWidth="1"/>
    <col min="7444" max="7444" width="31.85546875" style="808" bestFit="1" customWidth="1"/>
    <col min="7445" max="7445" width="7.85546875" style="808" bestFit="1" customWidth="1"/>
    <col min="7446" max="7446" width="5.7109375" style="808" bestFit="1" customWidth="1"/>
    <col min="7447" max="7447" width="9.140625" style="808" bestFit="1" customWidth="1"/>
    <col min="7448" max="7448" width="13.5703125" style="808" bestFit="1" customWidth="1"/>
    <col min="7449" max="7677" width="9.140625" style="808"/>
    <col min="7678" max="7678" width="4.42578125" style="808" bestFit="1" customWidth="1"/>
    <col min="7679" max="7679" width="18.28515625" style="808" bestFit="1" customWidth="1"/>
    <col min="7680" max="7680" width="19" style="808" bestFit="1" customWidth="1"/>
    <col min="7681" max="7681" width="15.42578125" style="808" bestFit="1" customWidth="1"/>
    <col min="7682" max="7683" width="12.42578125" style="808" bestFit="1" customWidth="1"/>
    <col min="7684" max="7684" width="7.140625" style="808" bestFit="1" customWidth="1"/>
    <col min="7685" max="7685" width="10.140625" style="808" bestFit="1" customWidth="1"/>
    <col min="7686" max="7686" width="15.85546875" style="808" bestFit="1" customWidth="1"/>
    <col min="7687" max="7687" width="15.140625" style="808" bestFit="1" customWidth="1"/>
    <col min="7688" max="7688" width="18.28515625" style="808" bestFit="1" customWidth="1"/>
    <col min="7689" max="7689" width="13.28515625" style="808" bestFit="1" customWidth="1"/>
    <col min="7690" max="7690" width="19.28515625" style="808" customWidth="1"/>
    <col min="7691" max="7691" width="15.140625" style="808" customWidth="1"/>
    <col min="7692" max="7692" width="21" style="808" bestFit="1" customWidth="1"/>
    <col min="7693" max="7693" width="17.140625" style="808" bestFit="1" customWidth="1"/>
    <col min="7694" max="7694" width="16.85546875" style="808" bestFit="1" customWidth="1"/>
    <col min="7695" max="7695" width="16.7109375" style="808" bestFit="1" customWidth="1"/>
    <col min="7696" max="7696" width="15.7109375" style="808" bestFit="1" customWidth="1"/>
    <col min="7697" max="7697" width="16.28515625" style="808" bestFit="1" customWidth="1"/>
    <col min="7698" max="7698" width="17.28515625" style="808" customWidth="1"/>
    <col min="7699" max="7699" width="23.42578125" style="808" bestFit="1" customWidth="1"/>
    <col min="7700" max="7700" width="31.85546875" style="808" bestFit="1" customWidth="1"/>
    <col min="7701" max="7701" width="7.85546875" style="808" bestFit="1" customWidth="1"/>
    <col min="7702" max="7702" width="5.7109375" style="808" bestFit="1" customWidth="1"/>
    <col min="7703" max="7703" width="9.140625" style="808" bestFit="1" customWidth="1"/>
    <col min="7704" max="7704" width="13.5703125" style="808" bestFit="1" customWidth="1"/>
    <col min="7705" max="7933" width="9.140625" style="808"/>
    <col min="7934" max="7934" width="4.42578125" style="808" bestFit="1" customWidth="1"/>
    <col min="7935" max="7935" width="18.28515625" style="808" bestFit="1" customWidth="1"/>
    <col min="7936" max="7936" width="19" style="808" bestFit="1" customWidth="1"/>
    <col min="7937" max="7937" width="15.42578125" style="808" bestFit="1" customWidth="1"/>
    <col min="7938" max="7939" width="12.42578125" style="808" bestFit="1" customWidth="1"/>
    <col min="7940" max="7940" width="7.140625" style="808" bestFit="1" customWidth="1"/>
    <col min="7941" max="7941" width="10.140625" style="808" bestFit="1" customWidth="1"/>
    <col min="7942" max="7942" width="15.85546875" style="808" bestFit="1" customWidth="1"/>
    <col min="7943" max="7943" width="15.140625" style="808" bestFit="1" customWidth="1"/>
    <col min="7944" max="7944" width="18.28515625" style="808" bestFit="1" customWidth="1"/>
    <col min="7945" max="7945" width="13.28515625" style="808" bestFit="1" customWidth="1"/>
    <col min="7946" max="7946" width="19.28515625" style="808" customWidth="1"/>
    <col min="7947" max="7947" width="15.140625" style="808" customWidth="1"/>
    <col min="7948" max="7948" width="21" style="808" bestFit="1" customWidth="1"/>
    <col min="7949" max="7949" width="17.140625" style="808" bestFit="1" customWidth="1"/>
    <col min="7950" max="7950" width="16.85546875" style="808" bestFit="1" customWidth="1"/>
    <col min="7951" max="7951" width="16.7109375" style="808" bestFit="1" customWidth="1"/>
    <col min="7952" max="7952" width="15.7109375" style="808" bestFit="1" customWidth="1"/>
    <col min="7953" max="7953" width="16.28515625" style="808" bestFit="1" customWidth="1"/>
    <col min="7954" max="7954" width="17.28515625" style="808" customWidth="1"/>
    <col min="7955" max="7955" width="23.42578125" style="808" bestFit="1" customWidth="1"/>
    <col min="7956" max="7956" width="31.85546875" style="808" bestFit="1" customWidth="1"/>
    <col min="7957" max="7957" width="7.85546875" style="808" bestFit="1" customWidth="1"/>
    <col min="7958" max="7958" width="5.7109375" style="808" bestFit="1" customWidth="1"/>
    <col min="7959" max="7959" width="9.140625" style="808" bestFit="1" customWidth="1"/>
    <col min="7960" max="7960" width="13.5703125" style="808" bestFit="1" customWidth="1"/>
    <col min="7961" max="8189" width="9.140625" style="808"/>
    <col min="8190" max="8190" width="4.42578125" style="808" bestFit="1" customWidth="1"/>
    <col min="8191" max="8191" width="18.28515625" style="808" bestFit="1" customWidth="1"/>
    <col min="8192" max="8192" width="19" style="808" bestFit="1" customWidth="1"/>
    <col min="8193" max="8193" width="15.42578125" style="808" bestFit="1" customWidth="1"/>
    <col min="8194" max="8195" width="12.42578125" style="808" bestFit="1" customWidth="1"/>
    <col min="8196" max="8196" width="7.140625" style="808" bestFit="1" customWidth="1"/>
    <col min="8197" max="8197" width="10.140625" style="808" bestFit="1" customWidth="1"/>
    <col min="8198" max="8198" width="15.85546875" style="808" bestFit="1" customWidth="1"/>
    <col min="8199" max="8199" width="15.140625" style="808" bestFit="1" customWidth="1"/>
    <col min="8200" max="8200" width="18.28515625" style="808" bestFit="1" customWidth="1"/>
    <col min="8201" max="8201" width="13.28515625" style="808" bestFit="1" customWidth="1"/>
    <col min="8202" max="8202" width="19.28515625" style="808" customWidth="1"/>
    <col min="8203" max="8203" width="15.140625" style="808" customWidth="1"/>
    <col min="8204" max="8204" width="21" style="808" bestFit="1" customWidth="1"/>
    <col min="8205" max="8205" width="17.140625" style="808" bestFit="1" customWidth="1"/>
    <col min="8206" max="8206" width="16.85546875" style="808" bestFit="1" customWidth="1"/>
    <col min="8207" max="8207" width="16.7109375" style="808" bestFit="1" customWidth="1"/>
    <col min="8208" max="8208" width="15.7109375" style="808" bestFit="1" customWidth="1"/>
    <col min="8209" max="8209" width="16.28515625" style="808" bestFit="1" customWidth="1"/>
    <col min="8210" max="8210" width="17.28515625" style="808" customWidth="1"/>
    <col min="8211" max="8211" width="23.42578125" style="808" bestFit="1" customWidth="1"/>
    <col min="8212" max="8212" width="31.85546875" style="808" bestFit="1" customWidth="1"/>
    <col min="8213" max="8213" width="7.85546875" style="808" bestFit="1" customWidth="1"/>
    <col min="8214" max="8214" width="5.7109375" style="808" bestFit="1" customWidth="1"/>
    <col min="8215" max="8215" width="9.140625" style="808" bestFit="1" customWidth="1"/>
    <col min="8216" max="8216" width="13.5703125" style="808" bestFit="1" customWidth="1"/>
    <col min="8217" max="8445" width="9.140625" style="808"/>
    <col min="8446" max="8446" width="4.42578125" style="808" bestFit="1" customWidth="1"/>
    <col min="8447" max="8447" width="18.28515625" style="808" bestFit="1" customWidth="1"/>
    <col min="8448" max="8448" width="19" style="808" bestFit="1" customWidth="1"/>
    <col min="8449" max="8449" width="15.42578125" style="808" bestFit="1" customWidth="1"/>
    <col min="8450" max="8451" width="12.42578125" style="808" bestFit="1" customWidth="1"/>
    <col min="8452" max="8452" width="7.140625" style="808" bestFit="1" customWidth="1"/>
    <col min="8453" max="8453" width="10.140625" style="808" bestFit="1" customWidth="1"/>
    <col min="8454" max="8454" width="15.85546875" style="808" bestFit="1" customWidth="1"/>
    <col min="8455" max="8455" width="15.140625" style="808" bestFit="1" customWidth="1"/>
    <col min="8456" max="8456" width="18.28515625" style="808" bestFit="1" customWidth="1"/>
    <col min="8457" max="8457" width="13.28515625" style="808" bestFit="1" customWidth="1"/>
    <col min="8458" max="8458" width="19.28515625" style="808" customWidth="1"/>
    <col min="8459" max="8459" width="15.140625" style="808" customWidth="1"/>
    <col min="8460" max="8460" width="21" style="808" bestFit="1" customWidth="1"/>
    <col min="8461" max="8461" width="17.140625" style="808" bestFit="1" customWidth="1"/>
    <col min="8462" max="8462" width="16.85546875" style="808" bestFit="1" customWidth="1"/>
    <col min="8463" max="8463" width="16.7109375" style="808" bestFit="1" customWidth="1"/>
    <col min="8464" max="8464" width="15.7109375" style="808" bestFit="1" customWidth="1"/>
    <col min="8465" max="8465" width="16.28515625" style="808" bestFit="1" customWidth="1"/>
    <col min="8466" max="8466" width="17.28515625" style="808" customWidth="1"/>
    <col min="8467" max="8467" width="23.42578125" style="808" bestFit="1" customWidth="1"/>
    <col min="8468" max="8468" width="31.85546875" style="808" bestFit="1" customWidth="1"/>
    <col min="8469" max="8469" width="7.85546875" style="808" bestFit="1" customWidth="1"/>
    <col min="8470" max="8470" width="5.7109375" style="808" bestFit="1" customWidth="1"/>
    <col min="8471" max="8471" width="9.140625" style="808" bestFit="1" customWidth="1"/>
    <col min="8472" max="8472" width="13.5703125" style="808" bestFit="1" customWidth="1"/>
    <col min="8473" max="8701" width="9.140625" style="808"/>
    <col min="8702" max="8702" width="4.42578125" style="808" bestFit="1" customWidth="1"/>
    <col min="8703" max="8703" width="18.28515625" style="808" bestFit="1" customWidth="1"/>
    <col min="8704" max="8704" width="19" style="808" bestFit="1" customWidth="1"/>
    <col min="8705" max="8705" width="15.42578125" style="808" bestFit="1" customWidth="1"/>
    <col min="8706" max="8707" width="12.42578125" style="808" bestFit="1" customWidth="1"/>
    <col min="8708" max="8708" width="7.140625" style="808" bestFit="1" customWidth="1"/>
    <col min="8709" max="8709" width="10.140625" style="808" bestFit="1" customWidth="1"/>
    <col min="8710" max="8710" width="15.85546875" style="808" bestFit="1" customWidth="1"/>
    <col min="8711" max="8711" width="15.140625" style="808" bestFit="1" customWidth="1"/>
    <col min="8712" max="8712" width="18.28515625" style="808" bestFit="1" customWidth="1"/>
    <col min="8713" max="8713" width="13.28515625" style="808" bestFit="1" customWidth="1"/>
    <col min="8714" max="8714" width="19.28515625" style="808" customWidth="1"/>
    <col min="8715" max="8715" width="15.140625" style="808" customWidth="1"/>
    <col min="8716" max="8716" width="21" style="808" bestFit="1" customWidth="1"/>
    <col min="8717" max="8717" width="17.140625" style="808" bestFit="1" customWidth="1"/>
    <col min="8718" max="8718" width="16.85546875" style="808" bestFit="1" customWidth="1"/>
    <col min="8719" max="8719" width="16.7109375" style="808" bestFit="1" customWidth="1"/>
    <col min="8720" max="8720" width="15.7109375" style="808" bestFit="1" customWidth="1"/>
    <col min="8721" max="8721" width="16.28515625" style="808" bestFit="1" customWidth="1"/>
    <col min="8722" max="8722" width="17.28515625" style="808" customWidth="1"/>
    <col min="8723" max="8723" width="23.42578125" style="808" bestFit="1" customWidth="1"/>
    <col min="8724" max="8724" width="31.85546875" style="808" bestFit="1" customWidth="1"/>
    <col min="8725" max="8725" width="7.85546875" style="808" bestFit="1" customWidth="1"/>
    <col min="8726" max="8726" width="5.7109375" style="808" bestFit="1" customWidth="1"/>
    <col min="8727" max="8727" width="9.140625" style="808" bestFit="1" customWidth="1"/>
    <col min="8728" max="8728" width="13.5703125" style="808" bestFit="1" customWidth="1"/>
    <col min="8729" max="8957" width="9.140625" style="808"/>
    <col min="8958" max="8958" width="4.42578125" style="808" bestFit="1" customWidth="1"/>
    <col min="8959" max="8959" width="18.28515625" style="808" bestFit="1" customWidth="1"/>
    <col min="8960" max="8960" width="19" style="808" bestFit="1" customWidth="1"/>
    <col min="8961" max="8961" width="15.42578125" style="808" bestFit="1" customWidth="1"/>
    <col min="8962" max="8963" width="12.42578125" style="808" bestFit="1" customWidth="1"/>
    <col min="8964" max="8964" width="7.140625" style="808" bestFit="1" customWidth="1"/>
    <col min="8965" max="8965" width="10.140625" style="808" bestFit="1" customWidth="1"/>
    <col min="8966" max="8966" width="15.85546875" style="808" bestFit="1" customWidth="1"/>
    <col min="8967" max="8967" width="15.140625" style="808" bestFit="1" customWidth="1"/>
    <col min="8968" max="8968" width="18.28515625" style="808" bestFit="1" customWidth="1"/>
    <col min="8969" max="8969" width="13.28515625" style="808" bestFit="1" customWidth="1"/>
    <col min="8970" max="8970" width="19.28515625" style="808" customWidth="1"/>
    <col min="8971" max="8971" width="15.140625" style="808" customWidth="1"/>
    <col min="8972" max="8972" width="21" style="808" bestFit="1" customWidth="1"/>
    <col min="8973" max="8973" width="17.140625" style="808" bestFit="1" customWidth="1"/>
    <col min="8974" max="8974" width="16.85546875" style="808" bestFit="1" customWidth="1"/>
    <col min="8975" max="8975" width="16.7109375" style="808" bestFit="1" customWidth="1"/>
    <col min="8976" max="8976" width="15.7109375" style="808" bestFit="1" customWidth="1"/>
    <col min="8977" max="8977" width="16.28515625" style="808" bestFit="1" customWidth="1"/>
    <col min="8978" max="8978" width="17.28515625" style="808" customWidth="1"/>
    <col min="8979" max="8979" width="23.42578125" style="808" bestFit="1" customWidth="1"/>
    <col min="8980" max="8980" width="31.85546875" style="808" bestFit="1" customWidth="1"/>
    <col min="8981" max="8981" width="7.85546875" style="808" bestFit="1" customWidth="1"/>
    <col min="8982" max="8982" width="5.7109375" style="808" bestFit="1" customWidth="1"/>
    <col min="8983" max="8983" width="9.140625" style="808" bestFit="1" customWidth="1"/>
    <col min="8984" max="8984" width="13.5703125" style="808" bestFit="1" customWidth="1"/>
    <col min="8985" max="9213" width="9.140625" style="808"/>
    <col min="9214" max="9214" width="4.42578125" style="808" bestFit="1" customWidth="1"/>
    <col min="9215" max="9215" width="18.28515625" style="808" bestFit="1" customWidth="1"/>
    <col min="9216" max="9216" width="19" style="808" bestFit="1" customWidth="1"/>
    <col min="9217" max="9217" width="15.42578125" style="808" bestFit="1" customWidth="1"/>
    <col min="9218" max="9219" width="12.42578125" style="808" bestFit="1" customWidth="1"/>
    <col min="9220" max="9220" width="7.140625" style="808" bestFit="1" customWidth="1"/>
    <col min="9221" max="9221" width="10.140625" style="808" bestFit="1" customWidth="1"/>
    <col min="9222" max="9222" width="15.85546875" style="808" bestFit="1" customWidth="1"/>
    <col min="9223" max="9223" width="15.140625" style="808" bestFit="1" customWidth="1"/>
    <col min="9224" max="9224" width="18.28515625" style="808" bestFit="1" customWidth="1"/>
    <col min="9225" max="9225" width="13.28515625" style="808" bestFit="1" customWidth="1"/>
    <col min="9226" max="9226" width="19.28515625" style="808" customWidth="1"/>
    <col min="9227" max="9227" width="15.140625" style="808" customWidth="1"/>
    <col min="9228" max="9228" width="21" style="808" bestFit="1" customWidth="1"/>
    <col min="9229" max="9229" width="17.140625" style="808" bestFit="1" customWidth="1"/>
    <col min="9230" max="9230" width="16.85546875" style="808" bestFit="1" customWidth="1"/>
    <col min="9231" max="9231" width="16.7109375" style="808" bestFit="1" customWidth="1"/>
    <col min="9232" max="9232" width="15.7109375" style="808" bestFit="1" customWidth="1"/>
    <col min="9233" max="9233" width="16.28515625" style="808" bestFit="1" customWidth="1"/>
    <col min="9234" max="9234" width="17.28515625" style="808" customWidth="1"/>
    <col min="9235" max="9235" width="23.42578125" style="808" bestFit="1" customWidth="1"/>
    <col min="9236" max="9236" width="31.85546875" style="808" bestFit="1" customWidth="1"/>
    <col min="9237" max="9237" width="7.85546875" style="808" bestFit="1" customWidth="1"/>
    <col min="9238" max="9238" width="5.7109375" style="808" bestFit="1" customWidth="1"/>
    <col min="9239" max="9239" width="9.140625" style="808" bestFit="1" customWidth="1"/>
    <col min="9240" max="9240" width="13.5703125" style="808" bestFit="1" customWidth="1"/>
    <col min="9241" max="9469" width="9.140625" style="808"/>
    <col min="9470" max="9470" width="4.42578125" style="808" bestFit="1" customWidth="1"/>
    <col min="9471" max="9471" width="18.28515625" style="808" bestFit="1" customWidth="1"/>
    <col min="9472" max="9472" width="19" style="808" bestFit="1" customWidth="1"/>
    <col min="9473" max="9473" width="15.42578125" style="808" bestFit="1" customWidth="1"/>
    <col min="9474" max="9475" width="12.42578125" style="808" bestFit="1" customWidth="1"/>
    <col min="9476" max="9476" width="7.140625" style="808" bestFit="1" customWidth="1"/>
    <col min="9477" max="9477" width="10.140625" style="808" bestFit="1" customWidth="1"/>
    <col min="9478" max="9478" width="15.85546875" style="808" bestFit="1" customWidth="1"/>
    <col min="9479" max="9479" width="15.140625" style="808" bestFit="1" customWidth="1"/>
    <col min="9480" max="9480" width="18.28515625" style="808" bestFit="1" customWidth="1"/>
    <col min="9481" max="9481" width="13.28515625" style="808" bestFit="1" customWidth="1"/>
    <col min="9482" max="9482" width="19.28515625" style="808" customWidth="1"/>
    <col min="9483" max="9483" width="15.140625" style="808" customWidth="1"/>
    <col min="9484" max="9484" width="21" style="808" bestFit="1" customWidth="1"/>
    <col min="9485" max="9485" width="17.140625" style="808" bestFit="1" customWidth="1"/>
    <col min="9486" max="9486" width="16.85546875" style="808" bestFit="1" customWidth="1"/>
    <col min="9487" max="9487" width="16.7109375" style="808" bestFit="1" customWidth="1"/>
    <col min="9488" max="9488" width="15.7109375" style="808" bestFit="1" customWidth="1"/>
    <col min="9489" max="9489" width="16.28515625" style="808" bestFit="1" customWidth="1"/>
    <col min="9490" max="9490" width="17.28515625" style="808" customWidth="1"/>
    <col min="9491" max="9491" width="23.42578125" style="808" bestFit="1" customWidth="1"/>
    <col min="9492" max="9492" width="31.85546875" style="808" bestFit="1" customWidth="1"/>
    <col min="9493" max="9493" width="7.85546875" style="808" bestFit="1" customWidth="1"/>
    <col min="9494" max="9494" width="5.7109375" style="808" bestFit="1" customWidth="1"/>
    <col min="9495" max="9495" width="9.140625" style="808" bestFit="1" customWidth="1"/>
    <col min="9496" max="9496" width="13.5703125" style="808" bestFit="1" customWidth="1"/>
    <col min="9497" max="9725" width="9.140625" style="808"/>
    <col min="9726" max="9726" width="4.42578125" style="808" bestFit="1" customWidth="1"/>
    <col min="9727" max="9727" width="18.28515625" style="808" bestFit="1" customWidth="1"/>
    <col min="9728" max="9728" width="19" style="808" bestFit="1" customWidth="1"/>
    <col min="9729" max="9729" width="15.42578125" style="808" bestFit="1" customWidth="1"/>
    <col min="9730" max="9731" width="12.42578125" style="808" bestFit="1" customWidth="1"/>
    <col min="9732" max="9732" width="7.140625" style="808" bestFit="1" customWidth="1"/>
    <col min="9733" max="9733" width="10.140625" style="808" bestFit="1" customWidth="1"/>
    <col min="9734" max="9734" width="15.85546875" style="808" bestFit="1" customWidth="1"/>
    <col min="9735" max="9735" width="15.140625" style="808" bestFit="1" customWidth="1"/>
    <col min="9736" max="9736" width="18.28515625" style="808" bestFit="1" customWidth="1"/>
    <col min="9737" max="9737" width="13.28515625" style="808" bestFit="1" customWidth="1"/>
    <col min="9738" max="9738" width="19.28515625" style="808" customWidth="1"/>
    <col min="9739" max="9739" width="15.140625" style="808" customWidth="1"/>
    <col min="9740" max="9740" width="21" style="808" bestFit="1" customWidth="1"/>
    <col min="9741" max="9741" width="17.140625" style="808" bestFit="1" customWidth="1"/>
    <col min="9742" max="9742" width="16.85546875" style="808" bestFit="1" customWidth="1"/>
    <col min="9743" max="9743" width="16.7109375" style="808" bestFit="1" customWidth="1"/>
    <col min="9744" max="9744" width="15.7109375" style="808" bestFit="1" customWidth="1"/>
    <col min="9745" max="9745" width="16.28515625" style="808" bestFit="1" customWidth="1"/>
    <col min="9746" max="9746" width="17.28515625" style="808" customWidth="1"/>
    <col min="9747" max="9747" width="23.42578125" style="808" bestFit="1" customWidth="1"/>
    <col min="9748" max="9748" width="31.85546875" style="808" bestFit="1" customWidth="1"/>
    <col min="9749" max="9749" width="7.85546875" style="808" bestFit="1" customWidth="1"/>
    <col min="9750" max="9750" width="5.7109375" style="808" bestFit="1" customWidth="1"/>
    <col min="9751" max="9751" width="9.140625" style="808" bestFit="1" customWidth="1"/>
    <col min="9752" max="9752" width="13.5703125" style="808" bestFit="1" customWidth="1"/>
    <col min="9753" max="9981" width="9.140625" style="808"/>
    <col min="9982" max="9982" width="4.42578125" style="808" bestFit="1" customWidth="1"/>
    <col min="9983" max="9983" width="18.28515625" style="808" bestFit="1" customWidth="1"/>
    <col min="9984" max="9984" width="19" style="808" bestFit="1" customWidth="1"/>
    <col min="9985" max="9985" width="15.42578125" style="808" bestFit="1" customWidth="1"/>
    <col min="9986" max="9987" width="12.42578125" style="808" bestFit="1" customWidth="1"/>
    <col min="9988" max="9988" width="7.140625" style="808" bestFit="1" customWidth="1"/>
    <col min="9989" max="9989" width="10.140625" style="808" bestFit="1" customWidth="1"/>
    <col min="9990" max="9990" width="15.85546875" style="808" bestFit="1" customWidth="1"/>
    <col min="9991" max="9991" width="15.140625" style="808" bestFit="1" customWidth="1"/>
    <col min="9992" max="9992" width="18.28515625" style="808" bestFit="1" customWidth="1"/>
    <col min="9993" max="9993" width="13.28515625" style="808" bestFit="1" customWidth="1"/>
    <col min="9994" max="9994" width="19.28515625" style="808" customWidth="1"/>
    <col min="9995" max="9995" width="15.140625" style="808" customWidth="1"/>
    <col min="9996" max="9996" width="21" style="808" bestFit="1" customWidth="1"/>
    <col min="9997" max="9997" width="17.140625" style="808" bestFit="1" customWidth="1"/>
    <col min="9998" max="9998" width="16.85546875" style="808" bestFit="1" customWidth="1"/>
    <col min="9999" max="9999" width="16.7109375" style="808" bestFit="1" customWidth="1"/>
    <col min="10000" max="10000" width="15.7109375" style="808" bestFit="1" customWidth="1"/>
    <col min="10001" max="10001" width="16.28515625" style="808" bestFit="1" customWidth="1"/>
    <col min="10002" max="10002" width="17.28515625" style="808" customWidth="1"/>
    <col min="10003" max="10003" width="23.42578125" style="808" bestFit="1" customWidth="1"/>
    <col min="10004" max="10004" width="31.85546875" style="808" bestFit="1" customWidth="1"/>
    <col min="10005" max="10005" width="7.85546875" style="808" bestFit="1" customWidth="1"/>
    <col min="10006" max="10006" width="5.7109375" style="808" bestFit="1" customWidth="1"/>
    <col min="10007" max="10007" width="9.140625" style="808" bestFit="1" customWidth="1"/>
    <col min="10008" max="10008" width="13.5703125" style="808" bestFit="1" customWidth="1"/>
    <col min="10009" max="10237" width="9.140625" style="808"/>
    <col min="10238" max="10238" width="4.42578125" style="808" bestFit="1" customWidth="1"/>
    <col min="10239" max="10239" width="18.28515625" style="808" bestFit="1" customWidth="1"/>
    <col min="10240" max="10240" width="19" style="808" bestFit="1" customWidth="1"/>
    <col min="10241" max="10241" width="15.42578125" style="808" bestFit="1" customWidth="1"/>
    <col min="10242" max="10243" width="12.42578125" style="808" bestFit="1" customWidth="1"/>
    <col min="10244" max="10244" width="7.140625" style="808" bestFit="1" customWidth="1"/>
    <col min="10245" max="10245" width="10.140625" style="808" bestFit="1" customWidth="1"/>
    <col min="10246" max="10246" width="15.85546875" style="808" bestFit="1" customWidth="1"/>
    <col min="10247" max="10247" width="15.140625" style="808" bestFit="1" customWidth="1"/>
    <col min="10248" max="10248" width="18.28515625" style="808" bestFit="1" customWidth="1"/>
    <col min="10249" max="10249" width="13.28515625" style="808" bestFit="1" customWidth="1"/>
    <col min="10250" max="10250" width="19.28515625" style="808" customWidth="1"/>
    <col min="10251" max="10251" width="15.140625" style="808" customWidth="1"/>
    <col min="10252" max="10252" width="21" style="808" bestFit="1" customWidth="1"/>
    <col min="10253" max="10253" width="17.140625" style="808" bestFit="1" customWidth="1"/>
    <col min="10254" max="10254" width="16.85546875" style="808" bestFit="1" customWidth="1"/>
    <col min="10255" max="10255" width="16.7109375" style="808" bestFit="1" customWidth="1"/>
    <col min="10256" max="10256" width="15.7109375" style="808" bestFit="1" customWidth="1"/>
    <col min="10257" max="10257" width="16.28515625" style="808" bestFit="1" customWidth="1"/>
    <col min="10258" max="10258" width="17.28515625" style="808" customWidth="1"/>
    <col min="10259" max="10259" width="23.42578125" style="808" bestFit="1" customWidth="1"/>
    <col min="10260" max="10260" width="31.85546875" style="808" bestFit="1" customWidth="1"/>
    <col min="10261" max="10261" width="7.85546875" style="808" bestFit="1" customWidth="1"/>
    <col min="10262" max="10262" width="5.7109375" style="808" bestFit="1" customWidth="1"/>
    <col min="10263" max="10263" width="9.140625" style="808" bestFit="1" customWidth="1"/>
    <col min="10264" max="10264" width="13.5703125" style="808" bestFit="1" customWidth="1"/>
    <col min="10265" max="10493" width="9.140625" style="808"/>
    <col min="10494" max="10494" width="4.42578125" style="808" bestFit="1" customWidth="1"/>
    <col min="10495" max="10495" width="18.28515625" style="808" bestFit="1" customWidth="1"/>
    <col min="10496" max="10496" width="19" style="808" bestFit="1" customWidth="1"/>
    <col min="10497" max="10497" width="15.42578125" style="808" bestFit="1" customWidth="1"/>
    <col min="10498" max="10499" width="12.42578125" style="808" bestFit="1" customWidth="1"/>
    <col min="10500" max="10500" width="7.140625" style="808" bestFit="1" customWidth="1"/>
    <col min="10501" max="10501" width="10.140625" style="808" bestFit="1" customWidth="1"/>
    <col min="10502" max="10502" width="15.85546875" style="808" bestFit="1" customWidth="1"/>
    <col min="10503" max="10503" width="15.140625" style="808" bestFit="1" customWidth="1"/>
    <col min="10504" max="10504" width="18.28515625" style="808" bestFit="1" customWidth="1"/>
    <col min="10505" max="10505" width="13.28515625" style="808" bestFit="1" customWidth="1"/>
    <col min="10506" max="10506" width="19.28515625" style="808" customWidth="1"/>
    <col min="10507" max="10507" width="15.140625" style="808" customWidth="1"/>
    <col min="10508" max="10508" width="21" style="808" bestFit="1" customWidth="1"/>
    <col min="10509" max="10509" width="17.140625" style="808" bestFit="1" customWidth="1"/>
    <col min="10510" max="10510" width="16.85546875" style="808" bestFit="1" customWidth="1"/>
    <col min="10511" max="10511" width="16.7109375" style="808" bestFit="1" customWidth="1"/>
    <col min="10512" max="10512" width="15.7109375" style="808" bestFit="1" customWidth="1"/>
    <col min="10513" max="10513" width="16.28515625" style="808" bestFit="1" customWidth="1"/>
    <col min="10514" max="10514" width="17.28515625" style="808" customWidth="1"/>
    <col min="10515" max="10515" width="23.42578125" style="808" bestFit="1" customWidth="1"/>
    <col min="10516" max="10516" width="31.85546875" style="808" bestFit="1" customWidth="1"/>
    <col min="10517" max="10517" width="7.85546875" style="808" bestFit="1" customWidth="1"/>
    <col min="10518" max="10518" width="5.7109375" style="808" bestFit="1" customWidth="1"/>
    <col min="10519" max="10519" width="9.140625" style="808" bestFit="1" customWidth="1"/>
    <col min="10520" max="10520" width="13.5703125" style="808" bestFit="1" customWidth="1"/>
    <col min="10521" max="10749" width="9.140625" style="808"/>
    <col min="10750" max="10750" width="4.42578125" style="808" bestFit="1" customWidth="1"/>
    <col min="10751" max="10751" width="18.28515625" style="808" bestFit="1" customWidth="1"/>
    <col min="10752" max="10752" width="19" style="808" bestFit="1" customWidth="1"/>
    <col min="10753" max="10753" width="15.42578125" style="808" bestFit="1" customWidth="1"/>
    <col min="10754" max="10755" width="12.42578125" style="808" bestFit="1" customWidth="1"/>
    <col min="10756" max="10756" width="7.140625" style="808" bestFit="1" customWidth="1"/>
    <col min="10757" max="10757" width="10.140625" style="808" bestFit="1" customWidth="1"/>
    <col min="10758" max="10758" width="15.85546875" style="808" bestFit="1" customWidth="1"/>
    <col min="10759" max="10759" width="15.140625" style="808" bestFit="1" customWidth="1"/>
    <col min="10760" max="10760" width="18.28515625" style="808" bestFit="1" customWidth="1"/>
    <col min="10761" max="10761" width="13.28515625" style="808" bestFit="1" customWidth="1"/>
    <col min="10762" max="10762" width="19.28515625" style="808" customWidth="1"/>
    <col min="10763" max="10763" width="15.140625" style="808" customWidth="1"/>
    <col min="10764" max="10764" width="21" style="808" bestFit="1" customWidth="1"/>
    <col min="10765" max="10765" width="17.140625" style="808" bestFit="1" customWidth="1"/>
    <col min="10766" max="10766" width="16.85546875" style="808" bestFit="1" customWidth="1"/>
    <col min="10767" max="10767" width="16.7109375" style="808" bestFit="1" customWidth="1"/>
    <col min="10768" max="10768" width="15.7109375" style="808" bestFit="1" customWidth="1"/>
    <col min="10769" max="10769" width="16.28515625" style="808" bestFit="1" customWidth="1"/>
    <col min="10770" max="10770" width="17.28515625" style="808" customWidth="1"/>
    <col min="10771" max="10771" width="23.42578125" style="808" bestFit="1" customWidth="1"/>
    <col min="10772" max="10772" width="31.85546875" style="808" bestFit="1" customWidth="1"/>
    <col min="10773" max="10773" width="7.85546875" style="808" bestFit="1" customWidth="1"/>
    <col min="10774" max="10774" width="5.7109375" style="808" bestFit="1" customWidth="1"/>
    <col min="10775" max="10775" width="9.140625" style="808" bestFit="1" customWidth="1"/>
    <col min="10776" max="10776" width="13.5703125" style="808" bestFit="1" customWidth="1"/>
    <col min="10777" max="11005" width="9.140625" style="808"/>
    <col min="11006" max="11006" width="4.42578125" style="808" bestFit="1" customWidth="1"/>
    <col min="11007" max="11007" width="18.28515625" style="808" bestFit="1" customWidth="1"/>
    <col min="11008" max="11008" width="19" style="808" bestFit="1" customWidth="1"/>
    <col min="11009" max="11009" width="15.42578125" style="808" bestFit="1" customWidth="1"/>
    <col min="11010" max="11011" width="12.42578125" style="808" bestFit="1" customWidth="1"/>
    <col min="11012" max="11012" width="7.140625" style="808" bestFit="1" customWidth="1"/>
    <col min="11013" max="11013" width="10.140625" style="808" bestFit="1" customWidth="1"/>
    <col min="11014" max="11014" width="15.85546875" style="808" bestFit="1" customWidth="1"/>
    <col min="11015" max="11015" width="15.140625" style="808" bestFit="1" customWidth="1"/>
    <col min="11016" max="11016" width="18.28515625" style="808" bestFit="1" customWidth="1"/>
    <col min="11017" max="11017" width="13.28515625" style="808" bestFit="1" customWidth="1"/>
    <col min="11018" max="11018" width="19.28515625" style="808" customWidth="1"/>
    <col min="11019" max="11019" width="15.140625" style="808" customWidth="1"/>
    <col min="11020" max="11020" width="21" style="808" bestFit="1" customWidth="1"/>
    <col min="11021" max="11021" width="17.140625" style="808" bestFit="1" customWidth="1"/>
    <col min="11022" max="11022" width="16.85546875" style="808" bestFit="1" customWidth="1"/>
    <col min="11023" max="11023" width="16.7109375" style="808" bestFit="1" customWidth="1"/>
    <col min="11024" max="11024" width="15.7109375" style="808" bestFit="1" customWidth="1"/>
    <col min="11025" max="11025" width="16.28515625" style="808" bestFit="1" customWidth="1"/>
    <col min="11026" max="11026" width="17.28515625" style="808" customWidth="1"/>
    <col min="11027" max="11027" width="23.42578125" style="808" bestFit="1" customWidth="1"/>
    <col min="11028" max="11028" width="31.85546875" style="808" bestFit="1" customWidth="1"/>
    <col min="11029" max="11029" width="7.85546875" style="808" bestFit="1" customWidth="1"/>
    <col min="11030" max="11030" width="5.7109375" style="808" bestFit="1" customWidth="1"/>
    <col min="11031" max="11031" width="9.140625" style="808" bestFit="1" customWidth="1"/>
    <col min="11032" max="11032" width="13.5703125" style="808" bestFit="1" customWidth="1"/>
    <col min="11033" max="11261" width="9.140625" style="808"/>
    <col min="11262" max="11262" width="4.42578125" style="808" bestFit="1" customWidth="1"/>
    <col min="11263" max="11263" width="18.28515625" style="808" bestFit="1" customWidth="1"/>
    <col min="11264" max="11264" width="19" style="808" bestFit="1" customWidth="1"/>
    <col min="11265" max="11265" width="15.42578125" style="808" bestFit="1" customWidth="1"/>
    <col min="11266" max="11267" width="12.42578125" style="808" bestFit="1" customWidth="1"/>
    <col min="11268" max="11268" width="7.140625" style="808" bestFit="1" customWidth="1"/>
    <col min="11269" max="11269" width="10.140625" style="808" bestFit="1" customWidth="1"/>
    <col min="11270" max="11270" width="15.85546875" style="808" bestFit="1" customWidth="1"/>
    <col min="11271" max="11271" width="15.140625" style="808" bestFit="1" customWidth="1"/>
    <col min="11272" max="11272" width="18.28515625" style="808" bestFit="1" customWidth="1"/>
    <col min="11273" max="11273" width="13.28515625" style="808" bestFit="1" customWidth="1"/>
    <col min="11274" max="11274" width="19.28515625" style="808" customWidth="1"/>
    <col min="11275" max="11275" width="15.140625" style="808" customWidth="1"/>
    <col min="11276" max="11276" width="21" style="808" bestFit="1" customWidth="1"/>
    <col min="11277" max="11277" width="17.140625" style="808" bestFit="1" customWidth="1"/>
    <col min="11278" max="11278" width="16.85546875" style="808" bestFit="1" customWidth="1"/>
    <col min="11279" max="11279" width="16.7109375" style="808" bestFit="1" customWidth="1"/>
    <col min="11280" max="11280" width="15.7109375" style="808" bestFit="1" customWidth="1"/>
    <col min="11281" max="11281" width="16.28515625" style="808" bestFit="1" customWidth="1"/>
    <col min="11282" max="11282" width="17.28515625" style="808" customWidth="1"/>
    <col min="11283" max="11283" width="23.42578125" style="808" bestFit="1" customWidth="1"/>
    <col min="11284" max="11284" width="31.85546875" style="808" bestFit="1" customWidth="1"/>
    <col min="11285" max="11285" width="7.85546875" style="808" bestFit="1" customWidth="1"/>
    <col min="11286" max="11286" width="5.7109375" style="808" bestFit="1" customWidth="1"/>
    <col min="11287" max="11287" width="9.140625" style="808" bestFit="1" customWidth="1"/>
    <col min="11288" max="11288" width="13.5703125" style="808" bestFit="1" customWidth="1"/>
    <col min="11289" max="11517" width="9.140625" style="808"/>
    <col min="11518" max="11518" width="4.42578125" style="808" bestFit="1" customWidth="1"/>
    <col min="11519" max="11519" width="18.28515625" style="808" bestFit="1" customWidth="1"/>
    <col min="11520" max="11520" width="19" style="808" bestFit="1" customWidth="1"/>
    <col min="11521" max="11521" width="15.42578125" style="808" bestFit="1" customWidth="1"/>
    <col min="11522" max="11523" width="12.42578125" style="808" bestFit="1" customWidth="1"/>
    <col min="11524" max="11524" width="7.140625" style="808" bestFit="1" customWidth="1"/>
    <col min="11525" max="11525" width="10.140625" style="808" bestFit="1" customWidth="1"/>
    <col min="11526" max="11526" width="15.85546875" style="808" bestFit="1" customWidth="1"/>
    <col min="11527" max="11527" width="15.140625" style="808" bestFit="1" customWidth="1"/>
    <col min="11528" max="11528" width="18.28515625" style="808" bestFit="1" customWidth="1"/>
    <col min="11529" max="11529" width="13.28515625" style="808" bestFit="1" customWidth="1"/>
    <col min="11530" max="11530" width="19.28515625" style="808" customWidth="1"/>
    <col min="11531" max="11531" width="15.140625" style="808" customWidth="1"/>
    <col min="11532" max="11532" width="21" style="808" bestFit="1" customWidth="1"/>
    <col min="11533" max="11533" width="17.140625" style="808" bestFit="1" customWidth="1"/>
    <col min="11534" max="11534" width="16.85546875" style="808" bestFit="1" customWidth="1"/>
    <col min="11535" max="11535" width="16.7109375" style="808" bestFit="1" customWidth="1"/>
    <col min="11536" max="11536" width="15.7109375" style="808" bestFit="1" customWidth="1"/>
    <col min="11537" max="11537" width="16.28515625" style="808" bestFit="1" customWidth="1"/>
    <col min="11538" max="11538" width="17.28515625" style="808" customWidth="1"/>
    <col min="11539" max="11539" width="23.42578125" style="808" bestFit="1" customWidth="1"/>
    <col min="11540" max="11540" width="31.85546875" style="808" bestFit="1" customWidth="1"/>
    <col min="11541" max="11541" width="7.85546875" style="808" bestFit="1" customWidth="1"/>
    <col min="11542" max="11542" width="5.7109375" style="808" bestFit="1" customWidth="1"/>
    <col min="11543" max="11543" width="9.140625" style="808" bestFit="1" customWidth="1"/>
    <col min="11544" max="11544" width="13.5703125" style="808" bestFit="1" customWidth="1"/>
    <col min="11545" max="11773" width="9.140625" style="808"/>
    <col min="11774" max="11774" width="4.42578125" style="808" bestFit="1" customWidth="1"/>
    <col min="11775" max="11775" width="18.28515625" style="808" bestFit="1" customWidth="1"/>
    <col min="11776" max="11776" width="19" style="808" bestFit="1" customWidth="1"/>
    <col min="11777" max="11777" width="15.42578125" style="808" bestFit="1" customWidth="1"/>
    <col min="11778" max="11779" width="12.42578125" style="808" bestFit="1" customWidth="1"/>
    <col min="11780" max="11780" width="7.140625" style="808" bestFit="1" customWidth="1"/>
    <col min="11781" max="11781" width="10.140625" style="808" bestFit="1" customWidth="1"/>
    <col min="11782" max="11782" width="15.85546875" style="808" bestFit="1" customWidth="1"/>
    <col min="11783" max="11783" width="15.140625" style="808" bestFit="1" customWidth="1"/>
    <col min="11784" max="11784" width="18.28515625" style="808" bestFit="1" customWidth="1"/>
    <col min="11785" max="11785" width="13.28515625" style="808" bestFit="1" customWidth="1"/>
    <col min="11786" max="11786" width="19.28515625" style="808" customWidth="1"/>
    <col min="11787" max="11787" width="15.140625" style="808" customWidth="1"/>
    <col min="11788" max="11788" width="21" style="808" bestFit="1" customWidth="1"/>
    <col min="11789" max="11789" width="17.140625" style="808" bestFit="1" customWidth="1"/>
    <col min="11790" max="11790" width="16.85546875" style="808" bestFit="1" customWidth="1"/>
    <col min="11791" max="11791" width="16.7109375" style="808" bestFit="1" customWidth="1"/>
    <col min="11792" max="11792" width="15.7109375" style="808" bestFit="1" customWidth="1"/>
    <col min="11793" max="11793" width="16.28515625" style="808" bestFit="1" customWidth="1"/>
    <col min="11794" max="11794" width="17.28515625" style="808" customWidth="1"/>
    <col min="11795" max="11795" width="23.42578125" style="808" bestFit="1" customWidth="1"/>
    <col min="11796" max="11796" width="31.85546875" style="808" bestFit="1" customWidth="1"/>
    <col min="11797" max="11797" width="7.85546875" style="808" bestFit="1" customWidth="1"/>
    <col min="11798" max="11798" width="5.7109375" style="808" bestFit="1" customWidth="1"/>
    <col min="11799" max="11799" width="9.140625" style="808" bestFit="1" customWidth="1"/>
    <col min="11800" max="11800" width="13.5703125" style="808" bestFit="1" customWidth="1"/>
    <col min="11801" max="12029" width="9.140625" style="808"/>
    <col min="12030" max="12030" width="4.42578125" style="808" bestFit="1" customWidth="1"/>
    <col min="12031" max="12031" width="18.28515625" style="808" bestFit="1" customWidth="1"/>
    <col min="12032" max="12032" width="19" style="808" bestFit="1" customWidth="1"/>
    <col min="12033" max="12033" width="15.42578125" style="808" bestFit="1" customWidth="1"/>
    <col min="12034" max="12035" width="12.42578125" style="808" bestFit="1" customWidth="1"/>
    <col min="12036" max="12036" width="7.140625" style="808" bestFit="1" customWidth="1"/>
    <col min="12037" max="12037" width="10.140625" style="808" bestFit="1" customWidth="1"/>
    <col min="12038" max="12038" width="15.85546875" style="808" bestFit="1" customWidth="1"/>
    <col min="12039" max="12039" width="15.140625" style="808" bestFit="1" customWidth="1"/>
    <col min="12040" max="12040" width="18.28515625" style="808" bestFit="1" customWidth="1"/>
    <col min="12041" max="12041" width="13.28515625" style="808" bestFit="1" customWidth="1"/>
    <col min="12042" max="12042" width="19.28515625" style="808" customWidth="1"/>
    <col min="12043" max="12043" width="15.140625" style="808" customWidth="1"/>
    <col min="12044" max="12044" width="21" style="808" bestFit="1" customWidth="1"/>
    <col min="12045" max="12045" width="17.140625" style="808" bestFit="1" customWidth="1"/>
    <col min="12046" max="12046" width="16.85546875" style="808" bestFit="1" customWidth="1"/>
    <col min="12047" max="12047" width="16.7109375" style="808" bestFit="1" customWidth="1"/>
    <col min="12048" max="12048" width="15.7109375" style="808" bestFit="1" customWidth="1"/>
    <col min="12049" max="12049" width="16.28515625" style="808" bestFit="1" customWidth="1"/>
    <col min="12050" max="12050" width="17.28515625" style="808" customWidth="1"/>
    <col min="12051" max="12051" width="23.42578125" style="808" bestFit="1" customWidth="1"/>
    <col min="12052" max="12052" width="31.85546875" style="808" bestFit="1" customWidth="1"/>
    <col min="12053" max="12053" width="7.85546875" style="808" bestFit="1" customWidth="1"/>
    <col min="12054" max="12054" width="5.7109375" style="808" bestFit="1" customWidth="1"/>
    <col min="12055" max="12055" width="9.140625" style="808" bestFit="1" customWidth="1"/>
    <col min="12056" max="12056" width="13.5703125" style="808" bestFit="1" customWidth="1"/>
    <col min="12057" max="12285" width="9.140625" style="808"/>
    <col min="12286" max="12286" width="4.42578125" style="808" bestFit="1" customWidth="1"/>
    <col min="12287" max="12287" width="18.28515625" style="808" bestFit="1" customWidth="1"/>
    <col min="12288" max="12288" width="19" style="808" bestFit="1" customWidth="1"/>
    <col min="12289" max="12289" width="15.42578125" style="808" bestFit="1" customWidth="1"/>
    <col min="12290" max="12291" width="12.42578125" style="808" bestFit="1" customWidth="1"/>
    <col min="12292" max="12292" width="7.140625" style="808" bestFit="1" customWidth="1"/>
    <col min="12293" max="12293" width="10.140625" style="808" bestFit="1" customWidth="1"/>
    <col min="12294" max="12294" width="15.85546875" style="808" bestFit="1" customWidth="1"/>
    <col min="12295" max="12295" width="15.140625" style="808" bestFit="1" customWidth="1"/>
    <col min="12296" max="12296" width="18.28515625" style="808" bestFit="1" customWidth="1"/>
    <col min="12297" max="12297" width="13.28515625" style="808" bestFit="1" customWidth="1"/>
    <col min="12298" max="12298" width="19.28515625" style="808" customWidth="1"/>
    <col min="12299" max="12299" width="15.140625" style="808" customWidth="1"/>
    <col min="12300" max="12300" width="21" style="808" bestFit="1" customWidth="1"/>
    <col min="12301" max="12301" width="17.140625" style="808" bestFit="1" customWidth="1"/>
    <col min="12302" max="12302" width="16.85546875" style="808" bestFit="1" customWidth="1"/>
    <col min="12303" max="12303" width="16.7109375" style="808" bestFit="1" customWidth="1"/>
    <col min="12304" max="12304" width="15.7109375" style="808" bestFit="1" customWidth="1"/>
    <col min="12305" max="12305" width="16.28515625" style="808" bestFit="1" customWidth="1"/>
    <col min="12306" max="12306" width="17.28515625" style="808" customWidth="1"/>
    <col min="12307" max="12307" width="23.42578125" style="808" bestFit="1" customWidth="1"/>
    <col min="12308" max="12308" width="31.85546875" style="808" bestFit="1" customWidth="1"/>
    <col min="12309" max="12309" width="7.85546875" style="808" bestFit="1" customWidth="1"/>
    <col min="12310" max="12310" width="5.7109375" style="808" bestFit="1" customWidth="1"/>
    <col min="12311" max="12311" width="9.140625" style="808" bestFit="1" customWidth="1"/>
    <col min="12312" max="12312" width="13.5703125" style="808" bestFit="1" customWidth="1"/>
    <col min="12313" max="12541" width="9.140625" style="808"/>
    <col min="12542" max="12542" width="4.42578125" style="808" bestFit="1" customWidth="1"/>
    <col min="12543" max="12543" width="18.28515625" style="808" bestFit="1" customWidth="1"/>
    <col min="12544" max="12544" width="19" style="808" bestFit="1" customWidth="1"/>
    <col min="12545" max="12545" width="15.42578125" style="808" bestFit="1" customWidth="1"/>
    <col min="12546" max="12547" width="12.42578125" style="808" bestFit="1" customWidth="1"/>
    <col min="12548" max="12548" width="7.140625" style="808" bestFit="1" customWidth="1"/>
    <col min="12549" max="12549" width="10.140625" style="808" bestFit="1" customWidth="1"/>
    <col min="12550" max="12550" width="15.85546875" style="808" bestFit="1" customWidth="1"/>
    <col min="12551" max="12551" width="15.140625" style="808" bestFit="1" customWidth="1"/>
    <col min="12552" max="12552" width="18.28515625" style="808" bestFit="1" customWidth="1"/>
    <col min="12553" max="12553" width="13.28515625" style="808" bestFit="1" customWidth="1"/>
    <col min="12554" max="12554" width="19.28515625" style="808" customWidth="1"/>
    <col min="12555" max="12555" width="15.140625" style="808" customWidth="1"/>
    <col min="12556" max="12556" width="21" style="808" bestFit="1" customWidth="1"/>
    <col min="12557" max="12557" width="17.140625" style="808" bestFit="1" customWidth="1"/>
    <col min="12558" max="12558" width="16.85546875" style="808" bestFit="1" customWidth="1"/>
    <col min="12559" max="12559" width="16.7109375" style="808" bestFit="1" customWidth="1"/>
    <col min="12560" max="12560" width="15.7109375" style="808" bestFit="1" customWidth="1"/>
    <col min="12561" max="12561" width="16.28515625" style="808" bestFit="1" customWidth="1"/>
    <col min="12562" max="12562" width="17.28515625" style="808" customWidth="1"/>
    <col min="12563" max="12563" width="23.42578125" style="808" bestFit="1" customWidth="1"/>
    <col min="12564" max="12564" width="31.85546875" style="808" bestFit="1" customWidth="1"/>
    <col min="12565" max="12565" width="7.85546875" style="808" bestFit="1" customWidth="1"/>
    <col min="12566" max="12566" width="5.7109375" style="808" bestFit="1" customWidth="1"/>
    <col min="12567" max="12567" width="9.140625" style="808" bestFit="1" customWidth="1"/>
    <col min="12568" max="12568" width="13.5703125" style="808" bestFit="1" customWidth="1"/>
    <col min="12569" max="12797" width="9.140625" style="808"/>
    <col min="12798" max="12798" width="4.42578125" style="808" bestFit="1" customWidth="1"/>
    <col min="12799" max="12799" width="18.28515625" style="808" bestFit="1" customWidth="1"/>
    <col min="12800" max="12800" width="19" style="808" bestFit="1" customWidth="1"/>
    <col min="12801" max="12801" width="15.42578125" style="808" bestFit="1" customWidth="1"/>
    <col min="12802" max="12803" width="12.42578125" style="808" bestFit="1" customWidth="1"/>
    <col min="12804" max="12804" width="7.140625" style="808" bestFit="1" customWidth="1"/>
    <col min="12805" max="12805" width="10.140625" style="808" bestFit="1" customWidth="1"/>
    <col min="12806" max="12806" width="15.85546875" style="808" bestFit="1" customWidth="1"/>
    <col min="12807" max="12807" width="15.140625" style="808" bestFit="1" customWidth="1"/>
    <col min="12808" max="12808" width="18.28515625" style="808" bestFit="1" customWidth="1"/>
    <col min="12809" max="12809" width="13.28515625" style="808" bestFit="1" customWidth="1"/>
    <col min="12810" max="12810" width="19.28515625" style="808" customWidth="1"/>
    <col min="12811" max="12811" width="15.140625" style="808" customWidth="1"/>
    <col min="12812" max="12812" width="21" style="808" bestFit="1" customWidth="1"/>
    <col min="12813" max="12813" width="17.140625" style="808" bestFit="1" customWidth="1"/>
    <col min="12814" max="12814" width="16.85546875" style="808" bestFit="1" customWidth="1"/>
    <col min="12815" max="12815" width="16.7109375" style="808" bestFit="1" customWidth="1"/>
    <col min="12816" max="12816" width="15.7109375" style="808" bestFit="1" customWidth="1"/>
    <col min="12817" max="12817" width="16.28515625" style="808" bestFit="1" customWidth="1"/>
    <col min="12818" max="12818" width="17.28515625" style="808" customWidth="1"/>
    <col min="12819" max="12819" width="23.42578125" style="808" bestFit="1" customWidth="1"/>
    <col min="12820" max="12820" width="31.85546875" style="808" bestFit="1" customWidth="1"/>
    <col min="12821" max="12821" width="7.85546875" style="808" bestFit="1" customWidth="1"/>
    <col min="12822" max="12822" width="5.7109375" style="808" bestFit="1" customWidth="1"/>
    <col min="12823" max="12823" width="9.140625" style="808" bestFit="1" customWidth="1"/>
    <col min="12824" max="12824" width="13.5703125" style="808" bestFit="1" customWidth="1"/>
    <col min="12825" max="13053" width="9.140625" style="808"/>
    <col min="13054" max="13054" width="4.42578125" style="808" bestFit="1" customWidth="1"/>
    <col min="13055" max="13055" width="18.28515625" style="808" bestFit="1" customWidth="1"/>
    <col min="13056" max="13056" width="19" style="808" bestFit="1" customWidth="1"/>
    <col min="13057" max="13057" width="15.42578125" style="808" bestFit="1" customWidth="1"/>
    <col min="13058" max="13059" width="12.42578125" style="808" bestFit="1" customWidth="1"/>
    <col min="13060" max="13060" width="7.140625" style="808" bestFit="1" customWidth="1"/>
    <col min="13061" max="13061" width="10.140625" style="808" bestFit="1" customWidth="1"/>
    <col min="13062" max="13062" width="15.85546875" style="808" bestFit="1" customWidth="1"/>
    <col min="13063" max="13063" width="15.140625" style="808" bestFit="1" customWidth="1"/>
    <col min="13064" max="13064" width="18.28515625" style="808" bestFit="1" customWidth="1"/>
    <col min="13065" max="13065" width="13.28515625" style="808" bestFit="1" customWidth="1"/>
    <col min="13066" max="13066" width="19.28515625" style="808" customWidth="1"/>
    <col min="13067" max="13067" width="15.140625" style="808" customWidth="1"/>
    <col min="13068" max="13068" width="21" style="808" bestFit="1" customWidth="1"/>
    <col min="13069" max="13069" width="17.140625" style="808" bestFit="1" customWidth="1"/>
    <col min="13070" max="13070" width="16.85546875" style="808" bestFit="1" customWidth="1"/>
    <col min="13071" max="13071" width="16.7109375" style="808" bestFit="1" customWidth="1"/>
    <col min="13072" max="13072" width="15.7109375" style="808" bestFit="1" customWidth="1"/>
    <col min="13073" max="13073" width="16.28515625" style="808" bestFit="1" customWidth="1"/>
    <col min="13074" max="13074" width="17.28515625" style="808" customWidth="1"/>
    <col min="13075" max="13075" width="23.42578125" style="808" bestFit="1" customWidth="1"/>
    <col min="13076" max="13076" width="31.85546875" style="808" bestFit="1" customWidth="1"/>
    <col min="13077" max="13077" width="7.85546875" style="808" bestFit="1" customWidth="1"/>
    <col min="13078" max="13078" width="5.7109375" style="808" bestFit="1" customWidth="1"/>
    <col min="13079" max="13079" width="9.140625" style="808" bestFit="1" customWidth="1"/>
    <col min="13080" max="13080" width="13.5703125" style="808" bestFit="1" customWidth="1"/>
    <col min="13081" max="13309" width="9.140625" style="808"/>
    <col min="13310" max="13310" width="4.42578125" style="808" bestFit="1" customWidth="1"/>
    <col min="13311" max="13311" width="18.28515625" style="808" bestFit="1" customWidth="1"/>
    <col min="13312" max="13312" width="19" style="808" bestFit="1" customWidth="1"/>
    <col min="13313" max="13313" width="15.42578125" style="808" bestFit="1" customWidth="1"/>
    <col min="13314" max="13315" width="12.42578125" style="808" bestFit="1" customWidth="1"/>
    <col min="13316" max="13316" width="7.140625" style="808" bestFit="1" customWidth="1"/>
    <col min="13317" max="13317" width="10.140625" style="808" bestFit="1" customWidth="1"/>
    <col min="13318" max="13318" width="15.85546875" style="808" bestFit="1" customWidth="1"/>
    <col min="13319" max="13319" width="15.140625" style="808" bestFit="1" customWidth="1"/>
    <col min="13320" max="13320" width="18.28515625" style="808" bestFit="1" customWidth="1"/>
    <col min="13321" max="13321" width="13.28515625" style="808" bestFit="1" customWidth="1"/>
    <col min="13322" max="13322" width="19.28515625" style="808" customWidth="1"/>
    <col min="13323" max="13323" width="15.140625" style="808" customWidth="1"/>
    <col min="13324" max="13324" width="21" style="808" bestFit="1" customWidth="1"/>
    <col min="13325" max="13325" width="17.140625" style="808" bestFit="1" customWidth="1"/>
    <col min="13326" max="13326" width="16.85546875" style="808" bestFit="1" customWidth="1"/>
    <col min="13327" max="13327" width="16.7109375" style="808" bestFit="1" customWidth="1"/>
    <col min="13328" max="13328" width="15.7109375" style="808" bestFit="1" customWidth="1"/>
    <col min="13329" max="13329" width="16.28515625" style="808" bestFit="1" customWidth="1"/>
    <col min="13330" max="13330" width="17.28515625" style="808" customWidth="1"/>
    <col min="13331" max="13331" width="23.42578125" style="808" bestFit="1" customWidth="1"/>
    <col min="13332" max="13332" width="31.85546875" style="808" bestFit="1" customWidth="1"/>
    <col min="13333" max="13333" width="7.85546875" style="808" bestFit="1" customWidth="1"/>
    <col min="13334" max="13334" width="5.7109375" style="808" bestFit="1" customWidth="1"/>
    <col min="13335" max="13335" width="9.140625" style="808" bestFit="1" customWidth="1"/>
    <col min="13336" max="13336" width="13.5703125" style="808" bestFit="1" customWidth="1"/>
    <col min="13337" max="13565" width="9.140625" style="808"/>
    <col min="13566" max="13566" width="4.42578125" style="808" bestFit="1" customWidth="1"/>
    <col min="13567" max="13567" width="18.28515625" style="808" bestFit="1" customWidth="1"/>
    <col min="13568" max="13568" width="19" style="808" bestFit="1" customWidth="1"/>
    <col min="13569" max="13569" width="15.42578125" style="808" bestFit="1" customWidth="1"/>
    <col min="13570" max="13571" width="12.42578125" style="808" bestFit="1" customWidth="1"/>
    <col min="13572" max="13572" width="7.140625" style="808" bestFit="1" customWidth="1"/>
    <col min="13573" max="13573" width="10.140625" style="808" bestFit="1" customWidth="1"/>
    <col min="13574" max="13574" width="15.85546875" style="808" bestFit="1" customWidth="1"/>
    <col min="13575" max="13575" width="15.140625" style="808" bestFit="1" customWidth="1"/>
    <col min="13576" max="13576" width="18.28515625" style="808" bestFit="1" customWidth="1"/>
    <col min="13577" max="13577" width="13.28515625" style="808" bestFit="1" customWidth="1"/>
    <col min="13578" max="13578" width="19.28515625" style="808" customWidth="1"/>
    <col min="13579" max="13579" width="15.140625" style="808" customWidth="1"/>
    <col min="13580" max="13580" width="21" style="808" bestFit="1" customWidth="1"/>
    <col min="13581" max="13581" width="17.140625" style="808" bestFit="1" customWidth="1"/>
    <col min="13582" max="13582" width="16.85546875" style="808" bestFit="1" customWidth="1"/>
    <col min="13583" max="13583" width="16.7109375" style="808" bestFit="1" customWidth="1"/>
    <col min="13584" max="13584" width="15.7109375" style="808" bestFit="1" customWidth="1"/>
    <col min="13585" max="13585" width="16.28515625" style="808" bestFit="1" customWidth="1"/>
    <col min="13586" max="13586" width="17.28515625" style="808" customWidth="1"/>
    <col min="13587" max="13587" width="23.42578125" style="808" bestFit="1" customWidth="1"/>
    <col min="13588" max="13588" width="31.85546875" style="808" bestFit="1" customWidth="1"/>
    <col min="13589" max="13589" width="7.85546875" style="808" bestFit="1" customWidth="1"/>
    <col min="13590" max="13590" width="5.7109375" style="808" bestFit="1" customWidth="1"/>
    <col min="13591" max="13591" width="9.140625" style="808" bestFit="1" customWidth="1"/>
    <col min="13592" max="13592" width="13.5703125" style="808" bestFit="1" customWidth="1"/>
    <col min="13593" max="13821" width="9.140625" style="808"/>
    <col min="13822" max="13822" width="4.42578125" style="808" bestFit="1" customWidth="1"/>
    <col min="13823" max="13823" width="18.28515625" style="808" bestFit="1" customWidth="1"/>
    <col min="13824" max="13824" width="19" style="808" bestFit="1" customWidth="1"/>
    <col min="13825" max="13825" width="15.42578125" style="808" bestFit="1" customWidth="1"/>
    <col min="13826" max="13827" width="12.42578125" style="808" bestFit="1" customWidth="1"/>
    <col min="13828" max="13828" width="7.140625" style="808" bestFit="1" customWidth="1"/>
    <col min="13829" max="13829" width="10.140625" style="808" bestFit="1" customWidth="1"/>
    <col min="13830" max="13830" width="15.85546875" style="808" bestFit="1" customWidth="1"/>
    <col min="13831" max="13831" width="15.140625" style="808" bestFit="1" customWidth="1"/>
    <col min="13832" max="13832" width="18.28515625" style="808" bestFit="1" customWidth="1"/>
    <col min="13833" max="13833" width="13.28515625" style="808" bestFit="1" customWidth="1"/>
    <col min="13834" max="13834" width="19.28515625" style="808" customWidth="1"/>
    <col min="13835" max="13835" width="15.140625" style="808" customWidth="1"/>
    <col min="13836" max="13836" width="21" style="808" bestFit="1" customWidth="1"/>
    <col min="13837" max="13837" width="17.140625" style="808" bestFit="1" customWidth="1"/>
    <col min="13838" max="13838" width="16.85546875" style="808" bestFit="1" customWidth="1"/>
    <col min="13839" max="13839" width="16.7109375" style="808" bestFit="1" customWidth="1"/>
    <col min="13840" max="13840" width="15.7109375" style="808" bestFit="1" customWidth="1"/>
    <col min="13841" max="13841" width="16.28515625" style="808" bestFit="1" customWidth="1"/>
    <col min="13842" max="13842" width="17.28515625" style="808" customWidth="1"/>
    <col min="13843" max="13843" width="23.42578125" style="808" bestFit="1" customWidth="1"/>
    <col min="13844" max="13844" width="31.85546875" style="808" bestFit="1" customWidth="1"/>
    <col min="13845" max="13845" width="7.85546875" style="808" bestFit="1" customWidth="1"/>
    <col min="13846" max="13846" width="5.7109375" style="808" bestFit="1" customWidth="1"/>
    <col min="13847" max="13847" width="9.140625" style="808" bestFit="1" customWidth="1"/>
    <col min="13848" max="13848" width="13.5703125" style="808" bestFit="1" customWidth="1"/>
    <col min="13849" max="14077" width="9.140625" style="808"/>
    <col min="14078" max="14078" width="4.42578125" style="808" bestFit="1" customWidth="1"/>
    <col min="14079" max="14079" width="18.28515625" style="808" bestFit="1" customWidth="1"/>
    <col min="14080" max="14080" width="19" style="808" bestFit="1" customWidth="1"/>
    <col min="14081" max="14081" width="15.42578125" style="808" bestFit="1" customWidth="1"/>
    <col min="14082" max="14083" width="12.42578125" style="808" bestFit="1" customWidth="1"/>
    <col min="14084" max="14084" width="7.140625" style="808" bestFit="1" customWidth="1"/>
    <col min="14085" max="14085" width="10.140625" style="808" bestFit="1" customWidth="1"/>
    <col min="14086" max="14086" width="15.85546875" style="808" bestFit="1" customWidth="1"/>
    <col min="14087" max="14087" width="15.140625" style="808" bestFit="1" customWidth="1"/>
    <col min="14088" max="14088" width="18.28515625" style="808" bestFit="1" customWidth="1"/>
    <col min="14089" max="14089" width="13.28515625" style="808" bestFit="1" customWidth="1"/>
    <col min="14090" max="14090" width="19.28515625" style="808" customWidth="1"/>
    <col min="14091" max="14091" width="15.140625" style="808" customWidth="1"/>
    <col min="14092" max="14092" width="21" style="808" bestFit="1" customWidth="1"/>
    <col min="14093" max="14093" width="17.140625" style="808" bestFit="1" customWidth="1"/>
    <col min="14094" max="14094" width="16.85546875" style="808" bestFit="1" customWidth="1"/>
    <col min="14095" max="14095" width="16.7109375" style="808" bestFit="1" customWidth="1"/>
    <col min="14096" max="14096" width="15.7109375" style="808" bestFit="1" customWidth="1"/>
    <col min="14097" max="14097" width="16.28515625" style="808" bestFit="1" customWidth="1"/>
    <col min="14098" max="14098" width="17.28515625" style="808" customWidth="1"/>
    <col min="14099" max="14099" width="23.42578125" style="808" bestFit="1" customWidth="1"/>
    <col min="14100" max="14100" width="31.85546875" style="808" bestFit="1" customWidth="1"/>
    <col min="14101" max="14101" width="7.85546875" style="808" bestFit="1" customWidth="1"/>
    <col min="14102" max="14102" width="5.7109375" style="808" bestFit="1" customWidth="1"/>
    <col min="14103" max="14103" width="9.140625" style="808" bestFit="1" customWidth="1"/>
    <col min="14104" max="14104" width="13.5703125" style="808" bestFit="1" customWidth="1"/>
    <col min="14105" max="14333" width="9.140625" style="808"/>
    <col min="14334" max="14334" width="4.42578125" style="808" bestFit="1" customWidth="1"/>
    <col min="14335" max="14335" width="18.28515625" style="808" bestFit="1" customWidth="1"/>
    <col min="14336" max="14336" width="19" style="808" bestFit="1" customWidth="1"/>
    <col min="14337" max="14337" width="15.42578125" style="808" bestFit="1" customWidth="1"/>
    <col min="14338" max="14339" width="12.42578125" style="808" bestFit="1" customWidth="1"/>
    <col min="14340" max="14340" width="7.140625" style="808" bestFit="1" customWidth="1"/>
    <col min="14341" max="14341" width="10.140625" style="808" bestFit="1" customWidth="1"/>
    <col min="14342" max="14342" width="15.85546875" style="808" bestFit="1" customWidth="1"/>
    <col min="14343" max="14343" width="15.140625" style="808" bestFit="1" customWidth="1"/>
    <col min="14344" max="14344" width="18.28515625" style="808" bestFit="1" customWidth="1"/>
    <col min="14345" max="14345" width="13.28515625" style="808" bestFit="1" customWidth="1"/>
    <col min="14346" max="14346" width="19.28515625" style="808" customWidth="1"/>
    <col min="14347" max="14347" width="15.140625" style="808" customWidth="1"/>
    <col min="14348" max="14348" width="21" style="808" bestFit="1" customWidth="1"/>
    <col min="14349" max="14349" width="17.140625" style="808" bestFit="1" customWidth="1"/>
    <col min="14350" max="14350" width="16.85546875" style="808" bestFit="1" customWidth="1"/>
    <col min="14351" max="14351" width="16.7109375" style="808" bestFit="1" customWidth="1"/>
    <col min="14352" max="14352" width="15.7109375" style="808" bestFit="1" customWidth="1"/>
    <col min="14353" max="14353" width="16.28515625" style="808" bestFit="1" customWidth="1"/>
    <col min="14354" max="14354" width="17.28515625" style="808" customWidth="1"/>
    <col min="14355" max="14355" width="23.42578125" style="808" bestFit="1" customWidth="1"/>
    <col min="14356" max="14356" width="31.85546875" style="808" bestFit="1" customWidth="1"/>
    <col min="14357" max="14357" width="7.85546875" style="808" bestFit="1" customWidth="1"/>
    <col min="14358" max="14358" width="5.7109375" style="808" bestFit="1" customWidth="1"/>
    <col min="14359" max="14359" width="9.140625" style="808" bestFit="1" customWidth="1"/>
    <col min="14360" max="14360" width="13.5703125" style="808" bestFit="1" customWidth="1"/>
    <col min="14361" max="14589" width="9.140625" style="808"/>
    <col min="14590" max="14590" width="4.42578125" style="808" bestFit="1" customWidth="1"/>
    <col min="14591" max="14591" width="18.28515625" style="808" bestFit="1" customWidth="1"/>
    <col min="14592" max="14592" width="19" style="808" bestFit="1" customWidth="1"/>
    <col min="14593" max="14593" width="15.42578125" style="808" bestFit="1" customWidth="1"/>
    <col min="14594" max="14595" width="12.42578125" style="808" bestFit="1" customWidth="1"/>
    <col min="14596" max="14596" width="7.140625" style="808" bestFit="1" customWidth="1"/>
    <col min="14597" max="14597" width="10.140625" style="808" bestFit="1" customWidth="1"/>
    <col min="14598" max="14598" width="15.85546875" style="808" bestFit="1" customWidth="1"/>
    <col min="14599" max="14599" width="15.140625" style="808" bestFit="1" customWidth="1"/>
    <col min="14600" max="14600" width="18.28515625" style="808" bestFit="1" customWidth="1"/>
    <col min="14601" max="14601" width="13.28515625" style="808" bestFit="1" customWidth="1"/>
    <col min="14602" max="14602" width="19.28515625" style="808" customWidth="1"/>
    <col min="14603" max="14603" width="15.140625" style="808" customWidth="1"/>
    <col min="14604" max="14604" width="21" style="808" bestFit="1" customWidth="1"/>
    <col min="14605" max="14605" width="17.140625" style="808" bestFit="1" customWidth="1"/>
    <col min="14606" max="14606" width="16.85546875" style="808" bestFit="1" customWidth="1"/>
    <col min="14607" max="14607" width="16.7109375" style="808" bestFit="1" customWidth="1"/>
    <col min="14608" max="14608" width="15.7109375" style="808" bestFit="1" customWidth="1"/>
    <col min="14609" max="14609" width="16.28515625" style="808" bestFit="1" customWidth="1"/>
    <col min="14610" max="14610" width="17.28515625" style="808" customWidth="1"/>
    <col min="14611" max="14611" width="23.42578125" style="808" bestFit="1" customWidth="1"/>
    <col min="14612" max="14612" width="31.85546875" style="808" bestFit="1" customWidth="1"/>
    <col min="14613" max="14613" width="7.85546875" style="808" bestFit="1" customWidth="1"/>
    <col min="14614" max="14614" width="5.7109375" style="808" bestFit="1" customWidth="1"/>
    <col min="14615" max="14615" width="9.140625" style="808" bestFit="1" customWidth="1"/>
    <col min="14616" max="14616" width="13.5703125" style="808" bestFit="1" customWidth="1"/>
    <col min="14617" max="14845" width="9.140625" style="808"/>
    <col min="14846" max="14846" width="4.42578125" style="808" bestFit="1" customWidth="1"/>
    <col min="14847" max="14847" width="18.28515625" style="808" bestFit="1" customWidth="1"/>
    <col min="14848" max="14848" width="19" style="808" bestFit="1" customWidth="1"/>
    <col min="14849" max="14849" width="15.42578125" style="808" bestFit="1" customWidth="1"/>
    <col min="14850" max="14851" width="12.42578125" style="808" bestFit="1" customWidth="1"/>
    <col min="14852" max="14852" width="7.140625" style="808" bestFit="1" customWidth="1"/>
    <col min="14853" max="14853" width="10.140625" style="808" bestFit="1" customWidth="1"/>
    <col min="14854" max="14854" width="15.85546875" style="808" bestFit="1" customWidth="1"/>
    <col min="14855" max="14855" width="15.140625" style="808" bestFit="1" customWidth="1"/>
    <col min="14856" max="14856" width="18.28515625" style="808" bestFit="1" customWidth="1"/>
    <col min="14857" max="14857" width="13.28515625" style="808" bestFit="1" customWidth="1"/>
    <col min="14858" max="14858" width="19.28515625" style="808" customWidth="1"/>
    <col min="14859" max="14859" width="15.140625" style="808" customWidth="1"/>
    <col min="14860" max="14860" width="21" style="808" bestFit="1" customWidth="1"/>
    <col min="14861" max="14861" width="17.140625" style="808" bestFit="1" customWidth="1"/>
    <col min="14862" max="14862" width="16.85546875" style="808" bestFit="1" customWidth="1"/>
    <col min="14863" max="14863" width="16.7109375" style="808" bestFit="1" customWidth="1"/>
    <col min="14864" max="14864" width="15.7109375" style="808" bestFit="1" customWidth="1"/>
    <col min="14865" max="14865" width="16.28515625" style="808" bestFit="1" customWidth="1"/>
    <col min="14866" max="14866" width="17.28515625" style="808" customWidth="1"/>
    <col min="14867" max="14867" width="23.42578125" style="808" bestFit="1" customWidth="1"/>
    <col min="14868" max="14868" width="31.85546875" style="808" bestFit="1" customWidth="1"/>
    <col min="14869" max="14869" width="7.85546875" style="808" bestFit="1" customWidth="1"/>
    <col min="14870" max="14870" width="5.7109375" style="808" bestFit="1" customWidth="1"/>
    <col min="14871" max="14871" width="9.140625" style="808" bestFit="1" customWidth="1"/>
    <col min="14872" max="14872" width="13.5703125" style="808" bestFit="1" customWidth="1"/>
    <col min="14873" max="15101" width="9.140625" style="808"/>
    <col min="15102" max="15102" width="4.42578125" style="808" bestFit="1" customWidth="1"/>
    <col min="15103" max="15103" width="18.28515625" style="808" bestFit="1" customWidth="1"/>
    <col min="15104" max="15104" width="19" style="808" bestFit="1" customWidth="1"/>
    <col min="15105" max="15105" width="15.42578125" style="808" bestFit="1" customWidth="1"/>
    <col min="15106" max="15107" width="12.42578125" style="808" bestFit="1" customWidth="1"/>
    <col min="15108" max="15108" width="7.140625" style="808" bestFit="1" customWidth="1"/>
    <col min="15109" max="15109" width="10.140625" style="808" bestFit="1" customWidth="1"/>
    <col min="15110" max="15110" width="15.85546875" style="808" bestFit="1" customWidth="1"/>
    <col min="15111" max="15111" width="15.140625" style="808" bestFit="1" customWidth="1"/>
    <col min="15112" max="15112" width="18.28515625" style="808" bestFit="1" customWidth="1"/>
    <col min="15113" max="15113" width="13.28515625" style="808" bestFit="1" customWidth="1"/>
    <col min="15114" max="15114" width="19.28515625" style="808" customWidth="1"/>
    <col min="15115" max="15115" width="15.140625" style="808" customWidth="1"/>
    <col min="15116" max="15116" width="21" style="808" bestFit="1" customWidth="1"/>
    <col min="15117" max="15117" width="17.140625" style="808" bestFit="1" customWidth="1"/>
    <col min="15118" max="15118" width="16.85546875" style="808" bestFit="1" customWidth="1"/>
    <col min="15119" max="15119" width="16.7109375" style="808" bestFit="1" customWidth="1"/>
    <col min="15120" max="15120" width="15.7109375" style="808" bestFit="1" customWidth="1"/>
    <col min="15121" max="15121" width="16.28515625" style="808" bestFit="1" customWidth="1"/>
    <col min="15122" max="15122" width="17.28515625" style="808" customWidth="1"/>
    <col min="15123" max="15123" width="23.42578125" style="808" bestFit="1" customWidth="1"/>
    <col min="15124" max="15124" width="31.85546875" style="808" bestFit="1" customWidth="1"/>
    <col min="15125" max="15125" width="7.85546875" style="808" bestFit="1" customWidth="1"/>
    <col min="15126" max="15126" width="5.7109375" style="808" bestFit="1" customWidth="1"/>
    <col min="15127" max="15127" width="9.140625" style="808" bestFit="1" customWidth="1"/>
    <col min="15128" max="15128" width="13.5703125" style="808" bestFit="1" customWidth="1"/>
    <col min="15129" max="15357" width="9.140625" style="808"/>
    <col min="15358" max="15358" width="4.42578125" style="808" bestFit="1" customWidth="1"/>
    <col min="15359" max="15359" width="18.28515625" style="808" bestFit="1" customWidth="1"/>
    <col min="15360" max="15360" width="19" style="808" bestFit="1" customWidth="1"/>
    <col min="15361" max="15361" width="15.42578125" style="808" bestFit="1" customWidth="1"/>
    <col min="15362" max="15363" width="12.42578125" style="808" bestFit="1" customWidth="1"/>
    <col min="15364" max="15364" width="7.140625" style="808" bestFit="1" customWidth="1"/>
    <col min="15365" max="15365" width="10.140625" style="808" bestFit="1" customWidth="1"/>
    <col min="15366" max="15366" width="15.85546875" style="808" bestFit="1" customWidth="1"/>
    <col min="15367" max="15367" width="15.140625" style="808" bestFit="1" customWidth="1"/>
    <col min="15368" max="15368" width="18.28515625" style="808" bestFit="1" customWidth="1"/>
    <col min="15369" max="15369" width="13.28515625" style="808" bestFit="1" customWidth="1"/>
    <col min="15370" max="15370" width="19.28515625" style="808" customWidth="1"/>
    <col min="15371" max="15371" width="15.140625" style="808" customWidth="1"/>
    <col min="15372" max="15372" width="21" style="808" bestFit="1" customWidth="1"/>
    <col min="15373" max="15373" width="17.140625" style="808" bestFit="1" customWidth="1"/>
    <col min="15374" max="15374" width="16.85546875" style="808" bestFit="1" customWidth="1"/>
    <col min="15375" max="15375" width="16.7109375" style="808" bestFit="1" customWidth="1"/>
    <col min="15376" max="15376" width="15.7109375" style="808" bestFit="1" customWidth="1"/>
    <col min="15377" max="15377" width="16.28515625" style="808" bestFit="1" customWidth="1"/>
    <col min="15378" max="15378" width="17.28515625" style="808" customWidth="1"/>
    <col min="15379" max="15379" width="23.42578125" style="808" bestFit="1" customWidth="1"/>
    <col min="15380" max="15380" width="31.85546875" style="808" bestFit="1" customWidth="1"/>
    <col min="15381" max="15381" width="7.85546875" style="808" bestFit="1" customWidth="1"/>
    <col min="15382" max="15382" width="5.7109375" style="808" bestFit="1" customWidth="1"/>
    <col min="15383" max="15383" width="9.140625" style="808" bestFit="1" customWidth="1"/>
    <col min="15384" max="15384" width="13.5703125" style="808" bestFit="1" customWidth="1"/>
    <col min="15385" max="15613" width="9.140625" style="808"/>
    <col min="15614" max="15614" width="4.42578125" style="808" bestFit="1" customWidth="1"/>
    <col min="15615" max="15615" width="18.28515625" style="808" bestFit="1" customWidth="1"/>
    <col min="15616" max="15616" width="19" style="808" bestFit="1" customWidth="1"/>
    <col min="15617" max="15617" width="15.42578125" style="808" bestFit="1" customWidth="1"/>
    <col min="15618" max="15619" width="12.42578125" style="808" bestFit="1" customWidth="1"/>
    <col min="15620" max="15620" width="7.140625" style="808" bestFit="1" customWidth="1"/>
    <col min="15621" max="15621" width="10.140625" style="808" bestFit="1" customWidth="1"/>
    <col min="15622" max="15622" width="15.85546875" style="808" bestFit="1" customWidth="1"/>
    <col min="15623" max="15623" width="15.140625" style="808" bestFit="1" customWidth="1"/>
    <col min="15624" max="15624" width="18.28515625" style="808" bestFit="1" customWidth="1"/>
    <col min="15625" max="15625" width="13.28515625" style="808" bestFit="1" customWidth="1"/>
    <col min="15626" max="15626" width="19.28515625" style="808" customWidth="1"/>
    <col min="15627" max="15627" width="15.140625" style="808" customWidth="1"/>
    <col min="15628" max="15628" width="21" style="808" bestFit="1" customWidth="1"/>
    <col min="15629" max="15629" width="17.140625" style="808" bestFit="1" customWidth="1"/>
    <col min="15630" max="15630" width="16.85546875" style="808" bestFit="1" customWidth="1"/>
    <col min="15631" max="15631" width="16.7109375" style="808" bestFit="1" customWidth="1"/>
    <col min="15632" max="15632" width="15.7109375" style="808" bestFit="1" customWidth="1"/>
    <col min="15633" max="15633" width="16.28515625" style="808" bestFit="1" customWidth="1"/>
    <col min="15634" max="15634" width="17.28515625" style="808" customWidth="1"/>
    <col min="15635" max="15635" width="23.42578125" style="808" bestFit="1" customWidth="1"/>
    <col min="15636" max="15636" width="31.85546875" style="808" bestFit="1" customWidth="1"/>
    <col min="15637" max="15637" width="7.85546875" style="808" bestFit="1" customWidth="1"/>
    <col min="15638" max="15638" width="5.7109375" style="808" bestFit="1" customWidth="1"/>
    <col min="15639" max="15639" width="9.140625" style="808" bestFit="1" customWidth="1"/>
    <col min="15640" max="15640" width="13.5703125" style="808" bestFit="1" customWidth="1"/>
    <col min="15641" max="15869" width="9.140625" style="808"/>
    <col min="15870" max="15870" width="4.42578125" style="808" bestFit="1" customWidth="1"/>
    <col min="15871" max="15871" width="18.28515625" style="808" bestFit="1" customWidth="1"/>
    <col min="15872" max="15872" width="19" style="808" bestFit="1" customWidth="1"/>
    <col min="15873" max="15873" width="15.42578125" style="808" bestFit="1" customWidth="1"/>
    <col min="15874" max="15875" width="12.42578125" style="808" bestFit="1" customWidth="1"/>
    <col min="15876" max="15876" width="7.140625" style="808" bestFit="1" customWidth="1"/>
    <col min="15877" max="15877" width="10.140625" style="808" bestFit="1" customWidth="1"/>
    <col min="15878" max="15878" width="15.85546875" style="808" bestFit="1" customWidth="1"/>
    <col min="15879" max="15879" width="15.140625" style="808" bestFit="1" customWidth="1"/>
    <col min="15880" max="15880" width="18.28515625" style="808" bestFit="1" customWidth="1"/>
    <col min="15881" max="15881" width="13.28515625" style="808" bestFit="1" customWidth="1"/>
    <col min="15882" max="15882" width="19.28515625" style="808" customWidth="1"/>
    <col min="15883" max="15883" width="15.140625" style="808" customWidth="1"/>
    <col min="15884" max="15884" width="21" style="808" bestFit="1" customWidth="1"/>
    <col min="15885" max="15885" width="17.140625" style="808" bestFit="1" customWidth="1"/>
    <col min="15886" max="15886" width="16.85546875" style="808" bestFit="1" customWidth="1"/>
    <col min="15887" max="15887" width="16.7109375" style="808" bestFit="1" customWidth="1"/>
    <col min="15888" max="15888" width="15.7109375" style="808" bestFit="1" customWidth="1"/>
    <col min="15889" max="15889" width="16.28515625" style="808" bestFit="1" customWidth="1"/>
    <col min="15890" max="15890" width="17.28515625" style="808" customWidth="1"/>
    <col min="15891" max="15891" width="23.42578125" style="808" bestFit="1" customWidth="1"/>
    <col min="15892" max="15892" width="31.85546875" style="808" bestFit="1" customWidth="1"/>
    <col min="15893" max="15893" width="7.85546875" style="808" bestFit="1" customWidth="1"/>
    <col min="15894" max="15894" width="5.7109375" style="808" bestFit="1" customWidth="1"/>
    <col min="15895" max="15895" width="9.140625" style="808" bestFit="1" customWidth="1"/>
    <col min="15896" max="15896" width="13.5703125" style="808" bestFit="1" customWidth="1"/>
    <col min="15897" max="16125" width="9.140625" style="808"/>
    <col min="16126" max="16126" width="4.42578125" style="808" bestFit="1" customWidth="1"/>
    <col min="16127" max="16127" width="18.28515625" style="808" bestFit="1" customWidth="1"/>
    <col min="16128" max="16128" width="19" style="808" bestFit="1" customWidth="1"/>
    <col min="16129" max="16129" width="15.42578125" style="808" bestFit="1" customWidth="1"/>
    <col min="16130" max="16131" width="12.42578125" style="808" bestFit="1" customWidth="1"/>
    <col min="16132" max="16132" width="7.140625" style="808" bestFit="1" customWidth="1"/>
    <col min="16133" max="16133" width="10.140625" style="808" bestFit="1" customWidth="1"/>
    <col min="16134" max="16134" width="15.85546875" style="808" bestFit="1" customWidth="1"/>
    <col min="16135" max="16135" width="15.140625" style="808" bestFit="1" customWidth="1"/>
    <col min="16136" max="16136" width="18.28515625" style="808" bestFit="1" customWidth="1"/>
    <col min="16137" max="16137" width="13.28515625" style="808" bestFit="1" customWidth="1"/>
    <col min="16138" max="16138" width="19.28515625" style="808" customWidth="1"/>
    <col min="16139" max="16139" width="15.140625" style="808" customWidth="1"/>
    <col min="16140" max="16140" width="21" style="808" bestFit="1" customWidth="1"/>
    <col min="16141" max="16141" width="17.140625" style="808" bestFit="1" customWidth="1"/>
    <col min="16142" max="16142" width="16.85546875" style="808" bestFit="1" customWidth="1"/>
    <col min="16143" max="16143" width="16.7109375" style="808" bestFit="1" customWidth="1"/>
    <col min="16144" max="16144" width="15.7109375" style="808" bestFit="1" customWidth="1"/>
    <col min="16145" max="16145" width="16.28515625" style="808" bestFit="1" customWidth="1"/>
    <col min="16146" max="16146" width="17.28515625" style="808" customWidth="1"/>
    <col min="16147" max="16147" width="23.42578125" style="808" bestFit="1" customWidth="1"/>
    <col min="16148" max="16148" width="31.85546875" style="808" bestFit="1" customWidth="1"/>
    <col min="16149" max="16149" width="7.85546875" style="808" bestFit="1" customWidth="1"/>
    <col min="16150" max="16150" width="5.7109375" style="808" bestFit="1" customWidth="1"/>
    <col min="16151" max="16151" width="9.140625" style="808" bestFit="1" customWidth="1"/>
    <col min="16152" max="16152" width="13.5703125" style="808" bestFit="1" customWidth="1"/>
    <col min="16153" max="16384" width="9.140625" style="808"/>
  </cols>
  <sheetData>
    <row r="1" spans="1:52" ht="16.5" x14ac:dyDescent="0.25">
      <c r="A1" s="1251" t="s">
        <v>866</v>
      </c>
      <c r="B1" s="1251"/>
      <c r="C1" s="1251"/>
      <c r="D1" s="1251"/>
      <c r="E1" s="1251"/>
      <c r="F1" s="1251"/>
      <c r="G1" s="1251"/>
      <c r="H1" s="1251"/>
      <c r="I1" s="1251"/>
      <c r="J1" s="1251"/>
      <c r="K1" s="1251"/>
      <c r="L1" s="1251"/>
      <c r="M1" s="1251"/>
      <c r="N1" s="1251"/>
      <c r="O1" s="1251"/>
      <c r="P1" s="1251"/>
      <c r="Q1" s="797"/>
      <c r="R1" s="797"/>
      <c r="S1" s="797"/>
      <c r="T1" s="797"/>
      <c r="U1" s="797"/>
      <c r="V1" s="797"/>
      <c r="W1" s="797"/>
      <c r="X1" s="797"/>
      <c r="Y1" s="797"/>
      <c r="Z1" s="797"/>
      <c r="AA1" s="797"/>
      <c r="AB1" s="797"/>
      <c r="AC1" s="797"/>
      <c r="AD1" s="797"/>
      <c r="AE1" s="797"/>
      <c r="AF1" s="797"/>
      <c r="AG1" s="797"/>
    </row>
    <row r="2" spans="1:52" ht="16.5" x14ac:dyDescent="0.25">
      <c r="A2" s="819"/>
      <c r="B2" s="819"/>
      <c r="C2" s="819"/>
      <c r="D2" s="819"/>
      <c r="E2" s="819"/>
      <c r="F2" s="819"/>
      <c r="G2" s="819"/>
      <c r="H2" s="819"/>
      <c r="I2" s="819"/>
      <c r="J2" s="819"/>
      <c r="K2" s="819"/>
      <c r="L2" s="819"/>
      <c r="M2" s="819"/>
      <c r="N2" s="819"/>
      <c r="O2" s="819"/>
      <c r="P2" s="819"/>
      <c r="Q2" s="797"/>
      <c r="R2" s="797"/>
      <c r="S2" s="797"/>
      <c r="T2" s="797"/>
      <c r="U2" s="797"/>
      <c r="V2" s="797"/>
      <c r="W2" s="797"/>
      <c r="X2" s="797"/>
      <c r="Y2" s="797"/>
      <c r="Z2" s="797"/>
      <c r="AA2" s="797"/>
      <c r="AB2" s="797"/>
      <c r="AC2" s="797"/>
      <c r="AD2" s="797"/>
      <c r="AE2" s="797"/>
      <c r="AF2" s="797"/>
      <c r="AG2" s="797"/>
    </row>
    <row r="3" spans="1:52" ht="15.75" x14ac:dyDescent="0.25">
      <c r="A3" s="987" t="s">
        <v>968</v>
      </c>
      <c r="B3" s="987"/>
      <c r="C3" s="987"/>
      <c r="D3" s="987"/>
      <c r="E3" s="987"/>
      <c r="F3" s="987"/>
      <c r="G3" s="987"/>
      <c r="H3" s="987"/>
      <c r="I3" s="987"/>
      <c r="J3" s="987"/>
      <c r="K3" s="987"/>
      <c r="L3" s="987"/>
      <c r="M3" s="987"/>
      <c r="N3" s="987"/>
      <c r="O3" s="987"/>
      <c r="P3" s="987"/>
      <c r="Q3" s="298"/>
      <c r="R3" s="298"/>
      <c r="S3" s="298"/>
      <c r="T3" s="298"/>
      <c r="U3" s="298"/>
      <c r="V3" s="298"/>
      <c r="W3" s="298"/>
      <c r="X3" s="298"/>
      <c r="Y3" s="298"/>
      <c r="Z3" s="298"/>
      <c r="AA3" s="298"/>
      <c r="AB3" s="298"/>
      <c r="AC3" s="298"/>
      <c r="AD3" s="298"/>
      <c r="AE3" s="298"/>
      <c r="AF3" s="298"/>
      <c r="AG3" s="298"/>
    </row>
    <row r="4" spans="1:52" ht="15.75" x14ac:dyDescent="0.25">
      <c r="A4" s="1252" t="s">
        <v>867</v>
      </c>
      <c r="B4" s="1252"/>
      <c r="C4" s="1252"/>
      <c r="D4" s="1252"/>
      <c r="E4" s="1252"/>
      <c r="F4" s="1252"/>
      <c r="G4" s="1252"/>
      <c r="H4" s="1252"/>
      <c r="I4" s="1252"/>
      <c r="J4" s="1252"/>
      <c r="K4" s="1252"/>
      <c r="L4" s="1252"/>
      <c r="M4" s="1252"/>
      <c r="N4" s="1252"/>
      <c r="O4" s="1252"/>
      <c r="P4" s="1252"/>
      <c r="Q4" s="299"/>
      <c r="R4" s="299"/>
      <c r="S4" s="299"/>
      <c r="T4" s="299"/>
      <c r="U4" s="299"/>
      <c r="V4" s="299"/>
      <c r="W4" s="299"/>
      <c r="X4" s="299"/>
      <c r="Y4" s="299"/>
      <c r="Z4" s="299"/>
      <c r="AA4" s="299"/>
      <c r="AB4" s="299"/>
      <c r="AC4" s="299"/>
      <c r="AD4" s="299"/>
      <c r="AE4" s="299"/>
      <c r="AF4" s="299"/>
      <c r="AG4" s="299"/>
    </row>
    <row r="5" spans="1:52" x14ac:dyDescent="0.25">
      <c r="A5" s="1253"/>
      <c r="B5" s="1253"/>
      <c r="C5" s="1253"/>
      <c r="D5" s="1253"/>
      <c r="E5" s="1253"/>
      <c r="F5" s="1253"/>
      <c r="G5" s="1253"/>
      <c r="H5" s="1253"/>
      <c r="I5" s="1253"/>
      <c r="J5" s="1253"/>
      <c r="K5" s="1253"/>
      <c r="L5" s="1253"/>
      <c r="M5" s="1253"/>
      <c r="N5" s="1253"/>
      <c r="O5" s="1253"/>
      <c r="P5" s="1253"/>
      <c r="Q5" s="810"/>
      <c r="R5" s="810"/>
      <c r="S5" s="810"/>
      <c r="T5" s="810"/>
      <c r="U5" s="810"/>
      <c r="V5" s="810"/>
      <c r="W5" s="810"/>
      <c r="X5" s="810"/>
      <c r="Y5" s="810"/>
      <c r="Z5" s="810"/>
      <c r="AA5" s="810"/>
      <c r="AB5" s="810"/>
      <c r="AC5" s="810"/>
      <c r="AD5" s="810"/>
      <c r="AE5" s="810"/>
      <c r="AF5" s="810"/>
      <c r="AG5" s="810"/>
    </row>
    <row r="6" spans="1:52" ht="18" customHeight="1" x14ac:dyDescent="0.25">
      <c r="A6" s="1254" t="s">
        <v>1711</v>
      </c>
      <c r="B6" s="1254"/>
      <c r="C6" s="1254"/>
      <c r="D6" s="1254"/>
      <c r="E6" s="1254"/>
      <c r="F6" s="1254"/>
      <c r="G6" s="1254"/>
      <c r="H6" s="1254"/>
      <c r="I6" s="1254"/>
      <c r="J6" s="1254"/>
      <c r="K6" s="1254"/>
      <c r="L6" s="1254"/>
      <c r="M6" s="1254"/>
      <c r="N6" s="1254"/>
      <c r="O6" s="1254"/>
      <c r="P6" s="1254"/>
      <c r="Q6" s="809"/>
      <c r="R6" s="809"/>
      <c r="S6" s="809"/>
      <c r="T6" s="809"/>
      <c r="U6" s="809"/>
      <c r="V6" s="809"/>
      <c r="W6" s="809"/>
      <c r="X6" s="809"/>
      <c r="Y6" s="809"/>
      <c r="Z6" s="809"/>
      <c r="AA6" s="809"/>
      <c r="AB6" s="809"/>
      <c r="AC6" s="809"/>
      <c r="AD6" s="809"/>
      <c r="AE6" s="809"/>
      <c r="AF6" s="809"/>
      <c r="AG6" s="809"/>
    </row>
    <row r="7" spans="1:52" ht="18" customHeight="1" x14ac:dyDescent="0.25">
      <c r="A7" s="798"/>
      <c r="B7" s="798"/>
      <c r="C7" s="798"/>
      <c r="D7" s="798"/>
      <c r="E7" s="798"/>
      <c r="F7" s="798"/>
      <c r="G7" s="798"/>
      <c r="H7" s="798"/>
      <c r="I7" s="798"/>
      <c r="J7" s="798"/>
      <c r="K7" s="798"/>
      <c r="L7" s="798"/>
      <c r="M7" s="798"/>
      <c r="N7" s="798"/>
      <c r="O7" s="798"/>
      <c r="P7" s="798"/>
      <c r="Q7" s="809"/>
      <c r="R7" s="809"/>
      <c r="S7" s="809"/>
      <c r="T7" s="809"/>
      <c r="U7" s="809"/>
      <c r="V7" s="809"/>
      <c r="W7" s="809"/>
      <c r="X7" s="809"/>
      <c r="Y7" s="809"/>
      <c r="Z7" s="809"/>
      <c r="AA7" s="809"/>
      <c r="AB7" s="809"/>
      <c r="AC7" s="809"/>
      <c r="AD7" s="809"/>
      <c r="AE7" s="809"/>
      <c r="AF7" s="809"/>
      <c r="AG7" s="809"/>
    </row>
    <row r="8" spans="1:52" ht="18.75" x14ac:dyDescent="0.3">
      <c r="A8" s="1254" t="s">
        <v>868</v>
      </c>
      <c r="B8" s="1254"/>
      <c r="C8" s="1254"/>
      <c r="D8" s="1254"/>
      <c r="E8" s="1254"/>
      <c r="F8" s="1254"/>
      <c r="G8" s="1254"/>
      <c r="H8" s="1254"/>
      <c r="I8" s="1254"/>
      <c r="J8" s="1254"/>
      <c r="K8" s="1254"/>
      <c r="L8" s="1254"/>
      <c r="M8" s="1254"/>
      <c r="N8" s="1254"/>
      <c r="O8" s="1254"/>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799"/>
      <c r="AY8" s="799"/>
      <c r="AZ8" s="799"/>
    </row>
    <row r="9" spans="1:52" ht="16.5" customHeight="1" x14ac:dyDescent="0.25">
      <c r="A9" s="1259" t="s">
        <v>869</v>
      </c>
      <c r="B9" s="1259"/>
      <c r="C9" s="1259"/>
      <c r="D9" s="1259"/>
      <c r="E9" s="1259"/>
      <c r="F9" s="1259"/>
      <c r="G9" s="1259"/>
      <c r="H9" s="1259"/>
      <c r="I9" s="1259"/>
      <c r="J9" s="1259"/>
      <c r="K9" s="1259"/>
      <c r="L9" s="1259"/>
      <c r="M9" s="1259"/>
      <c r="N9" s="1259"/>
      <c r="O9" s="1259"/>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c r="AQ9" s="800"/>
      <c r="AR9" s="800"/>
      <c r="AS9" s="800"/>
      <c r="AT9" s="800"/>
      <c r="AU9" s="800"/>
      <c r="AV9" s="800"/>
      <c r="AW9" s="800"/>
      <c r="AX9" s="800"/>
      <c r="AY9" s="800"/>
      <c r="AZ9" s="800"/>
    </row>
    <row r="10" spans="1:52" x14ac:dyDescent="0.25">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row>
    <row r="11" spans="1:52" ht="73.900000000000006" customHeight="1" x14ac:dyDescent="0.25">
      <c r="A11" s="1261" t="s">
        <v>696</v>
      </c>
      <c r="B11" s="1263" t="s">
        <v>870</v>
      </c>
      <c r="C11" s="1263" t="s">
        <v>871</v>
      </c>
      <c r="D11" s="1265" t="s">
        <v>872</v>
      </c>
      <c r="E11" s="1265"/>
      <c r="F11" s="1265"/>
      <c r="G11" s="1263" t="s">
        <v>873</v>
      </c>
      <c r="H11" s="1255" t="s">
        <v>958</v>
      </c>
      <c r="I11" s="1256"/>
      <c r="J11" s="1255" t="s">
        <v>478</v>
      </c>
      <c r="K11" s="1256"/>
      <c r="L11" s="1255" t="s">
        <v>479</v>
      </c>
      <c r="M11" s="1256"/>
      <c r="N11" s="1255" t="s">
        <v>480</v>
      </c>
      <c r="O11" s="1256"/>
      <c r="R11" s="813"/>
    </row>
    <row r="12" spans="1:52" ht="78.75" x14ac:dyDescent="0.25">
      <c r="A12" s="1262"/>
      <c r="B12" s="1264"/>
      <c r="C12" s="1264"/>
      <c r="D12" s="801" t="s">
        <v>959</v>
      </c>
      <c r="E12" s="801" t="s">
        <v>960</v>
      </c>
      <c r="F12" s="801" t="s">
        <v>961</v>
      </c>
      <c r="G12" s="1264"/>
      <c r="H12" s="802" t="s">
        <v>874</v>
      </c>
      <c r="I12" s="802" t="s">
        <v>875</v>
      </c>
      <c r="J12" s="802" t="s">
        <v>874</v>
      </c>
      <c r="K12" s="802" t="s">
        <v>875</v>
      </c>
      <c r="L12" s="802" t="s">
        <v>874</v>
      </c>
      <c r="M12" s="802" t="s">
        <v>876</v>
      </c>
      <c r="N12" s="802" t="s">
        <v>874</v>
      </c>
      <c r="O12" s="802" t="s">
        <v>876</v>
      </c>
    </row>
    <row r="13" spans="1:52" ht="15.75" x14ac:dyDescent="0.25">
      <c r="A13" s="804">
        <v>1</v>
      </c>
      <c r="B13" s="802">
        <v>2</v>
      </c>
      <c r="C13" s="802">
        <v>3</v>
      </c>
      <c r="D13" s="802">
        <v>4</v>
      </c>
      <c r="E13" s="802">
        <v>5</v>
      </c>
      <c r="F13" s="802">
        <v>6</v>
      </c>
      <c r="G13" s="802">
        <v>7</v>
      </c>
      <c r="H13" s="802">
        <v>8</v>
      </c>
      <c r="I13" s="802">
        <v>9</v>
      </c>
      <c r="J13" s="802">
        <v>10</v>
      </c>
      <c r="K13" s="802">
        <v>11</v>
      </c>
      <c r="L13" s="802">
        <v>12</v>
      </c>
      <c r="M13" s="802">
        <v>13</v>
      </c>
      <c r="N13" s="802">
        <v>14</v>
      </c>
      <c r="O13" s="802">
        <v>15</v>
      </c>
    </row>
    <row r="14" spans="1:52" ht="38.25" customHeight="1" x14ac:dyDescent="0.25">
      <c r="A14" s="804" t="s">
        <v>106</v>
      </c>
      <c r="B14" s="802" t="s">
        <v>962</v>
      </c>
      <c r="C14" s="802" t="s">
        <v>878</v>
      </c>
      <c r="D14" s="802" t="s">
        <v>190</v>
      </c>
      <c r="E14" s="802" t="s">
        <v>190</v>
      </c>
      <c r="F14" s="802" t="s">
        <v>190</v>
      </c>
      <c r="G14" s="802" t="s">
        <v>190</v>
      </c>
      <c r="H14" s="802" t="s">
        <v>190</v>
      </c>
      <c r="I14" s="802" t="s">
        <v>190</v>
      </c>
      <c r="J14" s="802" t="s">
        <v>190</v>
      </c>
      <c r="K14" s="802" t="s">
        <v>190</v>
      </c>
      <c r="L14" s="802" t="s">
        <v>190</v>
      </c>
      <c r="M14" s="802" t="s">
        <v>190</v>
      </c>
      <c r="N14" s="802" t="s">
        <v>190</v>
      </c>
      <c r="O14" s="802" t="s">
        <v>190</v>
      </c>
    </row>
    <row r="15" spans="1:52" ht="84" customHeight="1" x14ac:dyDescent="0.25">
      <c r="A15" s="804" t="s">
        <v>108</v>
      </c>
      <c r="B15" s="803" t="s">
        <v>879</v>
      </c>
      <c r="C15" s="802" t="s">
        <v>190</v>
      </c>
      <c r="D15" s="802" t="s">
        <v>190</v>
      </c>
      <c r="E15" s="802" t="s">
        <v>190</v>
      </c>
      <c r="F15" s="802" t="s">
        <v>190</v>
      </c>
      <c r="G15" s="802" t="s">
        <v>190</v>
      </c>
      <c r="H15" s="802" t="s">
        <v>190</v>
      </c>
      <c r="I15" s="802" t="s">
        <v>190</v>
      </c>
      <c r="J15" s="802" t="s">
        <v>190</v>
      </c>
      <c r="K15" s="802" t="s">
        <v>190</v>
      </c>
      <c r="L15" s="802" t="s">
        <v>190</v>
      </c>
      <c r="M15" s="802" t="s">
        <v>190</v>
      </c>
      <c r="N15" s="802" t="s">
        <v>190</v>
      </c>
      <c r="O15" s="802" t="s">
        <v>190</v>
      </c>
    </row>
    <row r="16" spans="1:52" ht="48" customHeight="1" x14ac:dyDescent="0.25">
      <c r="A16" s="1257" t="s">
        <v>110</v>
      </c>
      <c r="B16" s="1258" t="s">
        <v>880</v>
      </c>
      <c r="C16" s="802" t="s">
        <v>881</v>
      </c>
      <c r="D16" s="820">
        <f>63+676</f>
        <v>739</v>
      </c>
      <c r="E16" s="820">
        <f>34+392</f>
        <v>426</v>
      </c>
      <c r="F16" s="820">
        <f>31+31</f>
        <v>62</v>
      </c>
      <c r="G16" s="820">
        <f>(D16+E16+F16)/3</f>
        <v>409</v>
      </c>
      <c r="H16" s="820">
        <f>G16*1.05</f>
        <v>429.45000000000005</v>
      </c>
      <c r="I16" s="820"/>
      <c r="J16" s="820">
        <f>H16*1.05</f>
        <v>450.92250000000007</v>
      </c>
      <c r="K16" s="820"/>
      <c r="L16" s="820">
        <f>J16*1.05</f>
        <v>473.46862500000009</v>
      </c>
      <c r="M16" s="820"/>
      <c r="N16" s="820">
        <f>L16*1.05</f>
        <v>497.14205625000011</v>
      </c>
      <c r="O16" s="802"/>
    </row>
    <row r="17" spans="1:15" ht="40.5" customHeight="1" x14ac:dyDescent="0.25">
      <c r="A17" s="1257"/>
      <c r="B17" s="1258"/>
      <c r="C17" s="802" t="s">
        <v>882</v>
      </c>
      <c r="D17" s="820">
        <f>0.27474+2.7463</f>
        <v>3.0210400000000002</v>
      </c>
      <c r="E17" s="820">
        <f>0.27107+1.8345</f>
        <v>2.1055700000000002</v>
      </c>
      <c r="F17" s="820">
        <f>0.151776+0.15178</f>
        <v>0.30355599999999999</v>
      </c>
      <c r="G17" s="820">
        <f>(D17+E17+F17)/3</f>
        <v>1.8100553333333336</v>
      </c>
      <c r="H17" s="820">
        <f>G17*1.05</f>
        <v>1.9005581000000003</v>
      </c>
      <c r="I17" s="820"/>
      <c r="J17" s="820">
        <f>H17*1.05</f>
        <v>1.9955860050000003</v>
      </c>
      <c r="K17" s="820"/>
      <c r="L17" s="820">
        <f>J17*1.05</f>
        <v>2.0953653052500005</v>
      </c>
      <c r="M17" s="820"/>
      <c r="N17" s="820">
        <f>L17*1.05</f>
        <v>2.2001335705125005</v>
      </c>
      <c r="O17" s="802"/>
    </row>
    <row r="18" spans="1:15" ht="28.5" customHeight="1" x14ac:dyDescent="0.25">
      <c r="A18" s="1257" t="s">
        <v>112</v>
      </c>
      <c r="B18" s="1258" t="s">
        <v>883</v>
      </c>
      <c r="C18" s="802" t="s">
        <v>881</v>
      </c>
      <c r="D18" s="820">
        <f t="shared" ref="D18:H19" si="0">D16</f>
        <v>739</v>
      </c>
      <c r="E18" s="820">
        <f t="shared" si="0"/>
        <v>426</v>
      </c>
      <c r="F18" s="820">
        <f t="shared" si="0"/>
        <v>62</v>
      </c>
      <c r="G18" s="820">
        <f t="shared" si="0"/>
        <v>409</v>
      </c>
      <c r="H18" s="820">
        <f t="shared" si="0"/>
        <v>429.45000000000005</v>
      </c>
      <c r="I18" s="820"/>
      <c r="J18" s="820">
        <f>J16</f>
        <v>450.92250000000007</v>
      </c>
      <c r="K18" s="820"/>
      <c r="L18" s="820">
        <f>L16</f>
        <v>473.46862500000009</v>
      </c>
      <c r="M18" s="820"/>
      <c r="N18" s="820">
        <f>N16</f>
        <v>497.14205625000011</v>
      </c>
      <c r="O18" s="802"/>
    </row>
    <row r="19" spans="1:15" ht="26.25" customHeight="1" x14ac:dyDescent="0.25">
      <c r="A19" s="1257"/>
      <c r="B19" s="1258"/>
      <c r="C19" s="802" t="s">
        <v>882</v>
      </c>
      <c r="D19" s="820">
        <f t="shared" si="0"/>
        <v>3.0210400000000002</v>
      </c>
      <c r="E19" s="820">
        <f t="shared" si="0"/>
        <v>2.1055700000000002</v>
      </c>
      <c r="F19" s="820">
        <f t="shared" si="0"/>
        <v>0.30355599999999999</v>
      </c>
      <c r="G19" s="820">
        <f t="shared" si="0"/>
        <v>1.8100553333333336</v>
      </c>
      <c r="H19" s="820">
        <f t="shared" si="0"/>
        <v>1.9005581000000003</v>
      </c>
      <c r="I19" s="820"/>
      <c r="J19" s="820">
        <f>J17</f>
        <v>1.9955860050000003</v>
      </c>
      <c r="K19" s="820"/>
      <c r="L19" s="820">
        <f>L17</f>
        <v>2.0953653052500005</v>
      </c>
      <c r="M19" s="820"/>
      <c r="N19" s="820">
        <f>N17</f>
        <v>2.2001335705125005</v>
      </c>
      <c r="O19" s="802"/>
    </row>
    <row r="20" spans="1:15" ht="25.5" customHeight="1" x14ac:dyDescent="0.25">
      <c r="A20" s="1257" t="s">
        <v>114</v>
      </c>
      <c r="B20" s="1258" t="s">
        <v>884</v>
      </c>
      <c r="C20" s="802" t="s">
        <v>881</v>
      </c>
      <c r="D20" s="802"/>
      <c r="E20" s="802"/>
      <c r="F20" s="802"/>
      <c r="G20" s="802"/>
      <c r="H20" s="802"/>
      <c r="I20" s="802"/>
      <c r="J20" s="802"/>
      <c r="K20" s="802"/>
      <c r="L20" s="802"/>
      <c r="M20" s="802"/>
      <c r="N20" s="802"/>
      <c r="O20" s="802"/>
    </row>
    <row r="21" spans="1:15" ht="23.25" customHeight="1" x14ac:dyDescent="0.25">
      <c r="A21" s="1257"/>
      <c r="B21" s="1258"/>
      <c r="C21" s="802" t="s">
        <v>882</v>
      </c>
      <c r="D21" s="802"/>
      <c r="E21" s="802"/>
      <c r="F21" s="802"/>
      <c r="G21" s="802"/>
      <c r="H21" s="802"/>
      <c r="I21" s="802"/>
      <c r="J21" s="802"/>
      <c r="K21" s="802"/>
      <c r="L21" s="802"/>
      <c r="M21" s="802"/>
      <c r="N21" s="802"/>
      <c r="O21" s="802"/>
    </row>
    <row r="22" spans="1:15" ht="29.25" customHeight="1" x14ac:dyDescent="0.25">
      <c r="A22" s="1257" t="s">
        <v>116</v>
      </c>
      <c r="B22" s="1258" t="s">
        <v>885</v>
      </c>
      <c r="C22" s="802" t="s">
        <v>881</v>
      </c>
      <c r="D22" s="802"/>
      <c r="E22" s="802"/>
      <c r="F22" s="802"/>
      <c r="G22" s="802"/>
      <c r="H22" s="802"/>
      <c r="I22" s="802"/>
      <c r="J22" s="802"/>
      <c r="K22" s="802"/>
      <c r="L22" s="802"/>
      <c r="M22" s="802"/>
      <c r="N22" s="802"/>
      <c r="O22" s="802"/>
    </row>
    <row r="23" spans="1:15" ht="32.25" customHeight="1" x14ac:dyDescent="0.25">
      <c r="A23" s="1257"/>
      <c r="B23" s="1258"/>
      <c r="C23" s="802" t="s">
        <v>882</v>
      </c>
      <c r="D23" s="802"/>
      <c r="E23" s="802"/>
      <c r="F23" s="802"/>
      <c r="G23" s="802"/>
      <c r="H23" s="802"/>
      <c r="I23" s="802"/>
      <c r="J23" s="802"/>
      <c r="K23" s="802"/>
      <c r="L23" s="802"/>
      <c r="M23" s="802"/>
      <c r="N23" s="802"/>
      <c r="O23" s="802"/>
    </row>
    <row r="24" spans="1:15" ht="24.75" customHeight="1" x14ac:dyDescent="0.25">
      <c r="A24" s="1257" t="s">
        <v>886</v>
      </c>
      <c r="B24" s="1258" t="s">
        <v>887</v>
      </c>
      <c r="C24" s="802" t="s">
        <v>881</v>
      </c>
      <c r="D24" s="802"/>
      <c r="E24" s="802"/>
      <c r="F24" s="802"/>
      <c r="G24" s="802"/>
      <c r="H24" s="802"/>
      <c r="I24" s="802"/>
      <c r="J24" s="802"/>
      <c r="K24" s="802"/>
      <c r="L24" s="802"/>
      <c r="M24" s="802"/>
      <c r="N24" s="802"/>
      <c r="O24" s="802"/>
    </row>
    <row r="25" spans="1:15" ht="24.75" customHeight="1" x14ac:dyDescent="0.25">
      <c r="A25" s="1257"/>
      <c r="B25" s="1258"/>
      <c r="C25" s="802" t="s">
        <v>882</v>
      </c>
      <c r="D25" s="802"/>
      <c r="E25" s="802"/>
      <c r="F25" s="802"/>
      <c r="G25" s="802"/>
      <c r="H25" s="802"/>
      <c r="I25" s="802"/>
      <c r="J25" s="802"/>
      <c r="K25" s="802"/>
      <c r="L25" s="802"/>
      <c r="M25" s="802"/>
      <c r="N25" s="802"/>
      <c r="O25" s="802"/>
    </row>
    <row r="26" spans="1:15" ht="39.75" customHeight="1" x14ac:dyDescent="0.25">
      <c r="A26" s="1257" t="s">
        <v>118</v>
      </c>
      <c r="B26" s="1258" t="s">
        <v>888</v>
      </c>
      <c r="C26" s="802" t="s">
        <v>881</v>
      </c>
      <c r="D26" s="820">
        <f>D18</f>
        <v>739</v>
      </c>
      <c r="E26" s="820">
        <f t="shared" ref="E26:N27" si="1">E18</f>
        <v>426</v>
      </c>
      <c r="F26" s="820">
        <f t="shared" si="1"/>
        <v>62</v>
      </c>
      <c r="G26" s="820">
        <f t="shared" si="1"/>
        <v>409</v>
      </c>
      <c r="H26" s="820">
        <f t="shared" si="1"/>
        <v>429.45000000000005</v>
      </c>
      <c r="I26" s="820"/>
      <c r="J26" s="820">
        <f t="shared" si="1"/>
        <v>450.92250000000007</v>
      </c>
      <c r="K26" s="820"/>
      <c r="L26" s="820">
        <f t="shared" si="1"/>
        <v>473.46862500000009</v>
      </c>
      <c r="M26" s="820"/>
      <c r="N26" s="820">
        <f t="shared" si="1"/>
        <v>497.14205625000011</v>
      </c>
      <c r="O26" s="820"/>
    </row>
    <row r="27" spans="1:15" ht="45" customHeight="1" x14ac:dyDescent="0.25">
      <c r="A27" s="1257"/>
      <c r="B27" s="1258"/>
      <c r="C27" s="802" t="s">
        <v>882</v>
      </c>
      <c r="D27" s="820">
        <f>D19</f>
        <v>3.0210400000000002</v>
      </c>
      <c r="E27" s="820">
        <f t="shared" si="1"/>
        <v>2.1055700000000002</v>
      </c>
      <c r="F27" s="820">
        <f t="shared" si="1"/>
        <v>0.30355599999999999</v>
      </c>
      <c r="G27" s="820">
        <f t="shared" si="1"/>
        <v>1.8100553333333336</v>
      </c>
      <c r="H27" s="820">
        <f t="shared" si="1"/>
        <v>1.9005581000000003</v>
      </c>
      <c r="I27" s="820"/>
      <c r="J27" s="820">
        <f t="shared" si="1"/>
        <v>1.9955860050000003</v>
      </c>
      <c r="K27" s="820"/>
      <c r="L27" s="820">
        <f t="shared" si="1"/>
        <v>2.0953653052500005</v>
      </c>
      <c r="M27" s="820"/>
      <c r="N27" s="820">
        <f t="shared" si="1"/>
        <v>2.2001335705125005</v>
      </c>
      <c r="O27" s="820"/>
    </row>
    <row r="28" spans="1:15" ht="28.5" customHeight="1" x14ac:dyDescent="0.25">
      <c r="A28" s="1257" t="s">
        <v>120</v>
      </c>
      <c r="B28" s="1258" t="s">
        <v>883</v>
      </c>
      <c r="C28" s="802" t="s">
        <v>881</v>
      </c>
      <c r="D28" s="820">
        <f>D26</f>
        <v>739</v>
      </c>
      <c r="E28" s="820">
        <f t="shared" ref="E28:N29" si="2">E26</f>
        <v>426</v>
      </c>
      <c r="F28" s="820">
        <f t="shared" si="2"/>
        <v>62</v>
      </c>
      <c r="G28" s="820">
        <f t="shared" si="2"/>
        <v>409</v>
      </c>
      <c r="H28" s="820">
        <f t="shared" si="2"/>
        <v>429.45000000000005</v>
      </c>
      <c r="I28" s="820"/>
      <c r="J28" s="820">
        <f t="shared" si="2"/>
        <v>450.92250000000007</v>
      </c>
      <c r="K28" s="820"/>
      <c r="L28" s="820">
        <f t="shared" si="2"/>
        <v>473.46862500000009</v>
      </c>
      <c r="M28" s="820"/>
      <c r="N28" s="820">
        <f t="shared" si="2"/>
        <v>497.14205625000011</v>
      </c>
      <c r="O28" s="802"/>
    </row>
    <row r="29" spans="1:15" ht="26.25" customHeight="1" x14ac:dyDescent="0.25">
      <c r="A29" s="1257"/>
      <c r="B29" s="1258"/>
      <c r="C29" s="802" t="s">
        <v>882</v>
      </c>
      <c r="D29" s="820">
        <f>D27</f>
        <v>3.0210400000000002</v>
      </c>
      <c r="E29" s="820">
        <f t="shared" si="2"/>
        <v>2.1055700000000002</v>
      </c>
      <c r="F29" s="820">
        <f t="shared" si="2"/>
        <v>0.30355599999999999</v>
      </c>
      <c r="G29" s="820">
        <f t="shared" si="2"/>
        <v>1.8100553333333336</v>
      </c>
      <c r="H29" s="820">
        <f t="shared" si="2"/>
        <v>1.9005581000000003</v>
      </c>
      <c r="I29" s="820"/>
      <c r="J29" s="820">
        <f t="shared" si="2"/>
        <v>1.9955860050000003</v>
      </c>
      <c r="K29" s="820"/>
      <c r="L29" s="820">
        <f t="shared" si="2"/>
        <v>2.0953653052500005</v>
      </c>
      <c r="M29" s="820"/>
      <c r="N29" s="820">
        <f t="shared" si="2"/>
        <v>2.2001335705125005</v>
      </c>
      <c r="O29" s="802"/>
    </row>
    <row r="30" spans="1:15" ht="30.75" customHeight="1" x14ac:dyDescent="0.25">
      <c r="A30" s="1257" t="s">
        <v>122</v>
      </c>
      <c r="B30" s="1258" t="s">
        <v>884</v>
      </c>
      <c r="C30" s="802" t="s">
        <v>881</v>
      </c>
      <c r="D30" s="802"/>
      <c r="E30" s="802"/>
      <c r="F30" s="802"/>
      <c r="G30" s="802"/>
      <c r="H30" s="802"/>
      <c r="I30" s="802"/>
      <c r="J30" s="802"/>
      <c r="K30" s="802"/>
      <c r="L30" s="802"/>
      <c r="M30" s="802"/>
      <c r="N30" s="802"/>
      <c r="O30" s="802"/>
    </row>
    <row r="31" spans="1:15" ht="30.75" customHeight="1" x14ac:dyDescent="0.25">
      <c r="A31" s="1257"/>
      <c r="B31" s="1258"/>
      <c r="C31" s="802" t="s">
        <v>882</v>
      </c>
      <c r="D31" s="802"/>
      <c r="E31" s="802"/>
      <c r="F31" s="802"/>
      <c r="G31" s="802"/>
      <c r="H31" s="802"/>
      <c r="I31" s="802"/>
      <c r="J31" s="802"/>
      <c r="K31" s="802"/>
      <c r="L31" s="802"/>
      <c r="M31" s="802"/>
      <c r="N31" s="802"/>
      <c r="O31" s="802"/>
    </row>
    <row r="32" spans="1:15" ht="30.75" customHeight="1" x14ac:dyDescent="0.25">
      <c r="A32" s="1257" t="s">
        <v>889</v>
      </c>
      <c r="B32" s="1258" t="s">
        <v>885</v>
      </c>
      <c r="C32" s="802" t="s">
        <v>881</v>
      </c>
      <c r="D32" s="802"/>
      <c r="E32" s="802"/>
      <c r="F32" s="802"/>
      <c r="G32" s="802"/>
      <c r="H32" s="802"/>
      <c r="I32" s="802"/>
      <c r="J32" s="802"/>
      <c r="K32" s="802"/>
      <c r="L32" s="802"/>
      <c r="M32" s="802"/>
      <c r="N32" s="802"/>
      <c r="O32" s="802"/>
    </row>
    <row r="33" spans="1:15" ht="27.75" customHeight="1" x14ac:dyDescent="0.25">
      <c r="A33" s="1257"/>
      <c r="B33" s="1258"/>
      <c r="C33" s="802" t="s">
        <v>882</v>
      </c>
      <c r="D33" s="802"/>
      <c r="E33" s="802"/>
      <c r="F33" s="802"/>
      <c r="G33" s="802"/>
      <c r="H33" s="802"/>
      <c r="I33" s="802"/>
      <c r="J33" s="802"/>
      <c r="K33" s="802"/>
      <c r="L33" s="802"/>
      <c r="M33" s="802"/>
      <c r="N33" s="802"/>
      <c r="O33" s="802"/>
    </row>
    <row r="34" spans="1:15" ht="30.75" customHeight="1" x14ac:dyDescent="0.25">
      <c r="A34" s="1257" t="s">
        <v>890</v>
      </c>
      <c r="B34" s="1258" t="s">
        <v>887</v>
      </c>
      <c r="C34" s="802" t="s">
        <v>881</v>
      </c>
      <c r="D34" s="802"/>
      <c r="E34" s="802"/>
      <c r="F34" s="802"/>
      <c r="G34" s="802"/>
      <c r="H34" s="802"/>
      <c r="I34" s="802"/>
      <c r="J34" s="802"/>
      <c r="K34" s="802"/>
      <c r="L34" s="802"/>
      <c r="M34" s="802"/>
      <c r="N34" s="802"/>
      <c r="O34" s="802"/>
    </row>
    <row r="35" spans="1:15" ht="32.25" customHeight="1" x14ac:dyDescent="0.25">
      <c r="A35" s="1257"/>
      <c r="B35" s="1258"/>
      <c r="C35" s="802" t="s">
        <v>882</v>
      </c>
      <c r="D35" s="802"/>
      <c r="E35" s="802"/>
      <c r="F35" s="802"/>
      <c r="G35" s="802"/>
      <c r="H35" s="802"/>
      <c r="I35" s="802"/>
      <c r="J35" s="802"/>
      <c r="K35" s="802"/>
      <c r="L35" s="802"/>
      <c r="M35" s="802"/>
      <c r="N35" s="802"/>
      <c r="O35" s="802"/>
    </row>
    <row r="36" spans="1:15" ht="40.5" customHeight="1" x14ac:dyDescent="0.25">
      <c r="A36" s="1257" t="s">
        <v>124</v>
      </c>
      <c r="B36" s="1258" t="s">
        <v>891</v>
      </c>
      <c r="C36" s="802" t="s">
        <v>881</v>
      </c>
      <c r="D36" s="820">
        <f>D26</f>
        <v>739</v>
      </c>
      <c r="E36" s="820">
        <f t="shared" ref="E36:N37" si="3">E26</f>
        <v>426</v>
      </c>
      <c r="F36" s="820">
        <f t="shared" si="3"/>
        <v>62</v>
      </c>
      <c r="G36" s="820">
        <f t="shared" si="3"/>
        <v>409</v>
      </c>
      <c r="H36" s="820">
        <f t="shared" si="3"/>
        <v>429.45000000000005</v>
      </c>
      <c r="I36" s="820"/>
      <c r="J36" s="820">
        <f t="shared" si="3"/>
        <v>450.92250000000007</v>
      </c>
      <c r="K36" s="820"/>
      <c r="L36" s="820">
        <f t="shared" si="3"/>
        <v>473.46862500000009</v>
      </c>
      <c r="M36" s="820"/>
      <c r="N36" s="820">
        <f t="shared" si="3"/>
        <v>497.14205625000011</v>
      </c>
      <c r="O36" s="802"/>
    </row>
    <row r="37" spans="1:15" ht="33" customHeight="1" x14ac:dyDescent="0.25">
      <c r="A37" s="1257"/>
      <c r="B37" s="1258"/>
      <c r="C37" s="802" t="s">
        <v>882</v>
      </c>
      <c r="D37" s="820">
        <f>D27</f>
        <v>3.0210400000000002</v>
      </c>
      <c r="E37" s="820">
        <f t="shared" si="3"/>
        <v>2.1055700000000002</v>
      </c>
      <c r="F37" s="820">
        <f t="shared" si="3"/>
        <v>0.30355599999999999</v>
      </c>
      <c r="G37" s="820">
        <f t="shared" si="3"/>
        <v>1.8100553333333336</v>
      </c>
      <c r="H37" s="820">
        <f t="shared" si="3"/>
        <v>1.9005581000000003</v>
      </c>
      <c r="I37" s="820"/>
      <c r="J37" s="820">
        <f t="shared" si="3"/>
        <v>1.9955860050000003</v>
      </c>
      <c r="K37" s="820"/>
      <c r="L37" s="820">
        <f t="shared" si="3"/>
        <v>2.0953653052500005</v>
      </c>
      <c r="M37" s="820"/>
      <c r="N37" s="820">
        <f t="shared" si="3"/>
        <v>2.2001335705125005</v>
      </c>
      <c r="O37" s="802"/>
    </row>
    <row r="38" spans="1:15" ht="27" customHeight="1" x14ac:dyDescent="0.25">
      <c r="A38" s="1257" t="s">
        <v>892</v>
      </c>
      <c r="B38" s="1258" t="s">
        <v>883</v>
      </c>
      <c r="C38" s="802" t="s">
        <v>881</v>
      </c>
      <c r="D38" s="820">
        <f>D36</f>
        <v>739</v>
      </c>
      <c r="E38" s="820">
        <f t="shared" ref="E38:N39" si="4">E36</f>
        <v>426</v>
      </c>
      <c r="F38" s="820">
        <f t="shared" si="4"/>
        <v>62</v>
      </c>
      <c r="G38" s="820">
        <f t="shared" si="4"/>
        <v>409</v>
      </c>
      <c r="H38" s="820">
        <f t="shared" si="4"/>
        <v>429.45000000000005</v>
      </c>
      <c r="I38" s="820"/>
      <c r="J38" s="820">
        <f t="shared" si="4"/>
        <v>450.92250000000007</v>
      </c>
      <c r="K38" s="820"/>
      <c r="L38" s="820">
        <f t="shared" si="4"/>
        <v>473.46862500000009</v>
      </c>
      <c r="M38" s="820"/>
      <c r="N38" s="820">
        <f t="shared" si="4"/>
        <v>497.14205625000011</v>
      </c>
      <c r="O38" s="802"/>
    </row>
    <row r="39" spans="1:15" ht="30.75" customHeight="1" x14ac:dyDescent="0.25">
      <c r="A39" s="1257"/>
      <c r="B39" s="1258"/>
      <c r="C39" s="802" t="s">
        <v>882</v>
      </c>
      <c r="D39" s="820">
        <f>D37</f>
        <v>3.0210400000000002</v>
      </c>
      <c r="E39" s="820">
        <f t="shared" si="4"/>
        <v>2.1055700000000002</v>
      </c>
      <c r="F39" s="820">
        <f t="shared" si="4"/>
        <v>0.30355599999999999</v>
      </c>
      <c r="G39" s="820">
        <f t="shared" si="4"/>
        <v>1.8100553333333336</v>
      </c>
      <c r="H39" s="820">
        <f t="shared" si="4"/>
        <v>1.9005581000000003</v>
      </c>
      <c r="I39" s="820"/>
      <c r="J39" s="820">
        <f t="shared" si="4"/>
        <v>1.9955860050000003</v>
      </c>
      <c r="K39" s="820"/>
      <c r="L39" s="820">
        <f t="shared" si="4"/>
        <v>2.0953653052500005</v>
      </c>
      <c r="M39" s="820"/>
      <c r="N39" s="820">
        <f t="shared" si="4"/>
        <v>2.2001335705125005</v>
      </c>
      <c r="O39" s="802"/>
    </row>
    <row r="40" spans="1:15" ht="30.75" customHeight="1" x14ac:dyDescent="0.25">
      <c r="A40" s="1257" t="s">
        <v>893</v>
      </c>
      <c r="B40" s="1258" t="s">
        <v>884</v>
      </c>
      <c r="C40" s="802" t="s">
        <v>881</v>
      </c>
      <c r="D40" s="802"/>
      <c r="E40" s="802"/>
      <c r="F40" s="802"/>
      <c r="G40" s="802"/>
      <c r="H40" s="802"/>
      <c r="I40" s="802"/>
      <c r="J40" s="802"/>
      <c r="K40" s="802"/>
      <c r="L40" s="802"/>
      <c r="M40" s="802"/>
      <c r="N40" s="802"/>
      <c r="O40" s="802"/>
    </row>
    <row r="41" spans="1:15" ht="29.25" customHeight="1" x14ac:dyDescent="0.25">
      <c r="A41" s="1257"/>
      <c r="B41" s="1258"/>
      <c r="C41" s="802" t="s">
        <v>882</v>
      </c>
      <c r="D41" s="802"/>
      <c r="E41" s="802"/>
      <c r="F41" s="802"/>
      <c r="G41" s="802"/>
      <c r="H41" s="802"/>
      <c r="I41" s="802"/>
      <c r="J41" s="802"/>
      <c r="K41" s="802"/>
      <c r="L41" s="802"/>
      <c r="M41" s="802"/>
      <c r="N41" s="802"/>
      <c r="O41" s="802"/>
    </row>
    <row r="42" spans="1:15" ht="31.5" customHeight="1" x14ac:dyDescent="0.25">
      <c r="A42" s="1257" t="s">
        <v>894</v>
      </c>
      <c r="B42" s="1258" t="s">
        <v>885</v>
      </c>
      <c r="C42" s="802" t="s">
        <v>881</v>
      </c>
      <c r="D42" s="802"/>
      <c r="E42" s="802"/>
      <c r="F42" s="802"/>
      <c r="G42" s="802"/>
      <c r="H42" s="802"/>
      <c r="I42" s="802"/>
      <c r="J42" s="802"/>
      <c r="K42" s="802"/>
      <c r="L42" s="802"/>
      <c r="M42" s="802"/>
      <c r="N42" s="802"/>
      <c r="O42" s="802"/>
    </row>
    <row r="43" spans="1:15" ht="30.75" customHeight="1" x14ac:dyDescent="0.25">
      <c r="A43" s="1257"/>
      <c r="B43" s="1258"/>
      <c r="C43" s="802" t="s">
        <v>882</v>
      </c>
      <c r="D43" s="802"/>
      <c r="E43" s="802"/>
      <c r="F43" s="802"/>
      <c r="G43" s="802"/>
      <c r="H43" s="802"/>
      <c r="I43" s="802"/>
      <c r="J43" s="802"/>
      <c r="K43" s="802"/>
      <c r="L43" s="802"/>
      <c r="M43" s="802"/>
      <c r="N43" s="802"/>
      <c r="O43" s="802"/>
    </row>
    <row r="44" spans="1:15" ht="27.75" customHeight="1" x14ac:dyDescent="0.25">
      <c r="A44" s="1257" t="s">
        <v>895</v>
      </c>
      <c r="B44" s="1258" t="s">
        <v>887</v>
      </c>
      <c r="C44" s="802" t="s">
        <v>881</v>
      </c>
      <c r="D44" s="802"/>
      <c r="E44" s="802"/>
      <c r="F44" s="802"/>
      <c r="G44" s="802"/>
      <c r="H44" s="802"/>
      <c r="I44" s="802"/>
      <c r="J44" s="802"/>
      <c r="K44" s="802"/>
      <c r="L44" s="802"/>
      <c r="M44" s="802"/>
      <c r="N44" s="802"/>
      <c r="O44" s="802"/>
    </row>
    <row r="45" spans="1:15" ht="27.75" customHeight="1" x14ac:dyDescent="0.25">
      <c r="A45" s="1257"/>
      <c r="B45" s="1258"/>
      <c r="C45" s="802" t="s">
        <v>882</v>
      </c>
      <c r="D45" s="802"/>
      <c r="E45" s="802"/>
      <c r="F45" s="802"/>
      <c r="G45" s="802"/>
      <c r="H45" s="802"/>
      <c r="I45" s="802"/>
      <c r="J45" s="805"/>
      <c r="K45" s="805"/>
      <c r="L45" s="805"/>
      <c r="M45" s="805"/>
      <c r="N45" s="805"/>
      <c r="O45" s="805"/>
    </row>
    <row r="46" spans="1:15" ht="102.75" customHeight="1" x14ac:dyDescent="0.25">
      <c r="A46" s="804" t="s">
        <v>126</v>
      </c>
      <c r="B46" s="805" t="s">
        <v>896</v>
      </c>
      <c r="C46" s="802" t="s">
        <v>897</v>
      </c>
      <c r="D46" s="802"/>
      <c r="E46" s="802"/>
      <c r="F46" s="802"/>
      <c r="G46" s="802"/>
      <c r="H46" s="802"/>
      <c r="I46" s="802"/>
      <c r="J46" s="805"/>
      <c r="K46" s="805"/>
      <c r="L46" s="805"/>
      <c r="M46" s="805"/>
      <c r="N46" s="805"/>
      <c r="O46" s="805"/>
    </row>
    <row r="47" spans="1:15" ht="39.75" customHeight="1" x14ac:dyDescent="0.25">
      <c r="A47" s="804" t="s">
        <v>286</v>
      </c>
      <c r="B47" s="805" t="s">
        <v>898</v>
      </c>
      <c r="C47" s="802" t="s">
        <v>897</v>
      </c>
      <c r="D47" s="802"/>
      <c r="E47" s="802"/>
      <c r="F47" s="802"/>
      <c r="G47" s="802"/>
      <c r="H47" s="802"/>
      <c r="I47" s="802"/>
      <c r="J47" s="805"/>
      <c r="K47" s="805"/>
      <c r="L47" s="805"/>
      <c r="M47" s="805"/>
      <c r="N47" s="805"/>
      <c r="O47" s="805"/>
    </row>
    <row r="48" spans="1:15" ht="31.5" x14ac:dyDescent="0.25">
      <c r="A48" s="804" t="s">
        <v>128</v>
      </c>
      <c r="B48" s="805" t="s">
        <v>899</v>
      </c>
      <c r="C48" s="802" t="s">
        <v>897</v>
      </c>
      <c r="D48" s="802"/>
      <c r="E48" s="802"/>
      <c r="F48" s="802"/>
      <c r="G48" s="802"/>
      <c r="H48" s="802"/>
      <c r="I48" s="802"/>
      <c r="J48" s="805"/>
      <c r="K48" s="805"/>
      <c r="L48" s="805"/>
      <c r="M48" s="805"/>
      <c r="N48" s="805"/>
      <c r="O48" s="805"/>
    </row>
    <row r="49" spans="1:15" ht="54.75" customHeight="1" x14ac:dyDescent="0.25">
      <c r="A49" s="804" t="s">
        <v>900</v>
      </c>
      <c r="B49" s="805" t="s">
        <v>901</v>
      </c>
      <c r="C49" s="802" t="s">
        <v>897</v>
      </c>
      <c r="D49" s="802"/>
      <c r="E49" s="802"/>
      <c r="F49" s="802"/>
      <c r="G49" s="802"/>
      <c r="H49" s="802"/>
      <c r="I49" s="802"/>
      <c r="J49" s="805"/>
      <c r="K49" s="805"/>
      <c r="L49" s="805"/>
      <c r="M49" s="805"/>
      <c r="N49" s="805"/>
      <c r="O49" s="805"/>
    </row>
    <row r="50" spans="1:15" ht="48.75" customHeight="1" x14ac:dyDescent="0.25">
      <c r="A50" s="804" t="s">
        <v>902</v>
      </c>
      <c r="B50" s="805" t="s">
        <v>903</v>
      </c>
      <c r="C50" s="802" t="s">
        <v>897</v>
      </c>
      <c r="D50" s="802"/>
      <c r="E50" s="802"/>
      <c r="F50" s="802"/>
      <c r="G50" s="802"/>
      <c r="H50" s="802"/>
      <c r="I50" s="802"/>
      <c r="J50" s="805"/>
      <c r="K50" s="805"/>
      <c r="L50" s="805"/>
      <c r="M50" s="805"/>
      <c r="N50" s="805"/>
      <c r="O50" s="805"/>
    </row>
    <row r="51" spans="1:15" ht="29.25" customHeight="1" x14ac:dyDescent="0.25">
      <c r="A51" s="1257" t="s">
        <v>904</v>
      </c>
      <c r="B51" s="1258" t="s">
        <v>905</v>
      </c>
      <c r="C51" s="802" t="s">
        <v>350</v>
      </c>
      <c r="D51" s="802"/>
      <c r="E51" s="802"/>
      <c r="F51" s="802"/>
      <c r="G51" s="802"/>
      <c r="H51" s="802"/>
      <c r="I51" s="802"/>
      <c r="J51" s="805"/>
      <c r="K51" s="805"/>
      <c r="L51" s="805"/>
      <c r="M51" s="805"/>
      <c r="N51" s="805"/>
      <c r="O51" s="805"/>
    </row>
    <row r="52" spans="1:15" ht="27.75" customHeight="1" x14ac:dyDescent="0.25">
      <c r="A52" s="1257"/>
      <c r="B52" s="1258"/>
      <c r="C52" s="802" t="s">
        <v>906</v>
      </c>
      <c r="D52" s="802"/>
      <c r="E52" s="802"/>
      <c r="F52" s="802"/>
      <c r="G52" s="802"/>
      <c r="H52" s="802"/>
      <c r="I52" s="802"/>
      <c r="J52" s="805"/>
      <c r="K52" s="805"/>
      <c r="L52" s="805"/>
      <c r="M52" s="805"/>
      <c r="N52" s="805"/>
      <c r="O52" s="805"/>
    </row>
    <row r="53" spans="1:15" ht="27.75" customHeight="1" x14ac:dyDescent="0.25">
      <c r="A53" s="1257"/>
      <c r="B53" s="1258"/>
      <c r="C53" s="802" t="s">
        <v>907</v>
      </c>
      <c r="D53" s="802"/>
      <c r="E53" s="802"/>
      <c r="F53" s="802"/>
      <c r="G53" s="802"/>
      <c r="H53" s="802"/>
      <c r="I53" s="802"/>
      <c r="J53" s="805"/>
      <c r="K53" s="805"/>
      <c r="L53" s="805"/>
      <c r="M53" s="805"/>
      <c r="N53" s="805"/>
      <c r="O53" s="805"/>
    </row>
    <row r="54" spans="1:15" ht="24" customHeight="1" x14ac:dyDescent="0.25">
      <c r="A54" s="1257"/>
      <c r="B54" s="1258"/>
      <c r="C54" s="802" t="s">
        <v>908</v>
      </c>
      <c r="D54" s="802"/>
      <c r="E54" s="802"/>
      <c r="F54" s="802"/>
      <c r="G54" s="802"/>
      <c r="H54" s="802"/>
      <c r="I54" s="802"/>
      <c r="J54" s="805"/>
      <c r="K54" s="805"/>
      <c r="L54" s="805"/>
      <c r="M54" s="805"/>
      <c r="N54" s="805"/>
      <c r="O54" s="805"/>
    </row>
    <row r="55" spans="1:15" ht="15.75" x14ac:dyDescent="0.25">
      <c r="A55" s="1257" t="s">
        <v>909</v>
      </c>
      <c r="B55" s="1258" t="s">
        <v>884</v>
      </c>
      <c r="C55" s="802" t="s">
        <v>350</v>
      </c>
      <c r="D55" s="802"/>
      <c r="E55" s="802"/>
      <c r="F55" s="802"/>
      <c r="G55" s="802"/>
      <c r="H55" s="802"/>
      <c r="I55" s="802"/>
      <c r="J55" s="805"/>
      <c r="K55" s="805"/>
      <c r="L55" s="805"/>
      <c r="M55" s="805"/>
      <c r="N55" s="805"/>
      <c r="O55" s="805"/>
    </row>
    <row r="56" spans="1:15" ht="15.75" x14ac:dyDescent="0.25">
      <c r="A56" s="1257"/>
      <c r="B56" s="1258"/>
      <c r="C56" s="802" t="s">
        <v>906</v>
      </c>
      <c r="D56" s="802"/>
      <c r="E56" s="802"/>
      <c r="F56" s="802"/>
      <c r="G56" s="802"/>
      <c r="H56" s="802"/>
      <c r="I56" s="802"/>
      <c r="J56" s="805"/>
      <c r="K56" s="805"/>
      <c r="L56" s="805"/>
      <c r="M56" s="805"/>
      <c r="N56" s="805"/>
      <c r="O56" s="805"/>
    </row>
    <row r="57" spans="1:15" ht="15.75" x14ac:dyDescent="0.25">
      <c r="A57" s="1257"/>
      <c r="B57" s="1258"/>
      <c r="C57" s="802" t="s">
        <v>907</v>
      </c>
      <c r="D57" s="802"/>
      <c r="E57" s="802"/>
      <c r="F57" s="802"/>
      <c r="G57" s="802"/>
      <c r="H57" s="802"/>
      <c r="I57" s="802"/>
      <c r="J57" s="805"/>
      <c r="K57" s="805"/>
      <c r="L57" s="805"/>
      <c r="M57" s="805"/>
      <c r="N57" s="805"/>
      <c r="O57" s="805"/>
    </row>
    <row r="58" spans="1:15" ht="18.75" x14ac:dyDescent="0.25">
      <c r="A58" s="1257"/>
      <c r="B58" s="1258"/>
      <c r="C58" s="802" t="s">
        <v>908</v>
      </c>
      <c r="D58" s="802"/>
      <c r="E58" s="802"/>
      <c r="F58" s="802"/>
      <c r="G58" s="802"/>
      <c r="H58" s="802"/>
      <c r="I58" s="802"/>
      <c r="J58" s="805"/>
      <c r="K58" s="805"/>
      <c r="L58" s="805"/>
      <c r="M58" s="805"/>
      <c r="N58" s="805"/>
      <c r="O58" s="805"/>
    </row>
    <row r="59" spans="1:15" ht="15.75" x14ac:dyDescent="0.25">
      <c r="A59" s="1257" t="s">
        <v>910</v>
      </c>
      <c r="B59" s="1258" t="s">
        <v>885</v>
      </c>
      <c r="C59" s="802" t="s">
        <v>350</v>
      </c>
      <c r="D59" s="802"/>
      <c r="E59" s="802"/>
      <c r="F59" s="802"/>
      <c r="G59" s="802"/>
      <c r="H59" s="802"/>
      <c r="I59" s="802"/>
      <c r="J59" s="805"/>
      <c r="K59" s="805"/>
      <c r="L59" s="805"/>
      <c r="M59" s="805"/>
      <c r="N59" s="805"/>
      <c r="O59" s="805"/>
    </row>
    <row r="60" spans="1:15" ht="15.75" x14ac:dyDescent="0.25">
      <c r="A60" s="1257"/>
      <c r="B60" s="1258"/>
      <c r="C60" s="802" t="s">
        <v>906</v>
      </c>
      <c r="D60" s="802"/>
      <c r="E60" s="802"/>
      <c r="F60" s="802"/>
      <c r="G60" s="802"/>
      <c r="H60" s="802"/>
      <c r="I60" s="802"/>
      <c r="J60" s="805"/>
      <c r="K60" s="805"/>
      <c r="L60" s="805"/>
      <c r="M60" s="805"/>
      <c r="N60" s="805"/>
      <c r="O60" s="805"/>
    </row>
    <row r="61" spans="1:15" ht="15.75" x14ac:dyDescent="0.25">
      <c r="A61" s="1257"/>
      <c r="B61" s="1258"/>
      <c r="C61" s="802" t="s">
        <v>907</v>
      </c>
      <c r="D61" s="802"/>
      <c r="E61" s="802"/>
      <c r="F61" s="802"/>
      <c r="G61" s="802"/>
      <c r="H61" s="802"/>
      <c r="I61" s="802"/>
      <c r="J61" s="805"/>
      <c r="K61" s="805"/>
      <c r="L61" s="805"/>
      <c r="M61" s="805"/>
      <c r="N61" s="805"/>
      <c r="O61" s="805"/>
    </row>
    <row r="62" spans="1:15" ht="18.75" x14ac:dyDescent="0.25">
      <c r="A62" s="1257"/>
      <c r="B62" s="1258"/>
      <c r="C62" s="802" t="s">
        <v>908</v>
      </c>
      <c r="D62" s="802"/>
      <c r="E62" s="802"/>
      <c r="F62" s="802"/>
      <c r="G62" s="802"/>
      <c r="H62" s="802"/>
      <c r="I62" s="802"/>
      <c r="J62" s="805"/>
      <c r="K62" s="805"/>
      <c r="L62" s="805"/>
      <c r="M62" s="805"/>
      <c r="N62" s="805"/>
      <c r="O62" s="805"/>
    </row>
    <row r="63" spans="1:15" ht="15.75" x14ac:dyDescent="0.25">
      <c r="A63" s="1257" t="s">
        <v>911</v>
      </c>
      <c r="B63" s="1258" t="s">
        <v>887</v>
      </c>
      <c r="C63" s="802" t="s">
        <v>350</v>
      </c>
      <c r="D63" s="802"/>
      <c r="E63" s="802"/>
      <c r="F63" s="802"/>
      <c r="G63" s="802"/>
      <c r="H63" s="802"/>
      <c r="I63" s="802"/>
      <c r="J63" s="805"/>
      <c r="K63" s="805"/>
      <c r="L63" s="805"/>
      <c r="M63" s="805"/>
      <c r="N63" s="805"/>
      <c r="O63" s="805"/>
    </row>
    <row r="64" spans="1:15" ht="15.75" x14ac:dyDescent="0.25">
      <c r="A64" s="1257"/>
      <c r="B64" s="1258"/>
      <c r="C64" s="802" t="s">
        <v>906</v>
      </c>
      <c r="D64" s="802"/>
      <c r="E64" s="802"/>
      <c r="F64" s="802"/>
      <c r="G64" s="802"/>
      <c r="H64" s="802"/>
      <c r="I64" s="802"/>
      <c r="J64" s="805"/>
      <c r="K64" s="805"/>
      <c r="L64" s="805"/>
      <c r="M64" s="805"/>
      <c r="N64" s="805"/>
      <c r="O64" s="805"/>
    </row>
    <row r="65" spans="1:15" ht="29.25" customHeight="1" x14ac:dyDescent="0.25">
      <c r="A65" s="1257"/>
      <c r="B65" s="1258"/>
      <c r="C65" s="802" t="s">
        <v>907</v>
      </c>
      <c r="D65" s="802"/>
      <c r="E65" s="802"/>
      <c r="F65" s="802"/>
      <c r="G65" s="802"/>
      <c r="H65" s="802"/>
      <c r="I65" s="802"/>
      <c r="J65" s="805"/>
      <c r="K65" s="805"/>
      <c r="L65" s="805"/>
      <c r="M65" s="805"/>
      <c r="N65" s="805"/>
      <c r="O65" s="805"/>
    </row>
    <row r="66" spans="1:15" ht="25.5" customHeight="1" x14ac:dyDescent="0.25">
      <c r="A66" s="1257"/>
      <c r="B66" s="1258"/>
      <c r="C66" s="802" t="s">
        <v>908</v>
      </c>
      <c r="D66" s="802"/>
      <c r="E66" s="802"/>
      <c r="F66" s="802"/>
      <c r="G66" s="802"/>
      <c r="H66" s="802"/>
      <c r="I66" s="802"/>
      <c r="J66" s="805"/>
      <c r="K66" s="805"/>
      <c r="L66" s="805"/>
      <c r="M66" s="805"/>
      <c r="N66" s="805"/>
      <c r="O66" s="805"/>
    </row>
    <row r="67" spans="1:15" ht="27.75" customHeight="1" x14ac:dyDescent="0.25">
      <c r="A67" s="1257" t="s">
        <v>912</v>
      </c>
      <c r="B67" s="1258" t="s">
        <v>913</v>
      </c>
      <c r="C67" s="802" t="s">
        <v>350</v>
      </c>
      <c r="D67" s="805"/>
      <c r="E67" s="805"/>
      <c r="F67" s="805"/>
      <c r="G67" s="805"/>
      <c r="H67" s="805"/>
      <c r="I67" s="805"/>
      <c r="J67" s="805"/>
      <c r="K67" s="805"/>
      <c r="L67" s="805"/>
      <c r="M67" s="805"/>
      <c r="N67" s="805"/>
      <c r="O67" s="805"/>
    </row>
    <row r="68" spans="1:15" ht="28.5" customHeight="1" x14ac:dyDescent="0.25">
      <c r="A68" s="1257"/>
      <c r="B68" s="1258"/>
      <c r="C68" s="802" t="s">
        <v>906</v>
      </c>
      <c r="D68" s="805"/>
      <c r="E68" s="805"/>
      <c r="F68" s="805"/>
      <c r="G68" s="805"/>
      <c r="H68" s="805"/>
      <c r="I68" s="805"/>
      <c r="J68" s="805"/>
      <c r="K68" s="805"/>
      <c r="L68" s="805"/>
      <c r="M68" s="805"/>
      <c r="N68" s="805"/>
      <c r="O68" s="805"/>
    </row>
    <row r="69" spans="1:15" ht="24" customHeight="1" x14ac:dyDescent="0.25">
      <c r="A69" s="1257"/>
      <c r="B69" s="1258"/>
      <c r="C69" s="802" t="s">
        <v>907</v>
      </c>
      <c r="D69" s="805"/>
      <c r="E69" s="805"/>
      <c r="F69" s="805"/>
      <c r="G69" s="805"/>
      <c r="H69" s="805"/>
      <c r="I69" s="805"/>
      <c r="J69" s="805"/>
      <c r="K69" s="805"/>
      <c r="L69" s="805"/>
      <c r="M69" s="805"/>
      <c r="N69" s="805"/>
      <c r="O69" s="805"/>
    </row>
    <row r="70" spans="1:15" ht="21.75" customHeight="1" x14ac:dyDescent="0.25">
      <c r="A70" s="1257"/>
      <c r="B70" s="1258"/>
      <c r="C70" s="802" t="s">
        <v>908</v>
      </c>
      <c r="D70" s="805"/>
      <c r="E70" s="805"/>
      <c r="F70" s="805"/>
      <c r="G70" s="805"/>
      <c r="H70" s="805"/>
      <c r="I70" s="805"/>
      <c r="J70" s="805"/>
      <c r="K70" s="805"/>
      <c r="L70" s="805"/>
      <c r="M70" s="805"/>
      <c r="N70" s="805"/>
      <c r="O70" s="805"/>
    </row>
    <row r="71" spans="1:15" ht="15.75" x14ac:dyDescent="0.25">
      <c r="A71" s="1257" t="s">
        <v>914</v>
      </c>
      <c r="B71" s="1258" t="s">
        <v>884</v>
      </c>
      <c r="C71" s="802" t="s">
        <v>350</v>
      </c>
      <c r="D71" s="802"/>
      <c r="E71" s="802"/>
      <c r="F71" s="802"/>
      <c r="G71" s="802"/>
      <c r="H71" s="802"/>
      <c r="I71" s="802"/>
      <c r="J71" s="805"/>
      <c r="K71" s="805"/>
      <c r="L71" s="805"/>
      <c r="M71" s="805"/>
      <c r="N71" s="805"/>
      <c r="O71" s="805"/>
    </row>
    <row r="72" spans="1:15" ht="15.75" x14ac:dyDescent="0.25">
      <c r="A72" s="1257"/>
      <c r="B72" s="1258"/>
      <c r="C72" s="802" t="s">
        <v>906</v>
      </c>
      <c r="D72" s="802"/>
      <c r="E72" s="802"/>
      <c r="F72" s="802"/>
      <c r="G72" s="802"/>
      <c r="H72" s="802"/>
      <c r="I72" s="802"/>
      <c r="J72" s="805"/>
      <c r="K72" s="805"/>
      <c r="L72" s="805"/>
      <c r="M72" s="805"/>
      <c r="N72" s="805"/>
      <c r="O72" s="805"/>
    </row>
    <row r="73" spans="1:15" ht="15.75" x14ac:dyDescent="0.25">
      <c r="A73" s="1257"/>
      <c r="B73" s="1258"/>
      <c r="C73" s="802" t="s">
        <v>907</v>
      </c>
      <c r="D73" s="802"/>
      <c r="E73" s="802"/>
      <c r="F73" s="802"/>
      <c r="G73" s="802"/>
      <c r="H73" s="802"/>
      <c r="I73" s="802"/>
      <c r="J73" s="805"/>
      <c r="K73" s="805"/>
      <c r="L73" s="805"/>
      <c r="M73" s="805"/>
      <c r="N73" s="805"/>
      <c r="O73" s="805"/>
    </row>
    <row r="74" spans="1:15" ht="15.75" x14ac:dyDescent="0.25">
      <c r="A74" s="1257"/>
      <c r="B74" s="1258"/>
      <c r="C74" s="802" t="s">
        <v>351</v>
      </c>
      <c r="D74" s="802"/>
      <c r="E74" s="802"/>
      <c r="F74" s="802"/>
      <c r="G74" s="802"/>
      <c r="H74" s="802"/>
      <c r="I74" s="802"/>
      <c r="J74" s="805"/>
      <c r="K74" s="805"/>
      <c r="L74" s="805"/>
      <c r="M74" s="805"/>
      <c r="N74" s="805"/>
      <c r="O74" s="805"/>
    </row>
    <row r="75" spans="1:15" ht="15.75" x14ac:dyDescent="0.25">
      <c r="A75" s="1257" t="s">
        <v>915</v>
      </c>
      <c r="B75" s="1258" t="s">
        <v>885</v>
      </c>
      <c r="C75" s="802" t="s">
        <v>350</v>
      </c>
      <c r="D75" s="802"/>
      <c r="E75" s="802"/>
      <c r="F75" s="802"/>
      <c r="G75" s="802"/>
      <c r="H75" s="802"/>
      <c r="I75" s="802"/>
      <c r="J75" s="805"/>
      <c r="K75" s="805"/>
      <c r="L75" s="805"/>
      <c r="M75" s="805"/>
      <c r="N75" s="805"/>
      <c r="O75" s="805"/>
    </row>
    <row r="76" spans="1:15" ht="15.75" x14ac:dyDescent="0.25">
      <c r="A76" s="1257"/>
      <c r="B76" s="1258"/>
      <c r="C76" s="802" t="s">
        <v>906</v>
      </c>
      <c r="D76" s="802"/>
      <c r="E76" s="802"/>
      <c r="F76" s="802"/>
      <c r="G76" s="802"/>
      <c r="H76" s="802"/>
      <c r="I76" s="802"/>
      <c r="J76" s="805"/>
      <c r="K76" s="805"/>
      <c r="L76" s="805"/>
      <c r="M76" s="805"/>
      <c r="N76" s="805"/>
      <c r="O76" s="805"/>
    </row>
    <row r="77" spans="1:15" ht="15.75" x14ac:dyDescent="0.25">
      <c r="A77" s="1257"/>
      <c r="B77" s="1258"/>
      <c r="C77" s="802" t="s">
        <v>907</v>
      </c>
      <c r="D77" s="802"/>
      <c r="E77" s="802"/>
      <c r="F77" s="802"/>
      <c r="G77" s="802"/>
      <c r="H77" s="802"/>
      <c r="I77" s="802"/>
      <c r="J77" s="805"/>
      <c r="K77" s="805"/>
      <c r="L77" s="805"/>
      <c r="M77" s="805"/>
      <c r="N77" s="805"/>
      <c r="O77" s="805"/>
    </row>
    <row r="78" spans="1:15" ht="18.75" x14ac:dyDescent="0.25">
      <c r="A78" s="1257"/>
      <c r="B78" s="1258"/>
      <c r="C78" s="802" t="s">
        <v>908</v>
      </c>
      <c r="D78" s="802"/>
      <c r="E78" s="802"/>
      <c r="F78" s="802"/>
      <c r="G78" s="802"/>
      <c r="H78" s="802"/>
      <c r="I78" s="802"/>
      <c r="J78" s="805"/>
      <c r="K78" s="805"/>
      <c r="L78" s="805"/>
      <c r="M78" s="805"/>
      <c r="N78" s="805"/>
      <c r="O78" s="805"/>
    </row>
    <row r="79" spans="1:15" ht="15.75" x14ac:dyDescent="0.25">
      <c r="A79" s="1257" t="s">
        <v>916</v>
      </c>
      <c r="B79" s="1258" t="s">
        <v>887</v>
      </c>
      <c r="C79" s="802" t="s">
        <v>350</v>
      </c>
      <c r="D79" s="802"/>
      <c r="E79" s="802"/>
      <c r="F79" s="802"/>
      <c r="G79" s="802"/>
      <c r="H79" s="802"/>
      <c r="I79" s="802"/>
      <c r="J79" s="805"/>
      <c r="K79" s="805"/>
      <c r="L79" s="805"/>
      <c r="M79" s="805"/>
      <c r="N79" s="805"/>
      <c r="O79" s="805"/>
    </row>
    <row r="80" spans="1:15" ht="15.75" x14ac:dyDescent="0.25">
      <c r="A80" s="1257"/>
      <c r="B80" s="1258"/>
      <c r="C80" s="802" t="s">
        <v>906</v>
      </c>
      <c r="D80" s="802"/>
      <c r="E80" s="802"/>
      <c r="F80" s="802"/>
      <c r="G80" s="802"/>
      <c r="H80" s="802"/>
      <c r="I80" s="802"/>
      <c r="J80" s="805"/>
      <c r="K80" s="805"/>
      <c r="L80" s="805"/>
      <c r="M80" s="805"/>
      <c r="N80" s="805"/>
      <c r="O80" s="805"/>
    </row>
    <row r="81" spans="1:15" ht="15.75" x14ac:dyDescent="0.25">
      <c r="A81" s="1257"/>
      <c r="B81" s="1258"/>
      <c r="C81" s="802" t="s">
        <v>907</v>
      </c>
      <c r="D81" s="802"/>
      <c r="E81" s="802"/>
      <c r="F81" s="802"/>
      <c r="G81" s="802"/>
      <c r="H81" s="802"/>
      <c r="I81" s="802"/>
      <c r="J81" s="805"/>
      <c r="K81" s="805"/>
      <c r="L81" s="805"/>
      <c r="M81" s="805"/>
      <c r="N81" s="805"/>
      <c r="O81" s="805"/>
    </row>
    <row r="82" spans="1:15" ht="20.25" customHeight="1" x14ac:dyDescent="0.25">
      <c r="A82" s="1257"/>
      <c r="B82" s="1258"/>
      <c r="C82" s="802" t="s">
        <v>908</v>
      </c>
      <c r="D82" s="802"/>
      <c r="E82" s="802"/>
      <c r="F82" s="802"/>
      <c r="G82" s="802"/>
      <c r="H82" s="802"/>
      <c r="I82" s="802"/>
      <c r="J82" s="805"/>
      <c r="K82" s="805"/>
      <c r="L82" s="805"/>
      <c r="M82" s="805"/>
      <c r="N82" s="805"/>
      <c r="O82" s="805"/>
    </row>
    <row r="83" spans="1:15" ht="89.25" customHeight="1" x14ac:dyDescent="0.25">
      <c r="A83" s="804" t="s">
        <v>130</v>
      </c>
      <c r="B83" s="803" t="s">
        <v>917</v>
      </c>
      <c r="C83" s="802" t="s">
        <v>190</v>
      </c>
      <c r="D83" s="802" t="s">
        <v>190</v>
      </c>
      <c r="E83" s="802" t="s">
        <v>190</v>
      </c>
      <c r="F83" s="802" t="s">
        <v>190</v>
      </c>
      <c r="G83" s="802" t="s">
        <v>190</v>
      </c>
      <c r="H83" s="802" t="s">
        <v>190</v>
      </c>
      <c r="I83" s="802" t="s">
        <v>190</v>
      </c>
      <c r="J83" s="802" t="s">
        <v>190</v>
      </c>
      <c r="K83" s="802" t="s">
        <v>190</v>
      </c>
      <c r="L83" s="802" t="s">
        <v>190</v>
      </c>
      <c r="M83" s="802" t="s">
        <v>190</v>
      </c>
      <c r="N83" s="802" t="s">
        <v>190</v>
      </c>
      <c r="O83" s="802" t="s">
        <v>190</v>
      </c>
    </row>
    <row r="84" spans="1:15" ht="50.25" customHeight="1" x14ac:dyDescent="0.25">
      <c r="A84" s="1257" t="s">
        <v>132</v>
      </c>
      <c r="B84" s="1258" t="s">
        <v>880</v>
      </c>
      <c r="C84" s="802" t="s">
        <v>881</v>
      </c>
      <c r="D84" s="820">
        <f>26+2</f>
        <v>28</v>
      </c>
      <c r="E84" s="820">
        <f>29</f>
        <v>29</v>
      </c>
      <c r="F84" s="820">
        <f>23+22</f>
        <v>45</v>
      </c>
      <c r="G84" s="820">
        <f>(D84+E84+F84)/3</f>
        <v>34</v>
      </c>
      <c r="H84" s="820">
        <f>G84*1.1</f>
        <v>37.400000000000006</v>
      </c>
      <c r="I84" s="820"/>
      <c r="J84" s="820">
        <f>H84*1.05</f>
        <v>39.27000000000001</v>
      </c>
      <c r="K84" s="820"/>
      <c r="L84" s="820">
        <f>J84*1.05</f>
        <v>41.233500000000014</v>
      </c>
      <c r="M84" s="820"/>
      <c r="N84" s="820">
        <f>L84*1.05</f>
        <v>43.295175000000015</v>
      </c>
      <c r="O84" s="802"/>
    </row>
    <row r="85" spans="1:15" ht="40.5" customHeight="1" x14ac:dyDescent="0.25">
      <c r="A85" s="1257"/>
      <c r="B85" s="1258"/>
      <c r="C85" s="802" t="s">
        <v>882</v>
      </c>
      <c r="D85" s="820">
        <f>1.1714+0.06</f>
        <v>1.2314000000000001</v>
      </c>
      <c r="E85" s="820">
        <f>1.6537</f>
        <v>1.6536999999999999</v>
      </c>
      <c r="F85" s="820">
        <f>1.20682+1.1848</f>
        <v>2.3916200000000001</v>
      </c>
      <c r="G85" s="820">
        <f>(D85+E85+F85)/3</f>
        <v>1.7589066666666666</v>
      </c>
      <c r="H85" s="820">
        <f>G85*1.1</f>
        <v>1.9347973333333335</v>
      </c>
      <c r="I85" s="820"/>
      <c r="J85" s="820">
        <f>H85*1.05</f>
        <v>2.0315372000000003</v>
      </c>
      <c r="K85" s="820"/>
      <c r="L85" s="820">
        <f>J85*1.05</f>
        <v>2.1331140600000005</v>
      </c>
      <c r="M85" s="820"/>
      <c r="N85" s="820">
        <f>L85*1.05</f>
        <v>2.2397697630000004</v>
      </c>
      <c r="O85" s="802"/>
    </row>
    <row r="86" spans="1:15" ht="33.75" customHeight="1" x14ac:dyDescent="0.25">
      <c r="A86" s="1257" t="s">
        <v>134</v>
      </c>
      <c r="B86" s="1258" t="s">
        <v>883</v>
      </c>
      <c r="C86" s="802" t="s">
        <v>881</v>
      </c>
      <c r="D86" s="820">
        <f>D84</f>
        <v>28</v>
      </c>
      <c r="E86" s="820">
        <f t="shared" ref="E86:N87" si="5">E84</f>
        <v>29</v>
      </c>
      <c r="F86" s="820">
        <f t="shared" si="5"/>
        <v>45</v>
      </c>
      <c r="G86" s="820">
        <f t="shared" si="5"/>
        <v>34</v>
      </c>
      <c r="H86" s="820">
        <f t="shared" si="5"/>
        <v>37.400000000000006</v>
      </c>
      <c r="I86" s="820"/>
      <c r="J86" s="820">
        <f t="shared" si="5"/>
        <v>39.27000000000001</v>
      </c>
      <c r="K86" s="820"/>
      <c r="L86" s="820">
        <f t="shared" si="5"/>
        <v>41.233500000000014</v>
      </c>
      <c r="M86" s="820"/>
      <c r="N86" s="820">
        <f t="shared" si="5"/>
        <v>43.295175000000015</v>
      </c>
      <c r="O86" s="802"/>
    </row>
    <row r="87" spans="1:15" ht="25.5" customHeight="1" x14ac:dyDescent="0.25">
      <c r="A87" s="1257"/>
      <c r="B87" s="1258"/>
      <c r="C87" s="802" t="s">
        <v>882</v>
      </c>
      <c r="D87" s="820">
        <f>D85</f>
        <v>1.2314000000000001</v>
      </c>
      <c r="E87" s="820">
        <f t="shared" si="5"/>
        <v>1.6536999999999999</v>
      </c>
      <c r="F87" s="820">
        <f t="shared" si="5"/>
        <v>2.3916200000000001</v>
      </c>
      <c r="G87" s="820">
        <f t="shared" si="5"/>
        <v>1.7589066666666666</v>
      </c>
      <c r="H87" s="820">
        <f t="shared" si="5"/>
        <v>1.9347973333333335</v>
      </c>
      <c r="I87" s="820"/>
      <c r="J87" s="820">
        <f t="shared" si="5"/>
        <v>2.0315372000000003</v>
      </c>
      <c r="K87" s="820"/>
      <c r="L87" s="820">
        <f t="shared" si="5"/>
        <v>2.1331140600000005</v>
      </c>
      <c r="M87" s="820"/>
      <c r="N87" s="820">
        <f t="shared" si="5"/>
        <v>2.2397697630000004</v>
      </c>
      <c r="O87" s="802"/>
    </row>
    <row r="88" spans="1:15" ht="25.5" customHeight="1" x14ac:dyDescent="0.25">
      <c r="A88" s="1257" t="s">
        <v>139</v>
      </c>
      <c r="B88" s="1258" t="s">
        <v>884</v>
      </c>
      <c r="C88" s="802" t="s">
        <v>881</v>
      </c>
      <c r="D88" s="802"/>
      <c r="E88" s="802"/>
      <c r="F88" s="802"/>
      <c r="G88" s="802"/>
      <c r="H88" s="802"/>
      <c r="I88" s="802"/>
      <c r="J88" s="802"/>
      <c r="K88" s="802"/>
      <c r="L88" s="802"/>
      <c r="M88" s="802"/>
      <c r="N88" s="802"/>
      <c r="O88" s="802"/>
    </row>
    <row r="89" spans="1:15" ht="24" customHeight="1" x14ac:dyDescent="0.25">
      <c r="A89" s="1257"/>
      <c r="B89" s="1258"/>
      <c r="C89" s="802" t="s">
        <v>882</v>
      </c>
      <c r="D89" s="802"/>
      <c r="E89" s="802"/>
      <c r="F89" s="802"/>
      <c r="G89" s="802"/>
      <c r="H89" s="802"/>
      <c r="I89" s="802"/>
      <c r="J89" s="802"/>
      <c r="K89" s="802"/>
      <c r="L89" s="802"/>
      <c r="M89" s="802"/>
      <c r="N89" s="802"/>
      <c r="O89" s="802"/>
    </row>
    <row r="90" spans="1:15" ht="25.5" customHeight="1" x14ac:dyDescent="0.25">
      <c r="A90" s="1257" t="s">
        <v>918</v>
      </c>
      <c r="B90" s="1258" t="s">
        <v>885</v>
      </c>
      <c r="C90" s="802" t="s">
        <v>881</v>
      </c>
      <c r="D90" s="802"/>
      <c r="E90" s="802"/>
      <c r="F90" s="802"/>
      <c r="G90" s="802"/>
      <c r="H90" s="802"/>
      <c r="I90" s="802"/>
      <c r="J90" s="802"/>
      <c r="K90" s="802"/>
      <c r="L90" s="802"/>
      <c r="M90" s="802"/>
      <c r="N90" s="802"/>
      <c r="O90" s="802"/>
    </row>
    <row r="91" spans="1:15" ht="27.75" customHeight="1" x14ac:dyDescent="0.25">
      <c r="A91" s="1257"/>
      <c r="B91" s="1258"/>
      <c r="C91" s="802" t="s">
        <v>882</v>
      </c>
      <c r="D91" s="802"/>
      <c r="E91" s="802"/>
      <c r="F91" s="802"/>
      <c r="G91" s="802"/>
      <c r="H91" s="802"/>
      <c r="I91" s="802"/>
      <c r="J91" s="802"/>
      <c r="K91" s="802"/>
      <c r="L91" s="802"/>
      <c r="M91" s="802"/>
      <c r="N91" s="802"/>
      <c r="O91" s="802"/>
    </row>
    <row r="92" spans="1:15" ht="28.5" customHeight="1" x14ac:dyDescent="0.25">
      <c r="A92" s="1257" t="s">
        <v>919</v>
      </c>
      <c r="B92" s="1258" t="s">
        <v>887</v>
      </c>
      <c r="C92" s="802" t="s">
        <v>881</v>
      </c>
      <c r="D92" s="802"/>
      <c r="E92" s="802"/>
      <c r="F92" s="802"/>
      <c r="G92" s="802"/>
      <c r="H92" s="802"/>
      <c r="I92" s="802"/>
      <c r="J92" s="802"/>
      <c r="K92" s="802"/>
      <c r="L92" s="802"/>
      <c r="M92" s="802"/>
      <c r="N92" s="802"/>
      <c r="O92" s="802"/>
    </row>
    <row r="93" spans="1:15" ht="28.5" customHeight="1" x14ac:dyDescent="0.25">
      <c r="A93" s="1257"/>
      <c r="B93" s="1258"/>
      <c r="C93" s="802" t="s">
        <v>882</v>
      </c>
      <c r="D93" s="802"/>
      <c r="E93" s="802"/>
      <c r="F93" s="802"/>
      <c r="G93" s="802"/>
      <c r="H93" s="802"/>
      <c r="I93" s="802"/>
      <c r="J93" s="802"/>
      <c r="K93" s="802"/>
      <c r="L93" s="802"/>
      <c r="M93" s="802"/>
      <c r="N93" s="802"/>
      <c r="O93" s="802"/>
    </row>
    <row r="94" spans="1:15" ht="47.25" customHeight="1" x14ac:dyDescent="0.25">
      <c r="A94" s="1257" t="s">
        <v>141</v>
      </c>
      <c r="B94" s="1258" t="s">
        <v>888</v>
      </c>
      <c r="C94" s="802" t="s">
        <v>881</v>
      </c>
      <c r="D94" s="820">
        <f>D84</f>
        <v>28</v>
      </c>
      <c r="E94" s="820">
        <f t="shared" ref="E94:N97" si="6">E84</f>
        <v>29</v>
      </c>
      <c r="F94" s="820">
        <f t="shared" si="6"/>
        <v>45</v>
      </c>
      <c r="G94" s="820">
        <f t="shared" si="6"/>
        <v>34</v>
      </c>
      <c r="H94" s="820">
        <f t="shared" si="6"/>
        <v>37.400000000000006</v>
      </c>
      <c r="I94" s="820"/>
      <c r="J94" s="820">
        <f t="shared" si="6"/>
        <v>39.27000000000001</v>
      </c>
      <c r="K94" s="820"/>
      <c r="L94" s="820">
        <f t="shared" si="6"/>
        <v>41.233500000000014</v>
      </c>
      <c r="M94" s="820"/>
      <c r="N94" s="820">
        <f t="shared" si="6"/>
        <v>43.295175000000015</v>
      </c>
      <c r="O94" s="802"/>
    </row>
    <row r="95" spans="1:15" ht="44.25" customHeight="1" x14ac:dyDescent="0.25">
      <c r="A95" s="1257"/>
      <c r="B95" s="1258"/>
      <c r="C95" s="802" t="s">
        <v>882</v>
      </c>
      <c r="D95" s="820">
        <f>D85</f>
        <v>1.2314000000000001</v>
      </c>
      <c r="E95" s="820">
        <f t="shared" si="6"/>
        <v>1.6536999999999999</v>
      </c>
      <c r="F95" s="820">
        <f t="shared" si="6"/>
        <v>2.3916200000000001</v>
      </c>
      <c r="G95" s="820">
        <f t="shared" si="6"/>
        <v>1.7589066666666666</v>
      </c>
      <c r="H95" s="820">
        <f t="shared" si="6"/>
        <v>1.9347973333333335</v>
      </c>
      <c r="I95" s="820"/>
      <c r="J95" s="820">
        <f t="shared" si="6"/>
        <v>2.0315372000000003</v>
      </c>
      <c r="K95" s="820"/>
      <c r="L95" s="820">
        <f t="shared" si="6"/>
        <v>2.1331140600000005</v>
      </c>
      <c r="M95" s="820"/>
      <c r="N95" s="820">
        <f t="shared" si="6"/>
        <v>2.2397697630000004</v>
      </c>
      <c r="O95" s="802"/>
    </row>
    <row r="96" spans="1:15" ht="25.5" customHeight="1" x14ac:dyDescent="0.25">
      <c r="A96" s="1257" t="s">
        <v>143</v>
      </c>
      <c r="B96" s="1258" t="s">
        <v>883</v>
      </c>
      <c r="C96" s="802" t="s">
        <v>881</v>
      </c>
      <c r="D96" s="820">
        <f>D86</f>
        <v>28</v>
      </c>
      <c r="E96" s="820">
        <f t="shared" si="6"/>
        <v>29</v>
      </c>
      <c r="F96" s="820">
        <f t="shared" si="6"/>
        <v>45</v>
      </c>
      <c r="G96" s="820">
        <f t="shared" si="6"/>
        <v>34</v>
      </c>
      <c r="H96" s="820">
        <f t="shared" si="6"/>
        <v>37.400000000000006</v>
      </c>
      <c r="I96" s="820"/>
      <c r="J96" s="820">
        <f t="shared" si="6"/>
        <v>39.27000000000001</v>
      </c>
      <c r="K96" s="820"/>
      <c r="L96" s="820">
        <f t="shared" si="6"/>
        <v>41.233500000000014</v>
      </c>
      <c r="M96" s="820"/>
      <c r="N96" s="820">
        <f t="shared" si="6"/>
        <v>43.295175000000015</v>
      </c>
      <c r="O96" s="802"/>
    </row>
    <row r="97" spans="1:15" ht="24.75" customHeight="1" x14ac:dyDescent="0.25">
      <c r="A97" s="1257"/>
      <c r="B97" s="1258"/>
      <c r="C97" s="802" t="s">
        <v>882</v>
      </c>
      <c r="D97" s="820">
        <f>D87</f>
        <v>1.2314000000000001</v>
      </c>
      <c r="E97" s="820">
        <f t="shared" si="6"/>
        <v>1.6536999999999999</v>
      </c>
      <c r="F97" s="820">
        <f t="shared" si="6"/>
        <v>2.3916200000000001</v>
      </c>
      <c r="G97" s="820">
        <f t="shared" si="6"/>
        <v>1.7589066666666666</v>
      </c>
      <c r="H97" s="820">
        <f t="shared" si="6"/>
        <v>1.9347973333333335</v>
      </c>
      <c r="I97" s="820"/>
      <c r="J97" s="820">
        <f t="shared" si="6"/>
        <v>2.0315372000000003</v>
      </c>
      <c r="K97" s="820"/>
      <c r="L97" s="820">
        <f t="shared" si="6"/>
        <v>2.1331140600000005</v>
      </c>
      <c r="M97" s="820"/>
      <c r="N97" s="820">
        <f t="shared" si="6"/>
        <v>2.2397697630000004</v>
      </c>
      <c r="O97" s="802"/>
    </row>
    <row r="98" spans="1:15" ht="24" customHeight="1" x14ac:dyDescent="0.25">
      <c r="A98" s="1257" t="s">
        <v>148</v>
      </c>
      <c r="B98" s="1258" t="s">
        <v>884</v>
      </c>
      <c r="C98" s="802" t="s">
        <v>881</v>
      </c>
      <c r="D98" s="802"/>
      <c r="E98" s="802"/>
      <c r="F98" s="802"/>
      <c r="G98" s="802"/>
      <c r="H98" s="802"/>
      <c r="I98" s="802"/>
      <c r="J98" s="802"/>
      <c r="K98" s="802"/>
      <c r="L98" s="802"/>
      <c r="M98" s="802"/>
      <c r="N98" s="802"/>
      <c r="O98" s="802"/>
    </row>
    <row r="99" spans="1:15" ht="24" customHeight="1" x14ac:dyDescent="0.25">
      <c r="A99" s="1257"/>
      <c r="B99" s="1258"/>
      <c r="C99" s="802" t="s">
        <v>882</v>
      </c>
      <c r="D99" s="802"/>
      <c r="E99" s="802"/>
      <c r="F99" s="802"/>
      <c r="G99" s="802"/>
      <c r="H99" s="802"/>
      <c r="I99" s="802"/>
      <c r="J99" s="802"/>
      <c r="K99" s="802"/>
      <c r="L99" s="802"/>
      <c r="M99" s="802"/>
      <c r="N99" s="802"/>
      <c r="O99" s="802"/>
    </row>
    <row r="100" spans="1:15" ht="30" customHeight="1" x14ac:dyDescent="0.25">
      <c r="A100" s="1257" t="s">
        <v>920</v>
      </c>
      <c r="B100" s="1258" t="s">
        <v>885</v>
      </c>
      <c r="C100" s="802" t="s">
        <v>881</v>
      </c>
      <c r="D100" s="802"/>
      <c r="E100" s="802"/>
      <c r="F100" s="802"/>
      <c r="G100" s="802"/>
      <c r="H100" s="802"/>
      <c r="I100" s="802"/>
      <c r="J100" s="802"/>
      <c r="K100" s="802"/>
      <c r="L100" s="802"/>
      <c r="M100" s="802"/>
      <c r="N100" s="802"/>
      <c r="O100" s="802"/>
    </row>
    <row r="101" spans="1:15" ht="30" customHeight="1" x14ac:dyDescent="0.25">
      <c r="A101" s="1257"/>
      <c r="B101" s="1258"/>
      <c r="C101" s="802" t="s">
        <v>882</v>
      </c>
      <c r="D101" s="802"/>
      <c r="E101" s="802"/>
      <c r="F101" s="802"/>
      <c r="G101" s="802"/>
      <c r="H101" s="802"/>
      <c r="I101" s="802"/>
      <c r="J101" s="802"/>
      <c r="K101" s="802"/>
      <c r="L101" s="802"/>
      <c r="M101" s="802"/>
      <c r="N101" s="802"/>
      <c r="O101" s="802"/>
    </row>
    <row r="102" spans="1:15" ht="42.75" customHeight="1" x14ac:dyDescent="0.25">
      <c r="A102" s="1257" t="s">
        <v>921</v>
      </c>
      <c r="B102" s="1258" t="s">
        <v>887</v>
      </c>
      <c r="C102" s="802" t="s">
        <v>881</v>
      </c>
      <c r="D102" s="802"/>
      <c r="E102" s="802"/>
      <c r="F102" s="802"/>
      <c r="G102" s="802"/>
      <c r="H102" s="802"/>
      <c r="I102" s="802"/>
      <c r="J102" s="802"/>
      <c r="K102" s="802"/>
      <c r="L102" s="802"/>
      <c r="M102" s="802"/>
      <c r="N102" s="802"/>
      <c r="O102" s="802"/>
    </row>
    <row r="103" spans="1:15" ht="31.5" customHeight="1" x14ac:dyDescent="0.25">
      <c r="A103" s="1257"/>
      <c r="B103" s="1258"/>
      <c r="C103" s="802" t="s">
        <v>882</v>
      </c>
      <c r="D103" s="802"/>
      <c r="E103" s="802"/>
      <c r="F103" s="802"/>
      <c r="G103" s="802"/>
      <c r="H103" s="802"/>
      <c r="I103" s="802"/>
      <c r="J103" s="802"/>
      <c r="K103" s="802"/>
      <c r="L103" s="802"/>
      <c r="M103" s="802"/>
      <c r="N103" s="802"/>
      <c r="O103" s="802"/>
    </row>
    <row r="104" spans="1:15" ht="36" customHeight="1" x14ac:dyDescent="0.25">
      <c r="A104" s="1257" t="s">
        <v>150</v>
      </c>
      <c r="B104" s="1258" t="s">
        <v>891</v>
      </c>
      <c r="C104" s="802" t="s">
        <v>881</v>
      </c>
      <c r="D104" s="820">
        <f>D94</f>
        <v>28</v>
      </c>
      <c r="E104" s="820">
        <f t="shared" ref="E104:N107" si="7">E94</f>
        <v>29</v>
      </c>
      <c r="F104" s="820">
        <f t="shared" si="7"/>
        <v>45</v>
      </c>
      <c r="G104" s="820">
        <f t="shared" si="7"/>
        <v>34</v>
      </c>
      <c r="H104" s="820">
        <f t="shared" si="7"/>
        <v>37.400000000000006</v>
      </c>
      <c r="I104" s="820"/>
      <c r="J104" s="820">
        <f t="shared" si="7"/>
        <v>39.27000000000001</v>
      </c>
      <c r="K104" s="820"/>
      <c r="L104" s="820">
        <f t="shared" si="7"/>
        <v>41.233500000000014</v>
      </c>
      <c r="M104" s="820"/>
      <c r="N104" s="820">
        <f t="shared" si="7"/>
        <v>43.295175000000015</v>
      </c>
      <c r="O104" s="802"/>
    </row>
    <row r="105" spans="1:15" ht="35.25" customHeight="1" x14ac:dyDescent="0.25">
      <c r="A105" s="1257"/>
      <c r="B105" s="1258"/>
      <c r="C105" s="802" t="s">
        <v>882</v>
      </c>
      <c r="D105" s="820">
        <f>D95</f>
        <v>1.2314000000000001</v>
      </c>
      <c r="E105" s="820">
        <f t="shared" si="7"/>
        <v>1.6536999999999999</v>
      </c>
      <c r="F105" s="820">
        <f t="shared" si="7"/>
        <v>2.3916200000000001</v>
      </c>
      <c r="G105" s="820">
        <f t="shared" si="7"/>
        <v>1.7589066666666666</v>
      </c>
      <c r="H105" s="820">
        <f t="shared" si="7"/>
        <v>1.9347973333333335</v>
      </c>
      <c r="I105" s="820"/>
      <c r="J105" s="820">
        <f t="shared" si="7"/>
        <v>2.0315372000000003</v>
      </c>
      <c r="K105" s="820"/>
      <c r="L105" s="820">
        <f t="shared" si="7"/>
        <v>2.1331140600000005</v>
      </c>
      <c r="M105" s="820"/>
      <c r="N105" s="820">
        <f t="shared" si="7"/>
        <v>2.2397697630000004</v>
      </c>
      <c r="O105" s="802"/>
    </row>
    <row r="106" spans="1:15" ht="24" customHeight="1" x14ac:dyDescent="0.25">
      <c r="A106" s="1257" t="s">
        <v>152</v>
      </c>
      <c r="B106" s="1258" t="s">
        <v>883</v>
      </c>
      <c r="C106" s="802" t="s">
        <v>881</v>
      </c>
      <c r="D106" s="820">
        <f>D96</f>
        <v>28</v>
      </c>
      <c r="E106" s="820">
        <f t="shared" si="7"/>
        <v>29</v>
      </c>
      <c r="F106" s="820">
        <f t="shared" si="7"/>
        <v>45</v>
      </c>
      <c r="G106" s="820">
        <f t="shared" si="7"/>
        <v>34</v>
      </c>
      <c r="H106" s="820">
        <f t="shared" si="7"/>
        <v>37.400000000000006</v>
      </c>
      <c r="I106" s="820"/>
      <c r="J106" s="820">
        <f t="shared" si="7"/>
        <v>39.27000000000001</v>
      </c>
      <c r="K106" s="820"/>
      <c r="L106" s="820">
        <f t="shared" si="7"/>
        <v>41.233500000000014</v>
      </c>
      <c r="M106" s="820"/>
      <c r="N106" s="820">
        <f t="shared" si="7"/>
        <v>43.295175000000015</v>
      </c>
      <c r="O106" s="802"/>
    </row>
    <row r="107" spans="1:15" ht="24.75" customHeight="1" x14ac:dyDescent="0.25">
      <c r="A107" s="1257"/>
      <c r="B107" s="1258"/>
      <c r="C107" s="802" t="s">
        <v>882</v>
      </c>
      <c r="D107" s="820">
        <f>D97</f>
        <v>1.2314000000000001</v>
      </c>
      <c r="E107" s="820">
        <f t="shared" si="7"/>
        <v>1.6536999999999999</v>
      </c>
      <c r="F107" s="820">
        <f t="shared" si="7"/>
        <v>2.3916200000000001</v>
      </c>
      <c r="G107" s="820">
        <f t="shared" si="7"/>
        <v>1.7589066666666666</v>
      </c>
      <c r="H107" s="820">
        <f t="shared" si="7"/>
        <v>1.9347973333333335</v>
      </c>
      <c r="I107" s="820"/>
      <c r="J107" s="820">
        <f t="shared" si="7"/>
        <v>2.0315372000000003</v>
      </c>
      <c r="K107" s="820"/>
      <c r="L107" s="820">
        <f t="shared" si="7"/>
        <v>2.1331140600000005</v>
      </c>
      <c r="M107" s="820"/>
      <c r="N107" s="820">
        <f t="shared" si="7"/>
        <v>2.2397697630000004</v>
      </c>
      <c r="O107" s="802"/>
    </row>
    <row r="108" spans="1:15" ht="25.5" customHeight="1" x14ac:dyDescent="0.25">
      <c r="A108" s="1257" t="s">
        <v>154</v>
      </c>
      <c r="B108" s="1258" t="s">
        <v>884</v>
      </c>
      <c r="C108" s="802" t="s">
        <v>881</v>
      </c>
      <c r="D108" s="802"/>
      <c r="E108" s="802"/>
      <c r="F108" s="802"/>
      <c r="G108" s="802"/>
      <c r="H108" s="802"/>
      <c r="I108" s="802"/>
      <c r="J108" s="802"/>
      <c r="K108" s="802"/>
      <c r="L108" s="802"/>
      <c r="M108" s="802"/>
      <c r="N108" s="802"/>
      <c r="O108" s="802"/>
    </row>
    <row r="109" spans="1:15" ht="24.75" customHeight="1" x14ac:dyDescent="0.25">
      <c r="A109" s="1257"/>
      <c r="B109" s="1258"/>
      <c r="C109" s="802" t="s">
        <v>882</v>
      </c>
      <c r="D109" s="802"/>
      <c r="E109" s="802"/>
      <c r="F109" s="802"/>
      <c r="G109" s="802"/>
      <c r="H109" s="802"/>
      <c r="I109" s="802"/>
      <c r="J109" s="802"/>
      <c r="K109" s="802"/>
      <c r="L109" s="802"/>
      <c r="M109" s="802"/>
      <c r="N109" s="802"/>
      <c r="O109" s="802"/>
    </row>
    <row r="110" spans="1:15" ht="28.5" customHeight="1" x14ac:dyDescent="0.25">
      <c r="A110" s="1257" t="s">
        <v>156</v>
      </c>
      <c r="B110" s="1258" t="s">
        <v>885</v>
      </c>
      <c r="C110" s="802" t="s">
        <v>881</v>
      </c>
      <c r="D110" s="802"/>
      <c r="E110" s="802"/>
      <c r="F110" s="802"/>
      <c r="G110" s="802"/>
      <c r="H110" s="802"/>
      <c r="I110" s="802"/>
      <c r="J110" s="802"/>
      <c r="K110" s="802"/>
      <c r="L110" s="802"/>
      <c r="M110" s="802"/>
      <c r="N110" s="802"/>
      <c r="O110" s="802"/>
    </row>
    <row r="111" spans="1:15" ht="31.5" customHeight="1" x14ac:dyDescent="0.25">
      <c r="A111" s="1257"/>
      <c r="B111" s="1258"/>
      <c r="C111" s="802" t="s">
        <v>882</v>
      </c>
      <c r="D111" s="802"/>
      <c r="E111" s="802"/>
      <c r="F111" s="802"/>
      <c r="G111" s="802"/>
      <c r="H111" s="802"/>
      <c r="I111" s="802"/>
      <c r="J111" s="802"/>
      <c r="K111" s="802"/>
      <c r="L111" s="802"/>
      <c r="M111" s="802"/>
      <c r="N111" s="802"/>
      <c r="O111" s="802"/>
    </row>
    <row r="112" spans="1:15" ht="18.75" x14ac:dyDescent="0.25">
      <c r="A112" s="1257" t="s">
        <v>158</v>
      </c>
      <c r="B112" s="1258" t="s">
        <v>887</v>
      </c>
      <c r="C112" s="802" t="s">
        <v>881</v>
      </c>
      <c r="D112" s="802"/>
      <c r="E112" s="802"/>
      <c r="F112" s="802"/>
      <c r="G112" s="802"/>
      <c r="H112" s="802"/>
      <c r="I112" s="802"/>
      <c r="J112" s="802"/>
      <c r="K112" s="802"/>
      <c r="L112" s="802"/>
      <c r="M112" s="802"/>
      <c r="N112" s="802"/>
      <c r="O112" s="802"/>
    </row>
    <row r="113" spans="1:15" ht="38.25" customHeight="1" x14ac:dyDescent="0.25">
      <c r="A113" s="1257"/>
      <c r="B113" s="1258"/>
      <c r="C113" s="802" t="s">
        <v>882</v>
      </c>
      <c r="D113" s="802"/>
      <c r="E113" s="802"/>
      <c r="F113" s="802"/>
      <c r="G113" s="802"/>
      <c r="H113" s="802"/>
      <c r="I113" s="802"/>
      <c r="J113" s="805"/>
      <c r="K113" s="805"/>
      <c r="L113" s="805"/>
      <c r="M113" s="805"/>
      <c r="N113" s="805"/>
      <c r="O113" s="805"/>
    </row>
    <row r="114" spans="1:15" ht="90" customHeight="1" x14ac:dyDescent="0.25">
      <c r="A114" s="804" t="s">
        <v>171</v>
      </c>
      <c r="B114" s="805" t="s">
        <v>896</v>
      </c>
      <c r="C114" s="802" t="s">
        <v>897</v>
      </c>
      <c r="D114" s="802"/>
      <c r="E114" s="802"/>
      <c r="F114" s="802"/>
      <c r="G114" s="802"/>
      <c r="H114" s="802"/>
      <c r="I114" s="802"/>
      <c r="J114" s="805"/>
      <c r="K114" s="805"/>
      <c r="L114" s="805"/>
      <c r="M114" s="805"/>
      <c r="N114" s="805"/>
      <c r="O114" s="805"/>
    </row>
    <row r="115" spans="1:15" ht="38.25" customHeight="1" x14ac:dyDescent="0.25">
      <c r="A115" s="804" t="s">
        <v>173</v>
      </c>
      <c r="B115" s="805" t="s">
        <v>898</v>
      </c>
      <c r="C115" s="802" t="s">
        <v>897</v>
      </c>
      <c r="D115" s="802"/>
      <c r="E115" s="802"/>
      <c r="F115" s="802"/>
      <c r="G115" s="802"/>
      <c r="H115" s="802"/>
      <c r="I115" s="802"/>
      <c r="J115" s="805"/>
      <c r="K115" s="805"/>
      <c r="L115" s="805"/>
      <c r="M115" s="805"/>
      <c r="N115" s="805"/>
      <c r="O115" s="805"/>
    </row>
    <row r="116" spans="1:15" ht="60.75" customHeight="1" x14ac:dyDescent="0.25">
      <c r="A116" s="804" t="s">
        <v>175</v>
      </c>
      <c r="B116" s="805" t="s">
        <v>899</v>
      </c>
      <c r="C116" s="802" t="s">
        <v>897</v>
      </c>
      <c r="D116" s="802"/>
      <c r="E116" s="802"/>
      <c r="F116" s="802"/>
      <c r="G116" s="802"/>
      <c r="H116" s="802"/>
      <c r="I116" s="802"/>
      <c r="J116" s="805"/>
      <c r="K116" s="805"/>
      <c r="L116" s="805"/>
      <c r="M116" s="805"/>
      <c r="N116" s="805"/>
      <c r="O116" s="805"/>
    </row>
    <row r="117" spans="1:15" ht="55.5" customHeight="1" x14ac:dyDescent="0.25">
      <c r="A117" s="804" t="s">
        <v>922</v>
      </c>
      <c r="B117" s="805" t="s">
        <v>901</v>
      </c>
      <c r="C117" s="802" t="s">
        <v>897</v>
      </c>
      <c r="D117" s="802"/>
      <c r="E117" s="802"/>
      <c r="F117" s="802"/>
      <c r="G117" s="802"/>
      <c r="H117" s="802"/>
      <c r="I117" s="802"/>
      <c r="J117" s="805"/>
      <c r="K117" s="805"/>
      <c r="L117" s="805"/>
      <c r="M117" s="805"/>
      <c r="N117" s="805"/>
      <c r="O117" s="805"/>
    </row>
    <row r="118" spans="1:15" ht="42" customHeight="1" x14ac:dyDescent="0.25">
      <c r="A118" s="804" t="s">
        <v>923</v>
      </c>
      <c r="B118" s="805" t="s">
        <v>903</v>
      </c>
      <c r="C118" s="802" t="s">
        <v>897</v>
      </c>
      <c r="D118" s="802"/>
      <c r="E118" s="802"/>
      <c r="F118" s="802"/>
      <c r="G118" s="802"/>
      <c r="H118" s="802"/>
      <c r="I118" s="802"/>
      <c r="J118" s="805"/>
      <c r="K118" s="805"/>
      <c r="L118" s="805"/>
      <c r="M118" s="805"/>
      <c r="N118" s="805"/>
      <c r="O118" s="805"/>
    </row>
    <row r="119" spans="1:15" ht="24" customHeight="1" x14ac:dyDescent="0.25">
      <c r="A119" s="1257" t="s">
        <v>924</v>
      </c>
      <c r="B119" s="1258" t="s">
        <v>905</v>
      </c>
      <c r="C119" s="802" t="s">
        <v>350</v>
      </c>
      <c r="D119" s="802"/>
      <c r="E119" s="802"/>
      <c r="F119" s="802"/>
      <c r="G119" s="802"/>
      <c r="H119" s="802"/>
      <c r="I119" s="802"/>
      <c r="J119" s="805"/>
      <c r="K119" s="805"/>
      <c r="L119" s="805"/>
      <c r="M119" s="805"/>
      <c r="N119" s="805"/>
      <c r="O119" s="805"/>
    </row>
    <row r="120" spans="1:15" ht="28.5" customHeight="1" x14ac:dyDescent="0.25">
      <c r="A120" s="1257"/>
      <c r="B120" s="1258"/>
      <c r="C120" s="802" t="s">
        <v>906</v>
      </c>
      <c r="D120" s="802"/>
      <c r="E120" s="802"/>
      <c r="F120" s="802"/>
      <c r="G120" s="802"/>
      <c r="H120" s="802"/>
      <c r="I120" s="802"/>
      <c r="J120" s="805"/>
      <c r="K120" s="805"/>
      <c r="L120" s="805"/>
      <c r="M120" s="805"/>
      <c r="N120" s="805"/>
      <c r="O120" s="805"/>
    </row>
    <row r="121" spans="1:15" ht="26.25" customHeight="1" x14ac:dyDescent="0.25">
      <c r="A121" s="1257"/>
      <c r="B121" s="1258"/>
      <c r="C121" s="802" t="s">
        <v>907</v>
      </c>
      <c r="D121" s="802"/>
      <c r="E121" s="802"/>
      <c r="F121" s="802"/>
      <c r="G121" s="802"/>
      <c r="H121" s="802"/>
      <c r="I121" s="802"/>
      <c r="J121" s="805"/>
      <c r="K121" s="805"/>
      <c r="L121" s="805"/>
      <c r="M121" s="805"/>
      <c r="N121" s="805"/>
      <c r="O121" s="805"/>
    </row>
    <row r="122" spans="1:15" ht="28.5" customHeight="1" x14ac:dyDescent="0.25">
      <c r="A122" s="1257"/>
      <c r="B122" s="1258"/>
      <c r="C122" s="802" t="s">
        <v>908</v>
      </c>
      <c r="D122" s="802"/>
      <c r="E122" s="802"/>
      <c r="F122" s="802"/>
      <c r="G122" s="802"/>
      <c r="H122" s="802"/>
      <c r="I122" s="802"/>
      <c r="J122" s="805"/>
      <c r="K122" s="805"/>
      <c r="L122" s="805"/>
      <c r="M122" s="805"/>
      <c r="N122" s="805"/>
      <c r="O122" s="805"/>
    </row>
    <row r="123" spans="1:15" ht="15.75" x14ac:dyDescent="0.25">
      <c r="A123" s="1257" t="s">
        <v>925</v>
      </c>
      <c r="B123" s="1258" t="s">
        <v>884</v>
      </c>
      <c r="C123" s="802" t="s">
        <v>350</v>
      </c>
      <c r="D123" s="802"/>
      <c r="E123" s="802"/>
      <c r="F123" s="802"/>
      <c r="G123" s="802"/>
      <c r="H123" s="802"/>
      <c r="I123" s="802"/>
      <c r="J123" s="805"/>
      <c r="K123" s="805"/>
      <c r="L123" s="805"/>
      <c r="M123" s="805"/>
      <c r="N123" s="805"/>
      <c r="O123" s="805"/>
    </row>
    <row r="124" spans="1:15" ht="15.75" x14ac:dyDescent="0.25">
      <c r="A124" s="1257"/>
      <c r="B124" s="1258"/>
      <c r="C124" s="802" t="s">
        <v>906</v>
      </c>
      <c r="D124" s="802"/>
      <c r="E124" s="802"/>
      <c r="F124" s="802"/>
      <c r="G124" s="802"/>
      <c r="H124" s="802"/>
      <c r="I124" s="802"/>
      <c r="J124" s="805"/>
      <c r="K124" s="805"/>
      <c r="L124" s="805"/>
      <c r="M124" s="805"/>
      <c r="N124" s="805"/>
      <c r="O124" s="805"/>
    </row>
    <row r="125" spans="1:15" ht="15.75" x14ac:dyDescent="0.25">
      <c r="A125" s="1257"/>
      <c r="B125" s="1258"/>
      <c r="C125" s="802" t="s">
        <v>907</v>
      </c>
      <c r="D125" s="802"/>
      <c r="E125" s="802"/>
      <c r="F125" s="802"/>
      <c r="G125" s="802"/>
      <c r="H125" s="802"/>
      <c r="I125" s="802"/>
      <c r="J125" s="805"/>
      <c r="K125" s="805"/>
      <c r="L125" s="805"/>
      <c r="M125" s="805"/>
      <c r="N125" s="805"/>
      <c r="O125" s="805"/>
    </row>
    <row r="126" spans="1:15" ht="18.75" x14ac:dyDescent="0.25">
      <c r="A126" s="1257"/>
      <c r="B126" s="1258"/>
      <c r="C126" s="802" t="s">
        <v>908</v>
      </c>
      <c r="D126" s="802"/>
      <c r="E126" s="802"/>
      <c r="F126" s="802"/>
      <c r="G126" s="802"/>
      <c r="H126" s="802"/>
      <c r="I126" s="802"/>
      <c r="J126" s="805"/>
      <c r="K126" s="805"/>
      <c r="L126" s="805"/>
      <c r="M126" s="805"/>
      <c r="N126" s="805"/>
      <c r="O126" s="805"/>
    </row>
    <row r="127" spans="1:15" ht="15.75" x14ac:dyDescent="0.25">
      <c r="A127" s="1257" t="s">
        <v>926</v>
      </c>
      <c r="B127" s="1258" t="s">
        <v>885</v>
      </c>
      <c r="C127" s="802" t="s">
        <v>350</v>
      </c>
      <c r="D127" s="802"/>
      <c r="E127" s="802"/>
      <c r="F127" s="802"/>
      <c r="G127" s="802"/>
      <c r="H127" s="802"/>
      <c r="I127" s="802"/>
      <c r="J127" s="805"/>
      <c r="K127" s="805"/>
      <c r="L127" s="805"/>
      <c r="M127" s="805"/>
      <c r="N127" s="805"/>
      <c r="O127" s="805"/>
    </row>
    <row r="128" spans="1:15" ht="15.75" x14ac:dyDescent="0.25">
      <c r="A128" s="1257"/>
      <c r="B128" s="1258"/>
      <c r="C128" s="802" t="s">
        <v>906</v>
      </c>
      <c r="D128" s="802"/>
      <c r="E128" s="802"/>
      <c r="F128" s="802"/>
      <c r="G128" s="802"/>
      <c r="H128" s="802"/>
      <c r="I128" s="802"/>
      <c r="J128" s="805"/>
      <c r="K128" s="805"/>
      <c r="L128" s="805"/>
      <c r="M128" s="805"/>
      <c r="N128" s="805"/>
      <c r="O128" s="805"/>
    </row>
    <row r="129" spans="1:15" ht="15.75" customHeight="1" x14ac:dyDescent="0.25">
      <c r="A129" s="1257"/>
      <c r="B129" s="1258"/>
      <c r="C129" s="802" t="s">
        <v>907</v>
      </c>
      <c r="D129" s="802"/>
      <c r="E129" s="802"/>
      <c r="F129" s="802"/>
      <c r="G129" s="802"/>
      <c r="H129" s="802"/>
      <c r="I129" s="802"/>
      <c r="J129" s="805"/>
      <c r="K129" s="805"/>
      <c r="L129" s="805"/>
      <c r="M129" s="805"/>
      <c r="N129" s="805"/>
      <c r="O129" s="805"/>
    </row>
    <row r="130" spans="1:15" ht="18.75" x14ac:dyDescent="0.25">
      <c r="A130" s="1257"/>
      <c r="B130" s="1258"/>
      <c r="C130" s="802" t="s">
        <v>908</v>
      </c>
      <c r="D130" s="802"/>
      <c r="E130" s="802"/>
      <c r="F130" s="802"/>
      <c r="G130" s="802"/>
      <c r="H130" s="802"/>
      <c r="I130" s="802"/>
      <c r="J130" s="805"/>
      <c r="K130" s="805"/>
      <c r="L130" s="805"/>
      <c r="M130" s="805"/>
      <c r="N130" s="805"/>
      <c r="O130" s="805"/>
    </row>
    <row r="131" spans="1:15" ht="15.75" x14ac:dyDescent="0.25">
      <c r="A131" s="1257" t="s">
        <v>927</v>
      </c>
      <c r="B131" s="1258" t="s">
        <v>887</v>
      </c>
      <c r="C131" s="802" t="s">
        <v>350</v>
      </c>
      <c r="D131" s="805"/>
      <c r="E131" s="805"/>
      <c r="F131" s="805"/>
      <c r="G131" s="805"/>
      <c r="H131" s="805"/>
      <c r="I131" s="805"/>
      <c r="J131" s="805"/>
      <c r="K131" s="805"/>
      <c r="L131" s="805"/>
      <c r="M131" s="805"/>
      <c r="N131" s="805"/>
      <c r="O131" s="805"/>
    </row>
    <row r="132" spans="1:15" ht="15.75" x14ac:dyDescent="0.25">
      <c r="A132" s="1257"/>
      <c r="B132" s="1258"/>
      <c r="C132" s="802" t="s">
        <v>906</v>
      </c>
      <c r="D132" s="805"/>
      <c r="E132" s="805"/>
      <c r="F132" s="805"/>
      <c r="G132" s="805"/>
      <c r="H132" s="805"/>
      <c r="I132" s="805"/>
      <c r="J132" s="805"/>
      <c r="K132" s="805"/>
      <c r="L132" s="805"/>
      <c r="M132" s="805"/>
      <c r="N132" s="805"/>
      <c r="O132" s="805"/>
    </row>
    <row r="133" spans="1:15" ht="28.5" customHeight="1" x14ac:dyDescent="0.25">
      <c r="A133" s="1257"/>
      <c r="B133" s="1258"/>
      <c r="C133" s="802" t="s">
        <v>907</v>
      </c>
      <c r="D133" s="805"/>
      <c r="E133" s="805"/>
      <c r="F133" s="805"/>
      <c r="G133" s="805"/>
      <c r="H133" s="805"/>
      <c r="I133" s="805"/>
      <c r="J133" s="805"/>
      <c r="K133" s="805"/>
      <c r="L133" s="805"/>
      <c r="M133" s="805"/>
      <c r="N133" s="805"/>
      <c r="O133" s="805"/>
    </row>
    <row r="134" spans="1:15" ht="25.5" customHeight="1" x14ac:dyDescent="0.25">
      <c r="A134" s="1257"/>
      <c r="B134" s="1258"/>
      <c r="C134" s="802" t="s">
        <v>908</v>
      </c>
      <c r="D134" s="805"/>
      <c r="E134" s="805"/>
      <c r="F134" s="805"/>
      <c r="G134" s="805"/>
      <c r="H134" s="805"/>
      <c r="I134" s="805"/>
      <c r="J134" s="805"/>
      <c r="K134" s="805"/>
      <c r="L134" s="805"/>
      <c r="M134" s="805"/>
      <c r="N134" s="805"/>
      <c r="O134" s="805"/>
    </row>
    <row r="135" spans="1:15" ht="29.25" customHeight="1" x14ac:dyDescent="0.25">
      <c r="A135" s="1257" t="s">
        <v>928</v>
      </c>
      <c r="B135" s="1258" t="s">
        <v>913</v>
      </c>
      <c r="C135" s="802" t="s">
        <v>350</v>
      </c>
      <c r="D135" s="802"/>
      <c r="E135" s="802"/>
      <c r="F135" s="802"/>
      <c r="G135" s="802"/>
      <c r="H135" s="802"/>
      <c r="I135" s="802"/>
      <c r="J135" s="805"/>
      <c r="K135" s="805"/>
      <c r="L135" s="805"/>
      <c r="M135" s="805"/>
      <c r="N135" s="805"/>
      <c r="O135" s="805"/>
    </row>
    <row r="136" spans="1:15" ht="28.5" customHeight="1" x14ac:dyDescent="0.25">
      <c r="A136" s="1257"/>
      <c r="B136" s="1258"/>
      <c r="C136" s="802" t="s">
        <v>906</v>
      </c>
      <c r="D136" s="802"/>
      <c r="E136" s="802"/>
      <c r="F136" s="802"/>
      <c r="G136" s="802"/>
      <c r="H136" s="802"/>
      <c r="I136" s="802"/>
      <c r="J136" s="805"/>
      <c r="K136" s="805"/>
      <c r="L136" s="805"/>
      <c r="M136" s="805"/>
      <c r="N136" s="805"/>
      <c r="O136" s="805"/>
    </row>
    <row r="137" spans="1:15" ht="24" customHeight="1" x14ac:dyDescent="0.25">
      <c r="A137" s="1257"/>
      <c r="B137" s="1258"/>
      <c r="C137" s="802" t="s">
        <v>907</v>
      </c>
      <c r="D137" s="802"/>
      <c r="E137" s="802"/>
      <c r="F137" s="802"/>
      <c r="G137" s="802"/>
      <c r="H137" s="802"/>
      <c r="I137" s="802"/>
      <c r="J137" s="805"/>
      <c r="K137" s="805"/>
      <c r="L137" s="805"/>
      <c r="M137" s="805"/>
      <c r="N137" s="805"/>
      <c r="O137" s="805"/>
    </row>
    <row r="138" spans="1:15" ht="24" customHeight="1" x14ac:dyDescent="0.25">
      <c r="A138" s="1257"/>
      <c r="B138" s="1258"/>
      <c r="C138" s="802" t="s">
        <v>908</v>
      </c>
      <c r="D138" s="802"/>
      <c r="E138" s="802"/>
      <c r="F138" s="802"/>
      <c r="G138" s="802"/>
      <c r="H138" s="802"/>
      <c r="I138" s="802"/>
      <c r="J138" s="805"/>
      <c r="K138" s="805"/>
      <c r="L138" s="805"/>
      <c r="M138" s="805"/>
      <c r="N138" s="805"/>
      <c r="O138" s="805"/>
    </row>
    <row r="139" spans="1:15" ht="15.75" x14ac:dyDescent="0.25">
      <c r="A139" s="1257" t="s">
        <v>929</v>
      </c>
      <c r="B139" s="1258" t="s">
        <v>884</v>
      </c>
      <c r="C139" s="802" t="s">
        <v>350</v>
      </c>
      <c r="D139" s="802"/>
      <c r="E139" s="802"/>
      <c r="F139" s="802"/>
      <c r="G139" s="802"/>
      <c r="H139" s="802"/>
      <c r="I139" s="802"/>
      <c r="J139" s="805"/>
      <c r="K139" s="805"/>
      <c r="L139" s="805"/>
      <c r="M139" s="805"/>
      <c r="N139" s="805"/>
      <c r="O139" s="805"/>
    </row>
    <row r="140" spans="1:15" ht="15.75" x14ac:dyDescent="0.25">
      <c r="A140" s="1257"/>
      <c r="B140" s="1258"/>
      <c r="C140" s="802" t="s">
        <v>906</v>
      </c>
      <c r="D140" s="802"/>
      <c r="E140" s="802"/>
      <c r="F140" s="802"/>
      <c r="G140" s="802"/>
      <c r="H140" s="802"/>
      <c r="I140" s="802"/>
      <c r="J140" s="805"/>
      <c r="K140" s="805"/>
      <c r="L140" s="805"/>
      <c r="M140" s="805"/>
      <c r="N140" s="805"/>
      <c r="O140" s="805"/>
    </row>
    <row r="141" spans="1:15" ht="15.75" x14ac:dyDescent="0.25">
      <c r="A141" s="1257"/>
      <c r="B141" s="1258"/>
      <c r="C141" s="802" t="s">
        <v>907</v>
      </c>
      <c r="D141" s="802"/>
      <c r="E141" s="802"/>
      <c r="F141" s="802"/>
      <c r="G141" s="802"/>
      <c r="H141" s="802"/>
      <c r="I141" s="802"/>
      <c r="J141" s="805"/>
      <c r="K141" s="805"/>
      <c r="L141" s="805"/>
      <c r="M141" s="805"/>
      <c r="N141" s="805"/>
      <c r="O141" s="805"/>
    </row>
    <row r="142" spans="1:15" ht="18.75" x14ac:dyDescent="0.25">
      <c r="A142" s="1257"/>
      <c r="B142" s="1258"/>
      <c r="C142" s="802" t="s">
        <v>908</v>
      </c>
      <c r="D142" s="802"/>
      <c r="E142" s="802"/>
      <c r="F142" s="802"/>
      <c r="G142" s="802"/>
      <c r="H142" s="802"/>
      <c r="I142" s="802"/>
      <c r="J142" s="805"/>
      <c r="K142" s="805"/>
      <c r="L142" s="805"/>
      <c r="M142" s="805"/>
      <c r="N142" s="805"/>
      <c r="O142" s="805"/>
    </row>
    <row r="143" spans="1:15" ht="15.75" x14ac:dyDescent="0.25">
      <c r="A143" s="1257" t="s">
        <v>930</v>
      </c>
      <c r="B143" s="1258" t="s">
        <v>885</v>
      </c>
      <c r="C143" s="802" t="s">
        <v>350</v>
      </c>
      <c r="D143" s="802"/>
      <c r="E143" s="802"/>
      <c r="F143" s="802"/>
      <c r="G143" s="802"/>
      <c r="H143" s="802"/>
      <c r="I143" s="802"/>
      <c r="J143" s="805"/>
      <c r="K143" s="805"/>
      <c r="L143" s="805"/>
      <c r="M143" s="805"/>
      <c r="N143" s="805"/>
      <c r="O143" s="805"/>
    </row>
    <row r="144" spans="1:15" ht="15.75" x14ac:dyDescent="0.25">
      <c r="A144" s="1257"/>
      <c r="B144" s="1258"/>
      <c r="C144" s="802" t="s">
        <v>906</v>
      </c>
      <c r="D144" s="802"/>
      <c r="E144" s="802"/>
      <c r="F144" s="802"/>
      <c r="G144" s="802"/>
      <c r="H144" s="802"/>
      <c r="I144" s="802"/>
      <c r="J144" s="805"/>
      <c r="K144" s="805"/>
      <c r="L144" s="805"/>
      <c r="M144" s="805"/>
      <c r="N144" s="805"/>
      <c r="O144" s="805"/>
    </row>
    <row r="145" spans="1:15" ht="15.75" x14ac:dyDescent="0.25">
      <c r="A145" s="1257"/>
      <c r="B145" s="1258"/>
      <c r="C145" s="802" t="s">
        <v>907</v>
      </c>
      <c r="D145" s="802"/>
      <c r="E145" s="802"/>
      <c r="F145" s="802"/>
      <c r="G145" s="802"/>
      <c r="H145" s="802"/>
      <c r="I145" s="802"/>
      <c r="J145" s="805"/>
      <c r="K145" s="805"/>
      <c r="L145" s="805"/>
      <c r="M145" s="805"/>
      <c r="N145" s="805"/>
      <c r="O145" s="805"/>
    </row>
    <row r="146" spans="1:15" ht="18.75" x14ac:dyDescent="0.25">
      <c r="A146" s="1257"/>
      <c r="B146" s="1258"/>
      <c r="C146" s="802" t="s">
        <v>908</v>
      </c>
      <c r="D146" s="802"/>
      <c r="E146" s="802"/>
      <c r="F146" s="802"/>
      <c r="G146" s="802"/>
      <c r="H146" s="802"/>
      <c r="I146" s="802"/>
      <c r="J146" s="805"/>
      <c r="K146" s="805"/>
      <c r="L146" s="805"/>
      <c r="M146" s="805"/>
      <c r="N146" s="805"/>
      <c r="O146" s="805"/>
    </row>
    <row r="147" spans="1:15" ht="15.75" x14ac:dyDescent="0.25">
      <c r="A147" s="1257" t="s">
        <v>931</v>
      </c>
      <c r="B147" s="1258" t="s">
        <v>887</v>
      </c>
      <c r="C147" s="802" t="s">
        <v>350</v>
      </c>
      <c r="D147" s="802"/>
      <c r="E147" s="802"/>
      <c r="F147" s="802"/>
      <c r="G147" s="802"/>
      <c r="H147" s="802"/>
      <c r="I147" s="802"/>
      <c r="J147" s="805"/>
      <c r="K147" s="805"/>
      <c r="L147" s="805"/>
      <c r="M147" s="805"/>
      <c r="N147" s="805"/>
      <c r="O147" s="805"/>
    </row>
    <row r="148" spans="1:15" ht="16.5" customHeight="1" x14ac:dyDescent="0.25">
      <c r="A148" s="1257"/>
      <c r="B148" s="1258"/>
      <c r="C148" s="802" t="s">
        <v>906</v>
      </c>
      <c r="D148" s="802"/>
      <c r="E148" s="802"/>
      <c r="F148" s="802"/>
      <c r="G148" s="802"/>
      <c r="H148" s="802"/>
      <c r="I148" s="802"/>
      <c r="J148" s="805"/>
      <c r="K148" s="805"/>
      <c r="L148" s="805"/>
      <c r="M148" s="805"/>
      <c r="N148" s="805"/>
      <c r="O148" s="805"/>
    </row>
    <row r="149" spans="1:15" ht="16.5" customHeight="1" x14ac:dyDescent="0.25">
      <c r="A149" s="1257"/>
      <c r="B149" s="1258"/>
      <c r="C149" s="802" t="s">
        <v>907</v>
      </c>
      <c r="D149" s="802"/>
      <c r="E149" s="802"/>
      <c r="F149" s="802"/>
      <c r="G149" s="802"/>
      <c r="H149" s="802"/>
      <c r="I149" s="802"/>
      <c r="J149" s="805"/>
      <c r="K149" s="805"/>
      <c r="L149" s="805"/>
      <c r="M149" s="805"/>
      <c r="N149" s="805"/>
      <c r="O149" s="805"/>
    </row>
    <row r="150" spans="1:15" ht="21.75" customHeight="1" x14ac:dyDescent="0.25">
      <c r="A150" s="1257"/>
      <c r="B150" s="1258"/>
      <c r="C150" s="802" t="s">
        <v>908</v>
      </c>
      <c r="D150" s="802"/>
      <c r="E150" s="802"/>
      <c r="F150" s="802"/>
      <c r="G150" s="802"/>
      <c r="H150" s="802"/>
      <c r="I150" s="802"/>
      <c r="J150" s="805"/>
      <c r="K150" s="805"/>
      <c r="L150" s="805"/>
      <c r="M150" s="805"/>
      <c r="N150" s="805"/>
      <c r="O150" s="805"/>
    </row>
    <row r="151" spans="1:15" ht="34.5" customHeight="1" x14ac:dyDescent="0.25">
      <c r="A151" s="804" t="s">
        <v>932</v>
      </c>
      <c r="B151" s="802" t="s">
        <v>877</v>
      </c>
      <c r="C151" s="802" t="s">
        <v>190</v>
      </c>
      <c r="D151" s="802" t="s">
        <v>190</v>
      </c>
      <c r="E151" s="802" t="s">
        <v>190</v>
      </c>
      <c r="F151" s="802" t="s">
        <v>190</v>
      </c>
      <c r="G151" s="802" t="s">
        <v>190</v>
      </c>
      <c r="H151" s="802" t="s">
        <v>190</v>
      </c>
      <c r="I151" s="802" t="s">
        <v>190</v>
      </c>
      <c r="J151" s="802" t="s">
        <v>190</v>
      </c>
      <c r="K151" s="802" t="s">
        <v>190</v>
      </c>
      <c r="L151" s="802" t="s">
        <v>190</v>
      </c>
      <c r="M151" s="802" t="s">
        <v>190</v>
      </c>
      <c r="N151" s="802" t="s">
        <v>190</v>
      </c>
      <c r="O151" s="802" t="s">
        <v>190</v>
      </c>
    </row>
    <row r="152" spans="1:15" ht="18.75" x14ac:dyDescent="0.25">
      <c r="A152" s="804" t="s">
        <v>933</v>
      </c>
      <c r="B152" s="802" t="s">
        <v>933</v>
      </c>
      <c r="C152" s="802"/>
      <c r="D152" s="802"/>
      <c r="E152" s="802"/>
      <c r="F152" s="802"/>
      <c r="G152" s="802"/>
      <c r="H152" s="802"/>
      <c r="I152" s="802"/>
      <c r="J152" s="805"/>
      <c r="K152" s="805"/>
      <c r="L152" s="805"/>
      <c r="M152" s="805"/>
      <c r="N152" s="805"/>
      <c r="O152" s="805"/>
    </row>
    <row r="154" spans="1:15" ht="18" x14ac:dyDescent="0.25">
      <c r="B154" s="813" t="s">
        <v>934</v>
      </c>
    </row>
    <row r="155" spans="1:15" ht="18" x14ac:dyDescent="0.25">
      <c r="B155" s="813" t="s">
        <v>935</v>
      </c>
    </row>
    <row r="156" spans="1:15" ht="18" x14ac:dyDescent="0.25">
      <c r="B156" s="813" t="s">
        <v>936</v>
      </c>
    </row>
    <row r="157" spans="1:15" ht="18" x14ac:dyDescent="0.25">
      <c r="B157" s="813" t="s">
        <v>937</v>
      </c>
    </row>
    <row r="158" spans="1:15" ht="18" x14ac:dyDescent="0.25">
      <c r="B158" s="813" t="s">
        <v>938</v>
      </c>
    </row>
  </sheetData>
  <sheetProtection formatCells="0" formatColumns="0" formatRows="0" insertColumns="0" insertRows="0" insertHyperlinks="0" deleteColumns="0" deleteRows="0" sort="0" autoFilter="0" pivotTables="0"/>
  <mergeCells count="109">
    <mergeCell ref="A147:A150"/>
    <mergeCell ref="B147:B150"/>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0:A111"/>
    <mergeCell ref="B110:B111"/>
    <mergeCell ref="A112:A113"/>
    <mergeCell ref="B112:B113"/>
    <mergeCell ref="A119:A122"/>
    <mergeCell ref="B119:B122"/>
    <mergeCell ref="A104:A105"/>
    <mergeCell ref="B104:B105"/>
    <mergeCell ref="A106:A107"/>
    <mergeCell ref="B106:B107"/>
    <mergeCell ref="A108:A109"/>
    <mergeCell ref="B108:B109"/>
    <mergeCell ref="A98:A99"/>
    <mergeCell ref="B98:B99"/>
    <mergeCell ref="A100:A101"/>
    <mergeCell ref="B100:B101"/>
    <mergeCell ref="A102:A103"/>
    <mergeCell ref="B102:B103"/>
    <mergeCell ref="A92:A93"/>
    <mergeCell ref="B92:B93"/>
    <mergeCell ref="A94:A95"/>
    <mergeCell ref="B94:B95"/>
    <mergeCell ref="A96:A97"/>
    <mergeCell ref="B96:B97"/>
    <mergeCell ref="A86:A87"/>
    <mergeCell ref="B86:B87"/>
    <mergeCell ref="A88:A89"/>
    <mergeCell ref="B88:B89"/>
    <mergeCell ref="A90:A91"/>
    <mergeCell ref="B90:B91"/>
    <mergeCell ref="A75:A78"/>
    <mergeCell ref="B75:B78"/>
    <mergeCell ref="A79:A82"/>
    <mergeCell ref="B79:B82"/>
    <mergeCell ref="A84:A85"/>
    <mergeCell ref="B84:B85"/>
    <mergeCell ref="A63:A66"/>
    <mergeCell ref="B63:B66"/>
    <mergeCell ref="A67:A70"/>
    <mergeCell ref="B67:B70"/>
    <mergeCell ref="A71:A74"/>
    <mergeCell ref="B71:B74"/>
    <mergeCell ref="A51:A54"/>
    <mergeCell ref="B51:B54"/>
    <mergeCell ref="A55:A58"/>
    <mergeCell ref="B55:B58"/>
    <mergeCell ref="A59:A62"/>
    <mergeCell ref="B59:B62"/>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A18:A19"/>
    <mergeCell ref="B18:B19"/>
    <mergeCell ref="A20:A21"/>
    <mergeCell ref="B20:B21"/>
    <mergeCell ref="A9:O9"/>
    <mergeCell ref="A10:AG10"/>
    <mergeCell ref="A11:A12"/>
    <mergeCell ref="B11:B12"/>
    <mergeCell ref="C11:C12"/>
    <mergeCell ref="D11:F11"/>
    <mergeCell ref="G11:G12"/>
    <mergeCell ref="H11:I11"/>
    <mergeCell ref="J11:K11"/>
    <mergeCell ref="L11:M11"/>
    <mergeCell ref="A1:P1"/>
    <mergeCell ref="A3:P3"/>
    <mergeCell ref="A4:P4"/>
    <mergeCell ref="A5:P5"/>
    <mergeCell ref="A6:P6"/>
    <mergeCell ref="A8:O8"/>
    <mergeCell ref="N11:O11"/>
    <mergeCell ref="A16:A17"/>
    <mergeCell ref="B16:B17"/>
  </mergeCells>
  <printOptions horizontalCentered="1"/>
  <pageMargins left="0.70866141732283472" right="0.70866141732283472" top="0.74803149606299213" bottom="0.74803149606299213" header="0.31496062992125984" footer="0.31496062992125984"/>
  <pageSetup paperSize="9" scale="41" firstPageNumber="3" fitToHeight="0" orientation="landscape" useFirstPageNumber="1" r:id="rId1"/>
  <headerFooter>
    <oddHeader>&amp;C&amp;P</oddHeader>
  </headerFooter>
  <rowBreaks count="2" manualBreakCount="2">
    <brk id="35" max="15" man="1"/>
    <brk id="82"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AG35"/>
  <sheetViews>
    <sheetView view="pageBreakPreview" zoomScaleNormal="50" zoomScaleSheetLayoutView="100" workbookViewId="0">
      <selection activeCell="A7" sqref="A7"/>
    </sheetView>
  </sheetViews>
  <sheetFormatPr defaultRowHeight="15" x14ac:dyDescent="0.25"/>
  <cols>
    <col min="1" max="1" width="14.28515625" style="806" customWidth="1"/>
    <col min="2" max="2" width="29.140625" style="807" customWidth="1"/>
    <col min="3" max="3" width="23.5703125" style="807" customWidth="1"/>
    <col min="4" max="4" width="23.28515625" style="807" customWidth="1"/>
    <col min="5" max="5" width="22.5703125" style="807" customWidth="1"/>
    <col min="6" max="6" width="26.140625" style="807" customWidth="1"/>
    <col min="7" max="7" width="22.42578125" style="807" customWidth="1"/>
    <col min="8" max="8" width="19.85546875" style="807" customWidth="1"/>
    <col min="9" max="9" width="26.7109375" style="807" customWidth="1"/>
    <col min="10" max="10" width="14.5703125" style="807" customWidth="1"/>
    <col min="11" max="12" width="19.85546875" style="807" customWidth="1"/>
    <col min="13" max="13" width="21.140625" style="807" customWidth="1"/>
    <col min="14" max="14" width="24.5703125" style="807" customWidth="1"/>
    <col min="15" max="15" width="8.85546875" style="807" customWidth="1"/>
    <col min="16" max="16" width="10.28515625" style="807" customWidth="1"/>
    <col min="17" max="17" width="20.28515625" style="807" customWidth="1"/>
    <col min="18" max="18" width="21" style="807" customWidth="1"/>
    <col min="19" max="19" width="10.42578125" style="807" customWidth="1"/>
    <col min="20" max="20" width="10.28515625" style="807" customWidth="1"/>
    <col min="21" max="21" width="25.140625" style="807" customWidth="1"/>
    <col min="22" max="22" width="25.85546875" style="807" customWidth="1"/>
    <col min="23" max="23" width="17" style="807" customWidth="1"/>
    <col min="24" max="24" width="12.140625" style="808" customWidth="1"/>
    <col min="25" max="25" width="10.5703125" style="808" customWidth="1"/>
    <col min="26" max="26" width="12.7109375" style="808" customWidth="1"/>
    <col min="27" max="27" width="13.5703125" style="808" customWidth="1"/>
    <col min="28" max="28" width="17.85546875" style="808" customWidth="1"/>
    <col min="29" max="30" width="18.140625" style="808" customWidth="1"/>
    <col min="31" max="31" width="23.7109375" style="808" customWidth="1"/>
    <col min="32" max="32" width="21" style="808" customWidth="1"/>
    <col min="33" max="33" width="33.140625" style="808" customWidth="1"/>
    <col min="34" max="253" width="9.140625" style="808"/>
    <col min="254" max="254" width="4.42578125" style="808" bestFit="1" customWidth="1"/>
    <col min="255" max="255" width="18.28515625" style="808" bestFit="1" customWidth="1"/>
    <col min="256" max="256" width="19" style="808" bestFit="1" customWidth="1"/>
    <col min="257" max="257" width="15.42578125" style="808" bestFit="1" customWidth="1"/>
    <col min="258" max="259" width="12.42578125" style="808" bestFit="1" customWidth="1"/>
    <col min="260" max="260" width="7.140625" style="808" bestFit="1" customWidth="1"/>
    <col min="261" max="261" width="10.140625" style="808" bestFit="1" customWidth="1"/>
    <col min="262" max="262" width="15.85546875" style="808" bestFit="1" customWidth="1"/>
    <col min="263" max="263" width="15.140625" style="808" bestFit="1" customWidth="1"/>
    <col min="264" max="264" width="18.28515625" style="808" bestFit="1" customWidth="1"/>
    <col min="265" max="265" width="13.28515625" style="808" bestFit="1" customWidth="1"/>
    <col min="266" max="266" width="19.28515625" style="808" customWidth="1"/>
    <col min="267" max="267" width="15.140625" style="808" customWidth="1"/>
    <col min="268" max="268" width="21" style="808" bestFit="1" customWidth="1"/>
    <col min="269" max="269" width="17.140625" style="808" bestFit="1" customWidth="1"/>
    <col min="270" max="270" width="16.85546875" style="808" bestFit="1" customWidth="1"/>
    <col min="271" max="271" width="16.7109375" style="808" bestFit="1" customWidth="1"/>
    <col min="272" max="272" width="15.7109375" style="808" bestFit="1" customWidth="1"/>
    <col min="273" max="273" width="16.28515625" style="808" bestFit="1" customWidth="1"/>
    <col min="274" max="274" width="17.28515625" style="808" customWidth="1"/>
    <col min="275" max="275" width="23.42578125" style="808" bestFit="1" customWidth="1"/>
    <col min="276" max="276" width="31.85546875" style="808" bestFit="1" customWidth="1"/>
    <col min="277" max="277" width="7.85546875" style="808" bestFit="1" customWidth="1"/>
    <col min="278" max="278" width="5.7109375" style="808" bestFit="1" customWidth="1"/>
    <col min="279" max="279" width="9.140625" style="808" bestFit="1" customWidth="1"/>
    <col min="280" max="280" width="13.5703125" style="808" bestFit="1" customWidth="1"/>
    <col min="281" max="509" width="9.140625" style="808"/>
    <col min="510" max="510" width="4.42578125" style="808" bestFit="1" customWidth="1"/>
    <col min="511" max="511" width="18.28515625" style="808" bestFit="1" customWidth="1"/>
    <col min="512" max="512" width="19" style="808" bestFit="1" customWidth="1"/>
    <col min="513" max="513" width="15.42578125" style="808" bestFit="1" customWidth="1"/>
    <col min="514" max="515" width="12.42578125" style="808" bestFit="1" customWidth="1"/>
    <col min="516" max="516" width="7.140625" style="808" bestFit="1" customWidth="1"/>
    <col min="517" max="517" width="10.140625" style="808" bestFit="1" customWidth="1"/>
    <col min="518" max="518" width="15.85546875" style="808" bestFit="1" customWidth="1"/>
    <col min="519" max="519" width="15.140625" style="808" bestFit="1" customWidth="1"/>
    <col min="520" max="520" width="18.28515625" style="808" bestFit="1" customWidth="1"/>
    <col min="521" max="521" width="13.28515625" style="808" bestFit="1" customWidth="1"/>
    <col min="522" max="522" width="19.28515625" style="808" customWidth="1"/>
    <col min="523" max="523" width="15.140625" style="808" customWidth="1"/>
    <col min="524" max="524" width="21" style="808" bestFit="1" customWidth="1"/>
    <col min="525" max="525" width="17.140625" style="808" bestFit="1" customWidth="1"/>
    <col min="526" max="526" width="16.85546875" style="808" bestFit="1" customWidth="1"/>
    <col min="527" max="527" width="16.7109375" style="808" bestFit="1" customWidth="1"/>
    <col min="528" max="528" width="15.7109375" style="808" bestFit="1" customWidth="1"/>
    <col min="529" max="529" width="16.28515625" style="808" bestFit="1" customWidth="1"/>
    <col min="530" max="530" width="17.28515625" style="808" customWidth="1"/>
    <col min="531" max="531" width="23.42578125" style="808" bestFit="1" customWidth="1"/>
    <col min="532" max="532" width="31.85546875" style="808" bestFit="1" customWidth="1"/>
    <col min="533" max="533" width="7.85546875" style="808" bestFit="1" customWidth="1"/>
    <col min="534" max="534" width="5.7109375" style="808" bestFit="1" customWidth="1"/>
    <col min="535" max="535" width="9.140625" style="808" bestFit="1" customWidth="1"/>
    <col min="536" max="536" width="13.5703125" style="808" bestFit="1" customWidth="1"/>
    <col min="537" max="765" width="9.140625" style="808"/>
    <col min="766" max="766" width="4.42578125" style="808" bestFit="1" customWidth="1"/>
    <col min="767" max="767" width="18.28515625" style="808" bestFit="1" customWidth="1"/>
    <col min="768" max="768" width="19" style="808" bestFit="1" customWidth="1"/>
    <col min="769" max="769" width="15.42578125" style="808" bestFit="1" customWidth="1"/>
    <col min="770" max="771" width="12.42578125" style="808" bestFit="1" customWidth="1"/>
    <col min="772" max="772" width="7.140625" style="808" bestFit="1" customWidth="1"/>
    <col min="773" max="773" width="10.140625" style="808" bestFit="1" customWidth="1"/>
    <col min="774" max="774" width="15.85546875" style="808" bestFit="1" customWidth="1"/>
    <col min="775" max="775" width="15.140625" style="808" bestFit="1" customWidth="1"/>
    <col min="776" max="776" width="18.28515625" style="808" bestFit="1" customWidth="1"/>
    <col min="777" max="777" width="13.28515625" style="808" bestFit="1" customWidth="1"/>
    <col min="778" max="778" width="19.28515625" style="808" customWidth="1"/>
    <col min="779" max="779" width="15.140625" style="808" customWidth="1"/>
    <col min="780" max="780" width="21" style="808" bestFit="1" customWidth="1"/>
    <col min="781" max="781" width="17.140625" style="808" bestFit="1" customWidth="1"/>
    <col min="782" max="782" width="16.85546875" style="808" bestFit="1" customWidth="1"/>
    <col min="783" max="783" width="16.7109375" style="808" bestFit="1" customWidth="1"/>
    <col min="784" max="784" width="15.7109375" style="808" bestFit="1" customWidth="1"/>
    <col min="785" max="785" width="16.28515625" style="808" bestFit="1" customWidth="1"/>
    <col min="786" max="786" width="17.28515625" style="808" customWidth="1"/>
    <col min="787" max="787" width="23.42578125" style="808" bestFit="1" customWidth="1"/>
    <col min="788" max="788" width="31.85546875" style="808" bestFit="1" customWidth="1"/>
    <col min="789" max="789" width="7.85546875" style="808" bestFit="1" customWidth="1"/>
    <col min="790" max="790" width="5.7109375" style="808" bestFit="1" customWidth="1"/>
    <col min="791" max="791" width="9.140625" style="808" bestFit="1" customWidth="1"/>
    <col min="792" max="792" width="13.5703125" style="808" bestFit="1" customWidth="1"/>
    <col min="793" max="1021" width="9.140625" style="808"/>
    <col min="1022" max="1022" width="4.42578125" style="808" bestFit="1" customWidth="1"/>
    <col min="1023" max="1023" width="18.28515625" style="808" bestFit="1" customWidth="1"/>
    <col min="1024" max="1024" width="19" style="808" bestFit="1" customWidth="1"/>
    <col min="1025" max="1025" width="15.42578125" style="808" bestFit="1" customWidth="1"/>
    <col min="1026" max="1027" width="12.42578125" style="808" bestFit="1" customWidth="1"/>
    <col min="1028" max="1028" width="7.140625" style="808" bestFit="1" customWidth="1"/>
    <col min="1029" max="1029" width="10.140625" style="808" bestFit="1" customWidth="1"/>
    <col min="1030" max="1030" width="15.85546875" style="808" bestFit="1" customWidth="1"/>
    <col min="1031" max="1031" width="15.140625" style="808" bestFit="1" customWidth="1"/>
    <col min="1032" max="1032" width="18.28515625" style="808" bestFit="1" customWidth="1"/>
    <col min="1033" max="1033" width="13.28515625" style="808" bestFit="1" customWidth="1"/>
    <col min="1034" max="1034" width="19.28515625" style="808" customWidth="1"/>
    <col min="1035" max="1035" width="15.140625" style="808" customWidth="1"/>
    <col min="1036" max="1036" width="21" style="808" bestFit="1" customWidth="1"/>
    <col min="1037" max="1037" width="17.140625" style="808" bestFit="1" customWidth="1"/>
    <col min="1038" max="1038" width="16.85546875" style="808" bestFit="1" customWidth="1"/>
    <col min="1039" max="1039" width="16.7109375" style="808" bestFit="1" customWidth="1"/>
    <col min="1040" max="1040" width="15.7109375" style="808" bestFit="1" customWidth="1"/>
    <col min="1041" max="1041" width="16.28515625" style="808" bestFit="1" customWidth="1"/>
    <col min="1042" max="1042" width="17.28515625" style="808" customWidth="1"/>
    <col min="1043" max="1043" width="23.42578125" style="808" bestFit="1" customWidth="1"/>
    <col min="1044" max="1044" width="31.85546875" style="808" bestFit="1" customWidth="1"/>
    <col min="1045" max="1045" width="7.85546875" style="808" bestFit="1" customWidth="1"/>
    <col min="1046" max="1046" width="5.7109375" style="808" bestFit="1" customWidth="1"/>
    <col min="1047" max="1047" width="9.140625" style="808" bestFit="1" customWidth="1"/>
    <col min="1048" max="1048" width="13.5703125" style="808" bestFit="1" customWidth="1"/>
    <col min="1049" max="1277" width="9.140625" style="808"/>
    <col min="1278" max="1278" width="4.42578125" style="808" bestFit="1" customWidth="1"/>
    <col min="1279" max="1279" width="18.28515625" style="808" bestFit="1" customWidth="1"/>
    <col min="1280" max="1280" width="19" style="808" bestFit="1" customWidth="1"/>
    <col min="1281" max="1281" width="15.42578125" style="808" bestFit="1" customWidth="1"/>
    <col min="1282" max="1283" width="12.42578125" style="808" bestFit="1" customWidth="1"/>
    <col min="1284" max="1284" width="7.140625" style="808" bestFit="1" customWidth="1"/>
    <col min="1285" max="1285" width="10.140625" style="808" bestFit="1" customWidth="1"/>
    <col min="1286" max="1286" width="15.85546875" style="808" bestFit="1" customWidth="1"/>
    <col min="1287" max="1287" width="15.140625" style="808" bestFit="1" customWidth="1"/>
    <col min="1288" max="1288" width="18.28515625" style="808" bestFit="1" customWidth="1"/>
    <col min="1289" max="1289" width="13.28515625" style="808" bestFit="1" customWidth="1"/>
    <col min="1290" max="1290" width="19.28515625" style="808" customWidth="1"/>
    <col min="1291" max="1291" width="15.140625" style="808" customWidth="1"/>
    <col min="1292" max="1292" width="21" style="808" bestFit="1" customWidth="1"/>
    <col min="1293" max="1293" width="17.140625" style="808" bestFit="1" customWidth="1"/>
    <col min="1294" max="1294" width="16.85546875" style="808" bestFit="1" customWidth="1"/>
    <col min="1295" max="1295" width="16.7109375" style="808" bestFit="1" customWidth="1"/>
    <col min="1296" max="1296" width="15.7109375" style="808" bestFit="1" customWidth="1"/>
    <col min="1297" max="1297" width="16.28515625" style="808" bestFit="1" customWidth="1"/>
    <col min="1298" max="1298" width="17.28515625" style="808" customWidth="1"/>
    <col min="1299" max="1299" width="23.42578125" style="808" bestFit="1" customWidth="1"/>
    <col min="1300" max="1300" width="31.85546875" style="808" bestFit="1" customWidth="1"/>
    <col min="1301" max="1301" width="7.85546875" style="808" bestFit="1" customWidth="1"/>
    <col min="1302" max="1302" width="5.7109375" style="808" bestFit="1" customWidth="1"/>
    <col min="1303" max="1303" width="9.140625" style="808" bestFit="1" customWidth="1"/>
    <col min="1304" max="1304" width="13.5703125" style="808" bestFit="1" customWidth="1"/>
    <col min="1305" max="1533" width="9.140625" style="808"/>
    <col min="1534" max="1534" width="4.42578125" style="808" bestFit="1" customWidth="1"/>
    <col min="1535" max="1535" width="18.28515625" style="808" bestFit="1" customWidth="1"/>
    <col min="1536" max="1536" width="19" style="808" bestFit="1" customWidth="1"/>
    <col min="1537" max="1537" width="15.42578125" style="808" bestFit="1" customWidth="1"/>
    <col min="1538" max="1539" width="12.42578125" style="808" bestFit="1" customWidth="1"/>
    <col min="1540" max="1540" width="7.140625" style="808" bestFit="1" customWidth="1"/>
    <col min="1541" max="1541" width="10.140625" style="808" bestFit="1" customWidth="1"/>
    <col min="1542" max="1542" width="15.85546875" style="808" bestFit="1" customWidth="1"/>
    <col min="1543" max="1543" width="15.140625" style="808" bestFit="1" customWidth="1"/>
    <col min="1544" max="1544" width="18.28515625" style="808" bestFit="1" customWidth="1"/>
    <col min="1545" max="1545" width="13.28515625" style="808" bestFit="1" customWidth="1"/>
    <col min="1546" max="1546" width="19.28515625" style="808" customWidth="1"/>
    <col min="1547" max="1547" width="15.140625" style="808" customWidth="1"/>
    <col min="1548" max="1548" width="21" style="808" bestFit="1" customWidth="1"/>
    <col min="1549" max="1549" width="17.140625" style="808" bestFit="1" customWidth="1"/>
    <col min="1550" max="1550" width="16.85546875" style="808" bestFit="1" customWidth="1"/>
    <col min="1551" max="1551" width="16.7109375" style="808" bestFit="1" customWidth="1"/>
    <col min="1552" max="1552" width="15.7109375" style="808" bestFit="1" customWidth="1"/>
    <col min="1553" max="1553" width="16.28515625" style="808" bestFit="1" customWidth="1"/>
    <col min="1554" max="1554" width="17.28515625" style="808" customWidth="1"/>
    <col min="1555" max="1555" width="23.42578125" style="808" bestFit="1" customWidth="1"/>
    <col min="1556" max="1556" width="31.85546875" style="808" bestFit="1" customWidth="1"/>
    <col min="1557" max="1557" width="7.85546875" style="808" bestFit="1" customWidth="1"/>
    <col min="1558" max="1558" width="5.7109375" style="808" bestFit="1" customWidth="1"/>
    <col min="1559" max="1559" width="9.140625" style="808" bestFit="1" customWidth="1"/>
    <col min="1560" max="1560" width="13.5703125" style="808" bestFit="1" customWidth="1"/>
    <col min="1561" max="1789" width="9.140625" style="808"/>
    <col min="1790" max="1790" width="4.42578125" style="808" bestFit="1" customWidth="1"/>
    <col min="1791" max="1791" width="18.28515625" style="808" bestFit="1" customWidth="1"/>
    <col min="1792" max="1792" width="19" style="808" bestFit="1" customWidth="1"/>
    <col min="1793" max="1793" width="15.42578125" style="808" bestFit="1" customWidth="1"/>
    <col min="1794" max="1795" width="12.42578125" style="808" bestFit="1" customWidth="1"/>
    <col min="1796" max="1796" width="7.140625" style="808" bestFit="1" customWidth="1"/>
    <col min="1797" max="1797" width="10.140625" style="808" bestFit="1" customWidth="1"/>
    <col min="1798" max="1798" width="15.85546875" style="808" bestFit="1" customWidth="1"/>
    <col min="1799" max="1799" width="15.140625" style="808" bestFit="1" customWidth="1"/>
    <col min="1800" max="1800" width="18.28515625" style="808" bestFit="1" customWidth="1"/>
    <col min="1801" max="1801" width="13.28515625" style="808" bestFit="1" customWidth="1"/>
    <col min="1802" max="1802" width="19.28515625" style="808" customWidth="1"/>
    <col min="1803" max="1803" width="15.140625" style="808" customWidth="1"/>
    <col min="1804" max="1804" width="21" style="808" bestFit="1" customWidth="1"/>
    <col min="1805" max="1805" width="17.140625" style="808" bestFit="1" customWidth="1"/>
    <col min="1806" max="1806" width="16.85546875" style="808" bestFit="1" customWidth="1"/>
    <col min="1807" max="1807" width="16.7109375" style="808" bestFit="1" customWidth="1"/>
    <col min="1808" max="1808" width="15.7109375" style="808" bestFit="1" customWidth="1"/>
    <col min="1809" max="1809" width="16.28515625" style="808" bestFit="1" customWidth="1"/>
    <col min="1810" max="1810" width="17.28515625" style="808" customWidth="1"/>
    <col min="1811" max="1811" width="23.42578125" style="808" bestFit="1" customWidth="1"/>
    <col min="1812" max="1812" width="31.85546875" style="808" bestFit="1" customWidth="1"/>
    <col min="1813" max="1813" width="7.85546875" style="808" bestFit="1" customWidth="1"/>
    <col min="1814" max="1814" width="5.7109375" style="808" bestFit="1" customWidth="1"/>
    <col min="1815" max="1815" width="9.140625" style="808" bestFit="1" customWidth="1"/>
    <col min="1816" max="1816" width="13.5703125" style="808" bestFit="1" customWidth="1"/>
    <col min="1817" max="2045" width="9.140625" style="808"/>
    <col min="2046" max="2046" width="4.42578125" style="808" bestFit="1" customWidth="1"/>
    <col min="2047" max="2047" width="18.28515625" style="808" bestFit="1" customWidth="1"/>
    <col min="2048" max="2048" width="19" style="808" bestFit="1" customWidth="1"/>
    <col min="2049" max="2049" width="15.42578125" style="808" bestFit="1" customWidth="1"/>
    <col min="2050" max="2051" width="12.42578125" style="808" bestFit="1" customWidth="1"/>
    <col min="2052" max="2052" width="7.140625" style="808" bestFit="1" customWidth="1"/>
    <col min="2053" max="2053" width="10.140625" style="808" bestFit="1" customWidth="1"/>
    <col min="2054" max="2054" width="15.85546875" style="808" bestFit="1" customWidth="1"/>
    <col min="2055" max="2055" width="15.140625" style="808" bestFit="1" customWidth="1"/>
    <col min="2056" max="2056" width="18.28515625" style="808" bestFit="1" customWidth="1"/>
    <col min="2057" max="2057" width="13.28515625" style="808" bestFit="1" customWidth="1"/>
    <col min="2058" max="2058" width="19.28515625" style="808" customWidth="1"/>
    <col min="2059" max="2059" width="15.140625" style="808" customWidth="1"/>
    <col min="2060" max="2060" width="21" style="808" bestFit="1" customWidth="1"/>
    <col min="2061" max="2061" width="17.140625" style="808" bestFit="1" customWidth="1"/>
    <col min="2062" max="2062" width="16.85546875" style="808" bestFit="1" customWidth="1"/>
    <col min="2063" max="2063" width="16.7109375" style="808" bestFit="1" customWidth="1"/>
    <col min="2064" max="2064" width="15.7109375" style="808" bestFit="1" customWidth="1"/>
    <col min="2065" max="2065" width="16.28515625" style="808" bestFit="1" customWidth="1"/>
    <col min="2066" max="2066" width="17.28515625" style="808" customWidth="1"/>
    <col min="2067" max="2067" width="23.42578125" style="808" bestFit="1" customWidth="1"/>
    <col min="2068" max="2068" width="31.85546875" style="808" bestFit="1" customWidth="1"/>
    <col min="2069" max="2069" width="7.85546875" style="808" bestFit="1" customWidth="1"/>
    <col min="2070" max="2070" width="5.7109375" style="808" bestFit="1" customWidth="1"/>
    <col min="2071" max="2071" width="9.140625" style="808" bestFit="1" customWidth="1"/>
    <col min="2072" max="2072" width="13.5703125" style="808" bestFit="1" customWidth="1"/>
    <col min="2073" max="2301" width="9.140625" style="808"/>
    <col min="2302" max="2302" width="4.42578125" style="808" bestFit="1" customWidth="1"/>
    <col min="2303" max="2303" width="18.28515625" style="808" bestFit="1" customWidth="1"/>
    <col min="2304" max="2304" width="19" style="808" bestFit="1" customWidth="1"/>
    <col min="2305" max="2305" width="15.42578125" style="808" bestFit="1" customWidth="1"/>
    <col min="2306" max="2307" width="12.42578125" style="808" bestFit="1" customWidth="1"/>
    <col min="2308" max="2308" width="7.140625" style="808" bestFit="1" customWidth="1"/>
    <col min="2309" max="2309" width="10.140625" style="808" bestFit="1" customWidth="1"/>
    <col min="2310" max="2310" width="15.85546875" style="808" bestFit="1" customWidth="1"/>
    <col min="2311" max="2311" width="15.140625" style="808" bestFit="1" customWidth="1"/>
    <col min="2312" max="2312" width="18.28515625" style="808" bestFit="1" customWidth="1"/>
    <col min="2313" max="2313" width="13.28515625" style="808" bestFit="1" customWidth="1"/>
    <col min="2314" max="2314" width="19.28515625" style="808" customWidth="1"/>
    <col min="2315" max="2315" width="15.140625" style="808" customWidth="1"/>
    <col min="2316" max="2316" width="21" style="808" bestFit="1" customWidth="1"/>
    <col min="2317" max="2317" width="17.140625" style="808" bestFit="1" customWidth="1"/>
    <col min="2318" max="2318" width="16.85546875" style="808" bestFit="1" customWidth="1"/>
    <col min="2319" max="2319" width="16.7109375" style="808" bestFit="1" customWidth="1"/>
    <col min="2320" max="2320" width="15.7109375" style="808" bestFit="1" customWidth="1"/>
    <col min="2321" max="2321" width="16.28515625" style="808" bestFit="1" customWidth="1"/>
    <col min="2322" max="2322" width="17.28515625" style="808" customWidth="1"/>
    <col min="2323" max="2323" width="23.42578125" style="808" bestFit="1" customWidth="1"/>
    <col min="2324" max="2324" width="31.85546875" style="808" bestFit="1" customWidth="1"/>
    <col min="2325" max="2325" width="7.85546875" style="808" bestFit="1" customWidth="1"/>
    <col min="2326" max="2326" width="5.7109375" style="808" bestFit="1" customWidth="1"/>
    <col min="2327" max="2327" width="9.140625" style="808" bestFit="1" customWidth="1"/>
    <col min="2328" max="2328" width="13.5703125" style="808" bestFit="1" customWidth="1"/>
    <col min="2329" max="2557" width="9.140625" style="808"/>
    <col min="2558" max="2558" width="4.42578125" style="808" bestFit="1" customWidth="1"/>
    <col min="2559" max="2559" width="18.28515625" style="808" bestFit="1" customWidth="1"/>
    <col min="2560" max="2560" width="19" style="808" bestFit="1" customWidth="1"/>
    <col min="2561" max="2561" width="15.42578125" style="808" bestFit="1" customWidth="1"/>
    <col min="2562" max="2563" width="12.42578125" style="808" bestFit="1" customWidth="1"/>
    <col min="2564" max="2564" width="7.140625" style="808" bestFit="1" customWidth="1"/>
    <col min="2565" max="2565" width="10.140625" style="808" bestFit="1" customWidth="1"/>
    <col min="2566" max="2566" width="15.85546875" style="808" bestFit="1" customWidth="1"/>
    <col min="2567" max="2567" width="15.140625" style="808" bestFit="1" customWidth="1"/>
    <col min="2568" max="2568" width="18.28515625" style="808" bestFit="1" customWidth="1"/>
    <col min="2569" max="2569" width="13.28515625" style="808" bestFit="1" customWidth="1"/>
    <col min="2570" max="2570" width="19.28515625" style="808" customWidth="1"/>
    <col min="2571" max="2571" width="15.140625" style="808" customWidth="1"/>
    <col min="2572" max="2572" width="21" style="808" bestFit="1" customWidth="1"/>
    <col min="2573" max="2573" width="17.140625" style="808" bestFit="1" customWidth="1"/>
    <col min="2574" max="2574" width="16.85546875" style="808" bestFit="1" customWidth="1"/>
    <col min="2575" max="2575" width="16.7109375" style="808" bestFit="1" customWidth="1"/>
    <col min="2576" max="2576" width="15.7109375" style="808" bestFit="1" customWidth="1"/>
    <col min="2577" max="2577" width="16.28515625" style="808" bestFit="1" customWidth="1"/>
    <col min="2578" max="2578" width="17.28515625" style="808" customWidth="1"/>
    <col min="2579" max="2579" width="23.42578125" style="808" bestFit="1" customWidth="1"/>
    <col min="2580" max="2580" width="31.85546875" style="808" bestFit="1" customWidth="1"/>
    <col min="2581" max="2581" width="7.85546875" style="808" bestFit="1" customWidth="1"/>
    <col min="2582" max="2582" width="5.7109375" style="808" bestFit="1" customWidth="1"/>
    <col min="2583" max="2583" width="9.140625" style="808" bestFit="1" customWidth="1"/>
    <col min="2584" max="2584" width="13.5703125" style="808" bestFit="1" customWidth="1"/>
    <col min="2585" max="2813" width="9.140625" style="808"/>
    <col min="2814" max="2814" width="4.42578125" style="808" bestFit="1" customWidth="1"/>
    <col min="2815" max="2815" width="18.28515625" style="808" bestFit="1" customWidth="1"/>
    <col min="2816" max="2816" width="19" style="808" bestFit="1" customWidth="1"/>
    <col min="2817" max="2817" width="15.42578125" style="808" bestFit="1" customWidth="1"/>
    <col min="2818" max="2819" width="12.42578125" style="808" bestFit="1" customWidth="1"/>
    <col min="2820" max="2820" width="7.140625" style="808" bestFit="1" customWidth="1"/>
    <col min="2821" max="2821" width="10.140625" style="808" bestFit="1" customWidth="1"/>
    <col min="2822" max="2822" width="15.85546875" style="808" bestFit="1" customWidth="1"/>
    <col min="2823" max="2823" width="15.140625" style="808" bestFit="1" customWidth="1"/>
    <col min="2824" max="2824" width="18.28515625" style="808" bestFit="1" customWidth="1"/>
    <col min="2825" max="2825" width="13.28515625" style="808" bestFit="1" customWidth="1"/>
    <col min="2826" max="2826" width="19.28515625" style="808" customWidth="1"/>
    <col min="2827" max="2827" width="15.140625" style="808" customWidth="1"/>
    <col min="2828" max="2828" width="21" style="808" bestFit="1" customWidth="1"/>
    <col min="2829" max="2829" width="17.140625" style="808" bestFit="1" customWidth="1"/>
    <col min="2830" max="2830" width="16.85546875" style="808" bestFit="1" customWidth="1"/>
    <col min="2831" max="2831" width="16.7109375" style="808" bestFit="1" customWidth="1"/>
    <col min="2832" max="2832" width="15.7109375" style="808" bestFit="1" customWidth="1"/>
    <col min="2833" max="2833" width="16.28515625" style="808" bestFit="1" customWidth="1"/>
    <col min="2834" max="2834" width="17.28515625" style="808" customWidth="1"/>
    <col min="2835" max="2835" width="23.42578125" style="808" bestFit="1" customWidth="1"/>
    <col min="2836" max="2836" width="31.85546875" style="808" bestFit="1" customWidth="1"/>
    <col min="2837" max="2837" width="7.85546875" style="808" bestFit="1" customWidth="1"/>
    <col min="2838" max="2838" width="5.7109375" style="808" bestFit="1" customWidth="1"/>
    <col min="2839" max="2839" width="9.140625" style="808" bestFit="1" customWidth="1"/>
    <col min="2840" max="2840" width="13.5703125" style="808" bestFit="1" customWidth="1"/>
    <col min="2841" max="3069" width="9.140625" style="808"/>
    <col min="3070" max="3070" width="4.42578125" style="808" bestFit="1" customWidth="1"/>
    <col min="3071" max="3071" width="18.28515625" style="808" bestFit="1" customWidth="1"/>
    <col min="3072" max="3072" width="19" style="808" bestFit="1" customWidth="1"/>
    <col min="3073" max="3073" width="15.42578125" style="808" bestFit="1" customWidth="1"/>
    <col min="3074" max="3075" width="12.42578125" style="808" bestFit="1" customWidth="1"/>
    <col min="3076" max="3076" width="7.140625" style="808" bestFit="1" customWidth="1"/>
    <col min="3077" max="3077" width="10.140625" style="808" bestFit="1" customWidth="1"/>
    <col min="3078" max="3078" width="15.85546875" style="808" bestFit="1" customWidth="1"/>
    <col min="3079" max="3079" width="15.140625" style="808" bestFit="1" customWidth="1"/>
    <col min="3080" max="3080" width="18.28515625" style="808" bestFit="1" customWidth="1"/>
    <col min="3081" max="3081" width="13.28515625" style="808" bestFit="1" customWidth="1"/>
    <col min="3082" max="3082" width="19.28515625" style="808" customWidth="1"/>
    <col min="3083" max="3083" width="15.140625" style="808" customWidth="1"/>
    <col min="3084" max="3084" width="21" style="808" bestFit="1" customWidth="1"/>
    <col min="3085" max="3085" width="17.140625" style="808" bestFit="1" customWidth="1"/>
    <col min="3086" max="3086" width="16.85546875" style="808" bestFit="1" customWidth="1"/>
    <col min="3087" max="3087" width="16.7109375" style="808" bestFit="1" customWidth="1"/>
    <col min="3088" max="3088" width="15.7109375" style="808" bestFit="1" customWidth="1"/>
    <col min="3089" max="3089" width="16.28515625" style="808" bestFit="1" customWidth="1"/>
    <col min="3090" max="3090" width="17.28515625" style="808" customWidth="1"/>
    <col min="3091" max="3091" width="23.42578125" style="808" bestFit="1" customWidth="1"/>
    <col min="3092" max="3092" width="31.85546875" style="808" bestFit="1" customWidth="1"/>
    <col min="3093" max="3093" width="7.85546875" style="808" bestFit="1" customWidth="1"/>
    <col min="3094" max="3094" width="5.7109375" style="808" bestFit="1" customWidth="1"/>
    <col min="3095" max="3095" width="9.140625" style="808" bestFit="1" customWidth="1"/>
    <col min="3096" max="3096" width="13.5703125" style="808" bestFit="1" customWidth="1"/>
    <col min="3097" max="3325" width="9.140625" style="808"/>
    <col min="3326" max="3326" width="4.42578125" style="808" bestFit="1" customWidth="1"/>
    <col min="3327" max="3327" width="18.28515625" style="808" bestFit="1" customWidth="1"/>
    <col min="3328" max="3328" width="19" style="808" bestFit="1" customWidth="1"/>
    <col min="3329" max="3329" width="15.42578125" style="808" bestFit="1" customWidth="1"/>
    <col min="3330" max="3331" width="12.42578125" style="808" bestFit="1" customWidth="1"/>
    <col min="3332" max="3332" width="7.140625" style="808" bestFit="1" customWidth="1"/>
    <col min="3333" max="3333" width="10.140625" style="808" bestFit="1" customWidth="1"/>
    <col min="3334" max="3334" width="15.85546875" style="808" bestFit="1" customWidth="1"/>
    <col min="3335" max="3335" width="15.140625" style="808" bestFit="1" customWidth="1"/>
    <col min="3336" max="3336" width="18.28515625" style="808" bestFit="1" customWidth="1"/>
    <col min="3337" max="3337" width="13.28515625" style="808" bestFit="1" customWidth="1"/>
    <col min="3338" max="3338" width="19.28515625" style="808" customWidth="1"/>
    <col min="3339" max="3339" width="15.140625" style="808" customWidth="1"/>
    <col min="3340" max="3340" width="21" style="808" bestFit="1" customWidth="1"/>
    <col min="3341" max="3341" width="17.140625" style="808" bestFit="1" customWidth="1"/>
    <col min="3342" max="3342" width="16.85546875" style="808" bestFit="1" customWidth="1"/>
    <col min="3343" max="3343" width="16.7109375" style="808" bestFit="1" customWidth="1"/>
    <col min="3344" max="3344" width="15.7109375" style="808" bestFit="1" customWidth="1"/>
    <col min="3345" max="3345" width="16.28515625" style="808" bestFit="1" customWidth="1"/>
    <col min="3346" max="3346" width="17.28515625" style="808" customWidth="1"/>
    <col min="3347" max="3347" width="23.42578125" style="808" bestFit="1" customWidth="1"/>
    <col min="3348" max="3348" width="31.85546875" style="808" bestFit="1" customWidth="1"/>
    <col min="3349" max="3349" width="7.85546875" style="808" bestFit="1" customWidth="1"/>
    <col min="3350" max="3350" width="5.7109375" style="808" bestFit="1" customWidth="1"/>
    <col min="3351" max="3351" width="9.140625" style="808" bestFit="1" customWidth="1"/>
    <col min="3352" max="3352" width="13.5703125" style="808" bestFit="1" customWidth="1"/>
    <col min="3353" max="3581" width="9.140625" style="808"/>
    <col min="3582" max="3582" width="4.42578125" style="808" bestFit="1" customWidth="1"/>
    <col min="3583" max="3583" width="18.28515625" style="808" bestFit="1" customWidth="1"/>
    <col min="3584" max="3584" width="19" style="808" bestFit="1" customWidth="1"/>
    <col min="3585" max="3585" width="15.42578125" style="808" bestFit="1" customWidth="1"/>
    <col min="3586" max="3587" width="12.42578125" style="808" bestFit="1" customWidth="1"/>
    <col min="3588" max="3588" width="7.140625" style="808" bestFit="1" customWidth="1"/>
    <col min="3589" max="3589" width="10.140625" style="808" bestFit="1" customWidth="1"/>
    <col min="3590" max="3590" width="15.85546875" style="808" bestFit="1" customWidth="1"/>
    <col min="3591" max="3591" width="15.140625" style="808" bestFit="1" customWidth="1"/>
    <col min="3592" max="3592" width="18.28515625" style="808" bestFit="1" customWidth="1"/>
    <col min="3593" max="3593" width="13.28515625" style="808" bestFit="1" customWidth="1"/>
    <col min="3594" max="3594" width="19.28515625" style="808" customWidth="1"/>
    <col min="3595" max="3595" width="15.140625" style="808" customWidth="1"/>
    <col min="3596" max="3596" width="21" style="808" bestFit="1" customWidth="1"/>
    <col min="3597" max="3597" width="17.140625" style="808" bestFit="1" customWidth="1"/>
    <col min="3598" max="3598" width="16.85546875" style="808" bestFit="1" customWidth="1"/>
    <col min="3599" max="3599" width="16.7109375" style="808" bestFit="1" customWidth="1"/>
    <col min="3600" max="3600" width="15.7109375" style="808" bestFit="1" customWidth="1"/>
    <col min="3601" max="3601" width="16.28515625" style="808" bestFit="1" customWidth="1"/>
    <col min="3602" max="3602" width="17.28515625" style="808" customWidth="1"/>
    <col min="3603" max="3603" width="23.42578125" style="808" bestFit="1" customWidth="1"/>
    <col min="3604" max="3604" width="31.85546875" style="808" bestFit="1" customWidth="1"/>
    <col min="3605" max="3605" width="7.85546875" style="808" bestFit="1" customWidth="1"/>
    <col min="3606" max="3606" width="5.7109375" style="808" bestFit="1" customWidth="1"/>
    <col min="3607" max="3607" width="9.140625" style="808" bestFit="1" customWidth="1"/>
    <col min="3608" max="3608" width="13.5703125" style="808" bestFit="1" customWidth="1"/>
    <col min="3609" max="3837" width="9.140625" style="808"/>
    <col min="3838" max="3838" width="4.42578125" style="808" bestFit="1" customWidth="1"/>
    <col min="3839" max="3839" width="18.28515625" style="808" bestFit="1" customWidth="1"/>
    <col min="3840" max="3840" width="19" style="808" bestFit="1" customWidth="1"/>
    <col min="3841" max="3841" width="15.42578125" style="808" bestFit="1" customWidth="1"/>
    <col min="3842" max="3843" width="12.42578125" style="808" bestFit="1" customWidth="1"/>
    <col min="3844" max="3844" width="7.140625" style="808" bestFit="1" customWidth="1"/>
    <col min="3845" max="3845" width="10.140625" style="808" bestFit="1" customWidth="1"/>
    <col min="3846" max="3846" width="15.85546875" style="808" bestFit="1" customWidth="1"/>
    <col min="3847" max="3847" width="15.140625" style="808" bestFit="1" customWidth="1"/>
    <col min="3848" max="3848" width="18.28515625" style="808" bestFit="1" customWidth="1"/>
    <col min="3849" max="3849" width="13.28515625" style="808" bestFit="1" customWidth="1"/>
    <col min="3850" max="3850" width="19.28515625" style="808" customWidth="1"/>
    <col min="3851" max="3851" width="15.140625" style="808" customWidth="1"/>
    <col min="3852" max="3852" width="21" style="808" bestFit="1" customWidth="1"/>
    <col min="3853" max="3853" width="17.140625" style="808" bestFit="1" customWidth="1"/>
    <col min="3854" max="3854" width="16.85546875" style="808" bestFit="1" customWidth="1"/>
    <col min="3855" max="3855" width="16.7109375" style="808" bestFit="1" customWidth="1"/>
    <col min="3856" max="3856" width="15.7109375" style="808" bestFit="1" customWidth="1"/>
    <col min="3857" max="3857" width="16.28515625" style="808" bestFit="1" customWidth="1"/>
    <col min="3858" max="3858" width="17.28515625" style="808" customWidth="1"/>
    <col min="3859" max="3859" width="23.42578125" style="808" bestFit="1" customWidth="1"/>
    <col min="3860" max="3860" width="31.85546875" style="808" bestFit="1" customWidth="1"/>
    <col min="3861" max="3861" width="7.85546875" style="808" bestFit="1" customWidth="1"/>
    <col min="3862" max="3862" width="5.7109375" style="808" bestFit="1" customWidth="1"/>
    <col min="3863" max="3863" width="9.140625" style="808" bestFit="1" customWidth="1"/>
    <col min="3864" max="3864" width="13.5703125" style="808" bestFit="1" customWidth="1"/>
    <col min="3865" max="4093" width="9.140625" style="808"/>
    <col min="4094" max="4094" width="4.42578125" style="808" bestFit="1" customWidth="1"/>
    <col min="4095" max="4095" width="18.28515625" style="808" bestFit="1" customWidth="1"/>
    <col min="4096" max="4096" width="19" style="808" bestFit="1" customWidth="1"/>
    <col min="4097" max="4097" width="15.42578125" style="808" bestFit="1" customWidth="1"/>
    <col min="4098" max="4099" width="12.42578125" style="808" bestFit="1" customWidth="1"/>
    <col min="4100" max="4100" width="7.140625" style="808" bestFit="1" customWidth="1"/>
    <col min="4101" max="4101" width="10.140625" style="808" bestFit="1" customWidth="1"/>
    <col min="4102" max="4102" width="15.85546875" style="808" bestFit="1" customWidth="1"/>
    <col min="4103" max="4103" width="15.140625" style="808" bestFit="1" customWidth="1"/>
    <col min="4104" max="4104" width="18.28515625" style="808" bestFit="1" customWidth="1"/>
    <col min="4105" max="4105" width="13.28515625" style="808" bestFit="1" customWidth="1"/>
    <col min="4106" max="4106" width="19.28515625" style="808" customWidth="1"/>
    <col min="4107" max="4107" width="15.140625" style="808" customWidth="1"/>
    <col min="4108" max="4108" width="21" style="808" bestFit="1" customWidth="1"/>
    <col min="4109" max="4109" width="17.140625" style="808" bestFit="1" customWidth="1"/>
    <col min="4110" max="4110" width="16.85546875" style="808" bestFit="1" customWidth="1"/>
    <col min="4111" max="4111" width="16.7109375" style="808" bestFit="1" customWidth="1"/>
    <col min="4112" max="4112" width="15.7109375" style="808" bestFit="1" customWidth="1"/>
    <col min="4113" max="4113" width="16.28515625" style="808" bestFit="1" customWidth="1"/>
    <col min="4114" max="4114" width="17.28515625" style="808" customWidth="1"/>
    <col min="4115" max="4115" width="23.42578125" style="808" bestFit="1" customWidth="1"/>
    <col min="4116" max="4116" width="31.85546875" style="808" bestFit="1" customWidth="1"/>
    <col min="4117" max="4117" width="7.85546875" style="808" bestFit="1" customWidth="1"/>
    <col min="4118" max="4118" width="5.7109375" style="808" bestFit="1" customWidth="1"/>
    <col min="4119" max="4119" width="9.140625" style="808" bestFit="1" customWidth="1"/>
    <col min="4120" max="4120" width="13.5703125" style="808" bestFit="1" customWidth="1"/>
    <col min="4121" max="4349" width="9.140625" style="808"/>
    <col min="4350" max="4350" width="4.42578125" style="808" bestFit="1" customWidth="1"/>
    <col min="4351" max="4351" width="18.28515625" style="808" bestFit="1" customWidth="1"/>
    <col min="4352" max="4352" width="19" style="808" bestFit="1" customWidth="1"/>
    <col min="4353" max="4353" width="15.42578125" style="808" bestFit="1" customWidth="1"/>
    <col min="4354" max="4355" width="12.42578125" style="808" bestFit="1" customWidth="1"/>
    <col min="4356" max="4356" width="7.140625" style="808" bestFit="1" customWidth="1"/>
    <col min="4357" max="4357" width="10.140625" style="808" bestFit="1" customWidth="1"/>
    <col min="4358" max="4358" width="15.85546875" style="808" bestFit="1" customWidth="1"/>
    <col min="4359" max="4359" width="15.140625" style="808" bestFit="1" customWidth="1"/>
    <col min="4360" max="4360" width="18.28515625" style="808" bestFit="1" customWidth="1"/>
    <col min="4361" max="4361" width="13.28515625" style="808" bestFit="1" customWidth="1"/>
    <col min="4362" max="4362" width="19.28515625" style="808" customWidth="1"/>
    <col min="4363" max="4363" width="15.140625" style="808" customWidth="1"/>
    <col min="4364" max="4364" width="21" style="808" bestFit="1" customWidth="1"/>
    <col min="4365" max="4365" width="17.140625" style="808" bestFit="1" customWidth="1"/>
    <col min="4366" max="4366" width="16.85546875" style="808" bestFit="1" customWidth="1"/>
    <col min="4367" max="4367" width="16.7109375" style="808" bestFit="1" customWidth="1"/>
    <col min="4368" max="4368" width="15.7109375" style="808" bestFit="1" customWidth="1"/>
    <col min="4369" max="4369" width="16.28515625" style="808" bestFit="1" customWidth="1"/>
    <col min="4370" max="4370" width="17.28515625" style="808" customWidth="1"/>
    <col min="4371" max="4371" width="23.42578125" style="808" bestFit="1" customWidth="1"/>
    <col min="4372" max="4372" width="31.85546875" style="808" bestFit="1" customWidth="1"/>
    <col min="4373" max="4373" width="7.85546875" style="808" bestFit="1" customWidth="1"/>
    <col min="4374" max="4374" width="5.7109375" style="808" bestFit="1" customWidth="1"/>
    <col min="4375" max="4375" width="9.140625" style="808" bestFit="1" customWidth="1"/>
    <col min="4376" max="4376" width="13.5703125" style="808" bestFit="1" customWidth="1"/>
    <col min="4377" max="4605" width="9.140625" style="808"/>
    <col min="4606" max="4606" width="4.42578125" style="808" bestFit="1" customWidth="1"/>
    <col min="4607" max="4607" width="18.28515625" style="808" bestFit="1" customWidth="1"/>
    <col min="4608" max="4608" width="19" style="808" bestFit="1" customWidth="1"/>
    <col min="4609" max="4609" width="15.42578125" style="808" bestFit="1" customWidth="1"/>
    <col min="4610" max="4611" width="12.42578125" style="808" bestFit="1" customWidth="1"/>
    <col min="4612" max="4612" width="7.140625" style="808" bestFit="1" customWidth="1"/>
    <col min="4613" max="4613" width="10.140625" style="808" bestFit="1" customWidth="1"/>
    <col min="4614" max="4614" width="15.85546875" style="808" bestFit="1" customWidth="1"/>
    <col min="4615" max="4615" width="15.140625" style="808" bestFit="1" customWidth="1"/>
    <col min="4616" max="4616" width="18.28515625" style="808" bestFit="1" customWidth="1"/>
    <col min="4617" max="4617" width="13.28515625" style="808" bestFit="1" customWidth="1"/>
    <col min="4618" max="4618" width="19.28515625" style="808" customWidth="1"/>
    <col min="4619" max="4619" width="15.140625" style="808" customWidth="1"/>
    <col min="4620" max="4620" width="21" style="808" bestFit="1" customWidth="1"/>
    <col min="4621" max="4621" width="17.140625" style="808" bestFit="1" customWidth="1"/>
    <col min="4622" max="4622" width="16.85546875" style="808" bestFit="1" customWidth="1"/>
    <col min="4623" max="4623" width="16.7109375" style="808" bestFit="1" customWidth="1"/>
    <col min="4624" max="4624" width="15.7109375" style="808" bestFit="1" customWidth="1"/>
    <col min="4625" max="4625" width="16.28515625" style="808" bestFit="1" customWidth="1"/>
    <col min="4626" max="4626" width="17.28515625" style="808" customWidth="1"/>
    <col min="4627" max="4627" width="23.42578125" style="808" bestFit="1" customWidth="1"/>
    <col min="4628" max="4628" width="31.85546875" style="808" bestFit="1" customWidth="1"/>
    <col min="4629" max="4629" width="7.85546875" style="808" bestFit="1" customWidth="1"/>
    <col min="4630" max="4630" width="5.7109375" style="808" bestFit="1" customWidth="1"/>
    <col min="4631" max="4631" width="9.140625" style="808" bestFit="1" customWidth="1"/>
    <col min="4632" max="4632" width="13.5703125" style="808" bestFit="1" customWidth="1"/>
    <col min="4633" max="4861" width="9.140625" style="808"/>
    <col min="4862" max="4862" width="4.42578125" style="808" bestFit="1" customWidth="1"/>
    <col min="4863" max="4863" width="18.28515625" style="808" bestFit="1" customWidth="1"/>
    <col min="4864" max="4864" width="19" style="808" bestFit="1" customWidth="1"/>
    <col min="4865" max="4865" width="15.42578125" style="808" bestFit="1" customWidth="1"/>
    <col min="4866" max="4867" width="12.42578125" style="808" bestFit="1" customWidth="1"/>
    <col min="4868" max="4868" width="7.140625" style="808" bestFit="1" customWidth="1"/>
    <col min="4869" max="4869" width="10.140625" style="808" bestFit="1" customWidth="1"/>
    <col min="4870" max="4870" width="15.85546875" style="808" bestFit="1" customWidth="1"/>
    <col min="4871" max="4871" width="15.140625" style="808" bestFit="1" customWidth="1"/>
    <col min="4872" max="4872" width="18.28515625" style="808" bestFit="1" customWidth="1"/>
    <col min="4873" max="4873" width="13.28515625" style="808" bestFit="1" customWidth="1"/>
    <col min="4874" max="4874" width="19.28515625" style="808" customWidth="1"/>
    <col min="4875" max="4875" width="15.140625" style="808" customWidth="1"/>
    <col min="4876" max="4876" width="21" style="808" bestFit="1" customWidth="1"/>
    <col min="4877" max="4877" width="17.140625" style="808" bestFit="1" customWidth="1"/>
    <col min="4878" max="4878" width="16.85546875" style="808" bestFit="1" customWidth="1"/>
    <col min="4879" max="4879" width="16.7109375" style="808" bestFit="1" customWidth="1"/>
    <col min="4880" max="4880" width="15.7109375" style="808" bestFit="1" customWidth="1"/>
    <col min="4881" max="4881" width="16.28515625" style="808" bestFit="1" customWidth="1"/>
    <col min="4882" max="4882" width="17.28515625" style="808" customWidth="1"/>
    <col min="4883" max="4883" width="23.42578125" style="808" bestFit="1" customWidth="1"/>
    <col min="4884" max="4884" width="31.85546875" style="808" bestFit="1" customWidth="1"/>
    <col min="4885" max="4885" width="7.85546875" style="808" bestFit="1" customWidth="1"/>
    <col min="4886" max="4886" width="5.7109375" style="808" bestFit="1" customWidth="1"/>
    <col min="4887" max="4887" width="9.140625" style="808" bestFit="1" customWidth="1"/>
    <col min="4888" max="4888" width="13.5703125" style="808" bestFit="1" customWidth="1"/>
    <col min="4889" max="5117" width="9.140625" style="808"/>
    <col min="5118" max="5118" width="4.42578125" style="808" bestFit="1" customWidth="1"/>
    <col min="5119" max="5119" width="18.28515625" style="808" bestFit="1" customWidth="1"/>
    <col min="5120" max="5120" width="19" style="808" bestFit="1" customWidth="1"/>
    <col min="5121" max="5121" width="15.42578125" style="808" bestFit="1" customWidth="1"/>
    <col min="5122" max="5123" width="12.42578125" style="808" bestFit="1" customWidth="1"/>
    <col min="5124" max="5124" width="7.140625" style="808" bestFit="1" customWidth="1"/>
    <col min="5125" max="5125" width="10.140625" style="808" bestFit="1" customWidth="1"/>
    <col min="5126" max="5126" width="15.85546875" style="808" bestFit="1" customWidth="1"/>
    <col min="5127" max="5127" width="15.140625" style="808" bestFit="1" customWidth="1"/>
    <col min="5128" max="5128" width="18.28515625" style="808" bestFit="1" customWidth="1"/>
    <col min="5129" max="5129" width="13.28515625" style="808" bestFit="1" customWidth="1"/>
    <col min="5130" max="5130" width="19.28515625" style="808" customWidth="1"/>
    <col min="5131" max="5131" width="15.140625" style="808" customWidth="1"/>
    <col min="5132" max="5132" width="21" style="808" bestFit="1" customWidth="1"/>
    <col min="5133" max="5133" width="17.140625" style="808" bestFit="1" customWidth="1"/>
    <col min="5134" max="5134" width="16.85546875" style="808" bestFit="1" customWidth="1"/>
    <col min="5135" max="5135" width="16.7109375" style="808" bestFit="1" customWidth="1"/>
    <col min="5136" max="5136" width="15.7109375" style="808" bestFit="1" customWidth="1"/>
    <col min="5137" max="5137" width="16.28515625" style="808" bestFit="1" customWidth="1"/>
    <col min="5138" max="5138" width="17.28515625" style="808" customWidth="1"/>
    <col min="5139" max="5139" width="23.42578125" style="808" bestFit="1" customWidth="1"/>
    <col min="5140" max="5140" width="31.85546875" style="808" bestFit="1" customWidth="1"/>
    <col min="5141" max="5141" width="7.85546875" style="808" bestFit="1" customWidth="1"/>
    <col min="5142" max="5142" width="5.7109375" style="808" bestFit="1" customWidth="1"/>
    <col min="5143" max="5143" width="9.140625" style="808" bestFit="1" customWidth="1"/>
    <col min="5144" max="5144" width="13.5703125" style="808" bestFit="1" customWidth="1"/>
    <col min="5145" max="5373" width="9.140625" style="808"/>
    <col min="5374" max="5374" width="4.42578125" style="808" bestFit="1" customWidth="1"/>
    <col min="5375" max="5375" width="18.28515625" style="808" bestFit="1" customWidth="1"/>
    <col min="5376" max="5376" width="19" style="808" bestFit="1" customWidth="1"/>
    <col min="5377" max="5377" width="15.42578125" style="808" bestFit="1" customWidth="1"/>
    <col min="5378" max="5379" width="12.42578125" style="808" bestFit="1" customWidth="1"/>
    <col min="5380" max="5380" width="7.140625" style="808" bestFit="1" customWidth="1"/>
    <col min="5381" max="5381" width="10.140625" style="808" bestFit="1" customWidth="1"/>
    <col min="5382" max="5382" width="15.85546875" style="808" bestFit="1" customWidth="1"/>
    <col min="5383" max="5383" width="15.140625" style="808" bestFit="1" customWidth="1"/>
    <col min="5384" max="5384" width="18.28515625" style="808" bestFit="1" customWidth="1"/>
    <col min="5385" max="5385" width="13.28515625" style="808" bestFit="1" customWidth="1"/>
    <col min="5386" max="5386" width="19.28515625" style="808" customWidth="1"/>
    <col min="5387" max="5387" width="15.140625" style="808" customWidth="1"/>
    <col min="5388" max="5388" width="21" style="808" bestFit="1" customWidth="1"/>
    <col min="5389" max="5389" width="17.140625" style="808" bestFit="1" customWidth="1"/>
    <col min="5390" max="5390" width="16.85546875" style="808" bestFit="1" customWidth="1"/>
    <col min="5391" max="5391" width="16.7109375" style="808" bestFit="1" customWidth="1"/>
    <col min="5392" max="5392" width="15.7109375" style="808" bestFit="1" customWidth="1"/>
    <col min="5393" max="5393" width="16.28515625" style="808" bestFit="1" customWidth="1"/>
    <col min="5394" max="5394" width="17.28515625" style="808" customWidth="1"/>
    <col min="5395" max="5395" width="23.42578125" style="808" bestFit="1" customWidth="1"/>
    <col min="5396" max="5396" width="31.85546875" style="808" bestFit="1" customWidth="1"/>
    <col min="5397" max="5397" width="7.85546875" style="808" bestFit="1" customWidth="1"/>
    <col min="5398" max="5398" width="5.7109375" style="808" bestFit="1" customWidth="1"/>
    <col min="5399" max="5399" width="9.140625" style="808" bestFit="1" customWidth="1"/>
    <col min="5400" max="5400" width="13.5703125" style="808" bestFit="1" customWidth="1"/>
    <col min="5401" max="5629" width="9.140625" style="808"/>
    <col min="5630" max="5630" width="4.42578125" style="808" bestFit="1" customWidth="1"/>
    <col min="5631" max="5631" width="18.28515625" style="808" bestFit="1" customWidth="1"/>
    <col min="5632" max="5632" width="19" style="808" bestFit="1" customWidth="1"/>
    <col min="5633" max="5633" width="15.42578125" style="808" bestFit="1" customWidth="1"/>
    <col min="5634" max="5635" width="12.42578125" style="808" bestFit="1" customWidth="1"/>
    <col min="5636" max="5636" width="7.140625" style="808" bestFit="1" customWidth="1"/>
    <col min="5637" max="5637" width="10.140625" style="808" bestFit="1" customWidth="1"/>
    <col min="5638" max="5638" width="15.85546875" style="808" bestFit="1" customWidth="1"/>
    <col min="5639" max="5639" width="15.140625" style="808" bestFit="1" customWidth="1"/>
    <col min="5640" max="5640" width="18.28515625" style="808" bestFit="1" customWidth="1"/>
    <col min="5641" max="5641" width="13.28515625" style="808" bestFit="1" customWidth="1"/>
    <col min="5642" max="5642" width="19.28515625" style="808" customWidth="1"/>
    <col min="5643" max="5643" width="15.140625" style="808" customWidth="1"/>
    <col min="5644" max="5644" width="21" style="808" bestFit="1" customWidth="1"/>
    <col min="5645" max="5645" width="17.140625" style="808" bestFit="1" customWidth="1"/>
    <col min="5646" max="5646" width="16.85546875" style="808" bestFit="1" customWidth="1"/>
    <col min="5647" max="5647" width="16.7109375" style="808" bestFit="1" customWidth="1"/>
    <col min="5648" max="5648" width="15.7109375" style="808" bestFit="1" customWidth="1"/>
    <col min="5649" max="5649" width="16.28515625" style="808" bestFit="1" customWidth="1"/>
    <col min="5650" max="5650" width="17.28515625" style="808" customWidth="1"/>
    <col min="5651" max="5651" width="23.42578125" style="808" bestFit="1" customWidth="1"/>
    <col min="5652" max="5652" width="31.85546875" style="808" bestFit="1" customWidth="1"/>
    <col min="5653" max="5653" width="7.85546875" style="808" bestFit="1" customWidth="1"/>
    <col min="5654" max="5654" width="5.7109375" style="808" bestFit="1" customWidth="1"/>
    <col min="5655" max="5655" width="9.140625" style="808" bestFit="1" customWidth="1"/>
    <col min="5656" max="5656" width="13.5703125" style="808" bestFit="1" customWidth="1"/>
    <col min="5657" max="5885" width="9.140625" style="808"/>
    <col min="5886" max="5886" width="4.42578125" style="808" bestFit="1" customWidth="1"/>
    <col min="5887" max="5887" width="18.28515625" style="808" bestFit="1" customWidth="1"/>
    <col min="5888" max="5888" width="19" style="808" bestFit="1" customWidth="1"/>
    <col min="5889" max="5889" width="15.42578125" style="808" bestFit="1" customWidth="1"/>
    <col min="5890" max="5891" width="12.42578125" style="808" bestFit="1" customWidth="1"/>
    <col min="5892" max="5892" width="7.140625" style="808" bestFit="1" customWidth="1"/>
    <col min="5893" max="5893" width="10.140625" style="808" bestFit="1" customWidth="1"/>
    <col min="5894" max="5894" width="15.85546875" style="808" bestFit="1" customWidth="1"/>
    <col min="5895" max="5895" width="15.140625" style="808" bestFit="1" customWidth="1"/>
    <col min="5896" max="5896" width="18.28515625" style="808" bestFit="1" customWidth="1"/>
    <col min="5897" max="5897" width="13.28515625" style="808" bestFit="1" customWidth="1"/>
    <col min="5898" max="5898" width="19.28515625" style="808" customWidth="1"/>
    <col min="5899" max="5899" width="15.140625" style="808" customWidth="1"/>
    <col min="5900" max="5900" width="21" style="808" bestFit="1" customWidth="1"/>
    <col min="5901" max="5901" width="17.140625" style="808" bestFit="1" customWidth="1"/>
    <col min="5902" max="5902" width="16.85546875" style="808" bestFit="1" customWidth="1"/>
    <col min="5903" max="5903" width="16.7109375" style="808" bestFit="1" customWidth="1"/>
    <col min="5904" max="5904" width="15.7109375" style="808" bestFit="1" customWidth="1"/>
    <col min="5905" max="5905" width="16.28515625" style="808" bestFit="1" customWidth="1"/>
    <col min="5906" max="5906" width="17.28515625" style="808" customWidth="1"/>
    <col min="5907" max="5907" width="23.42578125" style="808" bestFit="1" customWidth="1"/>
    <col min="5908" max="5908" width="31.85546875" style="808" bestFit="1" customWidth="1"/>
    <col min="5909" max="5909" width="7.85546875" style="808" bestFit="1" customWidth="1"/>
    <col min="5910" max="5910" width="5.7109375" style="808" bestFit="1" customWidth="1"/>
    <col min="5911" max="5911" width="9.140625" style="808" bestFit="1" customWidth="1"/>
    <col min="5912" max="5912" width="13.5703125" style="808" bestFit="1" customWidth="1"/>
    <col min="5913" max="6141" width="9.140625" style="808"/>
    <col min="6142" max="6142" width="4.42578125" style="808" bestFit="1" customWidth="1"/>
    <col min="6143" max="6143" width="18.28515625" style="808" bestFit="1" customWidth="1"/>
    <col min="6144" max="6144" width="19" style="808" bestFit="1" customWidth="1"/>
    <col min="6145" max="6145" width="15.42578125" style="808" bestFit="1" customWidth="1"/>
    <col min="6146" max="6147" width="12.42578125" style="808" bestFit="1" customWidth="1"/>
    <col min="6148" max="6148" width="7.140625" style="808" bestFit="1" customWidth="1"/>
    <col min="6149" max="6149" width="10.140625" style="808" bestFit="1" customWidth="1"/>
    <col min="6150" max="6150" width="15.85546875" style="808" bestFit="1" customWidth="1"/>
    <col min="6151" max="6151" width="15.140625" style="808" bestFit="1" customWidth="1"/>
    <col min="6152" max="6152" width="18.28515625" style="808" bestFit="1" customWidth="1"/>
    <col min="6153" max="6153" width="13.28515625" style="808" bestFit="1" customWidth="1"/>
    <col min="6154" max="6154" width="19.28515625" style="808" customWidth="1"/>
    <col min="6155" max="6155" width="15.140625" style="808" customWidth="1"/>
    <col min="6156" max="6156" width="21" style="808" bestFit="1" customWidth="1"/>
    <col min="6157" max="6157" width="17.140625" style="808" bestFit="1" customWidth="1"/>
    <col min="6158" max="6158" width="16.85546875" style="808" bestFit="1" customWidth="1"/>
    <col min="6159" max="6159" width="16.7109375" style="808" bestFit="1" customWidth="1"/>
    <col min="6160" max="6160" width="15.7109375" style="808" bestFit="1" customWidth="1"/>
    <col min="6161" max="6161" width="16.28515625" style="808" bestFit="1" customWidth="1"/>
    <col min="6162" max="6162" width="17.28515625" style="808" customWidth="1"/>
    <col min="6163" max="6163" width="23.42578125" style="808" bestFit="1" customWidth="1"/>
    <col min="6164" max="6164" width="31.85546875" style="808" bestFit="1" customWidth="1"/>
    <col min="6165" max="6165" width="7.85546875" style="808" bestFit="1" customWidth="1"/>
    <col min="6166" max="6166" width="5.7109375" style="808" bestFit="1" customWidth="1"/>
    <col min="6167" max="6167" width="9.140625" style="808" bestFit="1" customWidth="1"/>
    <col min="6168" max="6168" width="13.5703125" style="808" bestFit="1" customWidth="1"/>
    <col min="6169" max="6397" width="9.140625" style="808"/>
    <col min="6398" max="6398" width="4.42578125" style="808" bestFit="1" customWidth="1"/>
    <col min="6399" max="6399" width="18.28515625" style="808" bestFit="1" customWidth="1"/>
    <col min="6400" max="6400" width="19" style="808" bestFit="1" customWidth="1"/>
    <col min="6401" max="6401" width="15.42578125" style="808" bestFit="1" customWidth="1"/>
    <col min="6402" max="6403" width="12.42578125" style="808" bestFit="1" customWidth="1"/>
    <col min="6404" max="6404" width="7.140625" style="808" bestFit="1" customWidth="1"/>
    <col min="6405" max="6405" width="10.140625" style="808" bestFit="1" customWidth="1"/>
    <col min="6406" max="6406" width="15.85546875" style="808" bestFit="1" customWidth="1"/>
    <col min="6407" max="6407" width="15.140625" style="808" bestFit="1" customWidth="1"/>
    <col min="6408" max="6408" width="18.28515625" style="808" bestFit="1" customWidth="1"/>
    <col min="6409" max="6409" width="13.28515625" style="808" bestFit="1" customWidth="1"/>
    <col min="6410" max="6410" width="19.28515625" style="808" customWidth="1"/>
    <col min="6411" max="6411" width="15.140625" style="808" customWidth="1"/>
    <col min="6412" max="6412" width="21" style="808" bestFit="1" customWidth="1"/>
    <col min="6413" max="6413" width="17.140625" style="808" bestFit="1" customWidth="1"/>
    <col min="6414" max="6414" width="16.85546875" style="808" bestFit="1" customWidth="1"/>
    <col min="6415" max="6415" width="16.7109375" style="808" bestFit="1" customWidth="1"/>
    <col min="6416" max="6416" width="15.7109375" style="808" bestFit="1" customWidth="1"/>
    <col min="6417" max="6417" width="16.28515625" style="808" bestFit="1" customWidth="1"/>
    <col min="6418" max="6418" width="17.28515625" style="808" customWidth="1"/>
    <col min="6419" max="6419" width="23.42578125" style="808" bestFit="1" customWidth="1"/>
    <col min="6420" max="6420" width="31.85546875" style="808" bestFit="1" customWidth="1"/>
    <col min="6421" max="6421" width="7.85546875" style="808" bestFit="1" customWidth="1"/>
    <col min="6422" max="6422" width="5.7109375" style="808" bestFit="1" customWidth="1"/>
    <col min="6423" max="6423" width="9.140625" style="808" bestFit="1" customWidth="1"/>
    <col min="6424" max="6424" width="13.5703125" style="808" bestFit="1" customWidth="1"/>
    <col min="6425" max="6653" width="9.140625" style="808"/>
    <col min="6654" max="6654" width="4.42578125" style="808" bestFit="1" customWidth="1"/>
    <col min="6655" max="6655" width="18.28515625" style="808" bestFit="1" customWidth="1"/>
    <col min="6656" max="6656" width="19" style="808" bestFit="1" customWidth="1"/>
    <col min="6657" max="6657" width="15.42578125" style="808" bestFit="1" customWidth="1"/>
    <col min="6658" max="6659" width="12.42578125" style="808" bestFit="1" customWidth="1"/>
    <col min="6660" max="6660" width="7.140625" style="808" bestFit="1" customWidth="1"/>
    <col min="6661" max="6661" width="10.140625" style="808" bestFit="1" customWidth="1"/>
    <col min="6662" max="6662" width="15.85546875" style="808" bestFit="1" customWidth="1"/>
    <col min="6663" max="6663" width="15.140625" style="808" bestFit="1" customWidth="1"/>
    <col min="6664" max="6664" width="18.28515625" style="808" bestFit="1" customWidth="1"/>
    <col min="6665" max="6665" width="13.28515625" style="808" bestFit="1" customWidth="1"/>
    <col min="6666" max="6666" width="19.28515625" style="808" customWidth="1"/>
    <col min="6667" max="6667" width="15.140625" style="808" customWidth="1"/>
    <col min="6668" max="6668" width="21" style="808" bestFit="1" customWidth="1"/>
    <col min="6669" max="6669" width="17.140625" style="808" bestFit="1" customWidth="1"/>
    <col min="6670" max="6670" width="16.85546875" style="808" bestFit="1" customWidth="1"/>
    <col min="6671" max="6671" width="16.7109375" style="808" bestFit="1" customWidth="1"/>
    <col min="6672" max="6672" width="15.7109375" style="808" bestFit="1" customWidth="1"/>
    <col min="6673" max="6673" width="16.28515625" style="808" bestFit="1" customWidth="1"/>
    <col min="6674" max="6674" width="17.28515625" style="808" customWidth="1"/>
    <col min="6675" max="6675" width="23.42578125" style="808" bestFit="1" customWidth="1"/>
    <col min="6676" max="6676" width="31.85546875" style="808" bestFit="1" customWidth="1"/>
    <col min="6677" max="6677" width="7.85546875" style="808" bestFit="1" customWidth="1"/>
    <col min="6678" max="6678" width="5.7109375" style="808" bestFit="1" customWidth="1"/>
    <col min="6679" max="6679" width="9.140625" style="808" bestFit="1" customWidth="1"/>
    <col min="6680" max="6680" width="13.5703125" style="808" bestFit="1" customWidth="1"/>
    <col min="6681" max="6909" width="9.140625" style="808"/>
    <col min="6910" max="6910" width="4.42578125" style="808" bestFit="1" customWidth="1"/>
    <col min="6911" max="6911" width="18.28515625" style="808" bestFit="1" customWidth="1"/>
    <col min="6912" max="6912" width="19" style="808" bestFit="1" customWidth="1"/>
    <col min="6913" max="6913" width="15.42578125" style="808" bestFit="1" customWidth="1"/>
    <col min="6914" max="6915" width="12.42578125" style="808" bestFit="1" customWidth="1"/>
    <col min="6916" max="6916" width="7.140625" style="808" bestFit="1" customWidth="1"/>
    <col min="6917" max="6917" width="10.140625" style="808" bestFit="1" customWidth="1"/>
    <col min="6918" max="6918" width="15.85546875" style="808" bestFit="1" customWidth="1"/>
    <col min="6919" max="6919" width="15.140625" style="808" bestFit="1" customWidth="1"/>
    <col min="6920" max="6920" width="18.28515625" style="808" bestFit="1" customWidth="1"/>
    <col min="6921" max="6921" width="13.28515625" style="808" bestFit="1" customWidth="1"/>
    <col min="6922" max="6922" width="19.28515625" style="808" customWidth="1"/>
    <col min="6923" max="6923" width="15.140625" style="808" customWidth="1"/>
    <col min="6924" max="6924" width="21" style="808" bestFit="1" customWidth="1"/>
    <col min="6925" max="6925" width="17.140625" style="808" bestFit="1" customWidth="1"/>
    <col min="6926" max="6926" width="16.85546875" style="808" bestFit="1" customWidth="1"/>
    <col min="6927" max="6927" width="16.7109375" style="808" bestFit="1" customWidth="1"/>
    <col min="6928" max="6928" width="15.7109375" style="808" bestFit="1" customWidth="1"/>
    <col min="6929" max="6929" width="16.28515625" style="808" bestFit="1" customWidth="1"/>
    <col min="6930" max="6930" width="17.28515625" style="808" customWidth="1"/>
    <col min="6931" max="6931" width="23.42578125" style="808" bestFit="1" customWidth="1"/>
    <col min="6932" max="6932" width="31.85546875" style="808" bestFit="1" customWidth="1"/>
    <col min="6933" max="6933" width="7.85546875" style="808" bestFit="1" customWidth="1"/>
    <col min="6934" max="6934" width="5.7109375" style="808" bestFit="1" customWidth="1"/>
    <col min="6935" max="6935" width="9.140625" style="808" bestFit="1" customWidth="1"/>
    <col min="6936" max="6936" width="13.5703125" style="808" bestFit="1" customWidth="1"/>
    <col min="6937" max="7165" width="9.140625" style="808"/>
    <col min="7166" max="7166" width="4.42578125" style="808" bestFit="1" customWidth="1"/>
    <col min="7167" max="7167" width="18.28515625" style="808" bestFit="1" customWidth="1"/>
    <col min="7168" max="7168" width="19" style="808" bestFit="1" customWidth="1"/>
    <col min="7169" max="7169" width="15.42578125" style="808" bestFit="1" customWidth="1"/>
    <col min="7170" max="7171" width="12.42578125" style="808" bestFit="1" customWidth="1"/>
    <col min="7172" max="7172" width="7.140625" style="808" bestFit="1" customWidth="1"/>
    <col min="7173" max="7173" width="10.140625" style="808" bestFit="1" customWidth="1"/>
    <col min="7174" max="7174" width="15.85546875" style="808" bestFit="1" customWidth="1"/>
    <col min="7175" max="7175" width="15.140625" style="808" bestFit="1" customWidth="1"/>
    <col min="7176" max="7176" width="18.28515625" style="808" bestFit="1" customWidth="1"/>
    <col min="7177" max="7177" width="13.28515625" style="808" bestFit="1" customWidth="1"/>
    <col min="7178" max="7178" width="19.28515625" style="808" customWidth="1"/>
    <col min="7179" max="7179" width="15.140625" style="808" customWidth="1"/>
    <col min="7180" max="7180" width="21" style="808" bestFit="1" customWidth="1"/>
    <col min="7181" max="7181" width="17.140625" style="808" bestFit="1" customWidth="1"/>
    <col min="7182" max="7182" width="16.85546875" style="808" bestFit="1" customWidth="1"/>
    <col min="7183" max="7183" width="16.7109375" style="808" bestFit="1" customWidth="1"/>
    <col min="7184" max="7184" width="15.7109375" style="808" bestFit="1" customWidth="1"/>
    <col min="7185" max="7185" width="16.28515625" style="808" bestFit="1" customWidth="1"/>
    <col min="7186" max="7186" width="17.28515625" style="808" customWidth="1"/>
    <col min="7187" max="7187" width="23.42578125" style="808" bestFit="1" customWidth="1"/>
    <col min="7188" max="7188" width="31.85546875" style="808" bestFit="1" customWidth="1"/>
    <col min="7189" max="7189" width="7.85546875" style="808" bestFit="1" customWidth="1"/>
    <col min="7190" max="7190" width="5.7109375" style="808" bestFit="1" customWidth="1"/>
    <col min="7191" max="7191" width="9.140625" style="808" bestFit="1" customWidth="1"/>
    <col min="7192" max="7192" width="13.5703125" style="808" bestFit="1" customWidth="1"/>
    <col min="7193" max="7421" width="9.140625" style="808"/>
    <col min="7422" max="7422" width="4.42578125" style="808" bestFit="1" customWidth="1"/>
    <col min="7423" max="7423" width="18.28515625" style="808" bestFit="1" customWidth="1"/>
    <col min="7424" max="7424" width="19" style="808" bestFit="1" customWidth="1"/>
    <col min="7425" max="7425" width="15.42578125" style="808" bestFit="1" customWidth="1"/>
    <col min="7426" max="7427" width="12.42578125" style="808" bestFit="1" customWidth="1"/>
    <col min="7428" max="7428" width="7.140625" style="808" bestFit="1" customWidth="1"/>
    <col min="7429" max="7429" width="10.140625" style="808" bestFit="1" customWidth="1"/>
    <col min="7430" max="7430" width="15.85546875" style="808" bestFit="1" customWidth="1"/>
    <col min="7431" max="7431" width="15.140625" style="808" bestFit="1" customWidth="1"/>
    <col min="7432" max="7432" width="18.28515625" style="808" bestFit="1" customWidth="1"/>
    <col min="7433" max="7433" width="13.28515625" style="808" bestFit="1" customWidth="1"/>
    <col min="7434" max="7434" width="19.28515625" style="808" customWidth="1"/>
    <col min="7435" max="7435" width="15.140625" style="808" customWidth="1"/>
    <col min="7436" max="7436" width="21" style="808" bestFit="1" customWidth="1"/>
    <col min="7437" max="7437" width="17.140625" style="808" bestFit="1" customWidth="1"/>
    <col min="7438" max="7438" width="16.85546875" style="808" bestFit="1" customWidth="1"/>
    <col min="7439" max="7439" width="16.7109375" style="808" bestFit="1" customWidth="1"/>
    <col min="7440" max="7440" width="15.7109375" style="808" bestFit="1" customWidth="1"/>
    <col min="7441" max="7441" width="16.28515625" style="808" bestFit="1" customWidth="1"/>
    <col min="7442" max="7442" width="17.28515625" style="808" customWidth="1"/>
    <col min="7443" max="7443" width="23.42578125" style="808" bestFit="1" customWidth="1"/>
    <col min="7444" max="7444" width="31.85546875" style="808" bestFit="1" customWidth="1"/>
    <col min="7445" max="7445" width="7.85546875" style="808" bestFit="1" customWidth="1"/>
    <col min="7446" max="7446" width="5.7109375" style="808" bestFit="1" customWidth="1"/>
    <col min="7447" max="7447" width="9.140625" style="808" bestFit="1" customWidth="1"/>
    <col min="7448" max="7448" width="13.5703125" style="808" bestFit="1" customWidth="1"/>
    <col min="7449" max="7677" width="9.140625" style="808"/>
    <col min="7678" max="7678" width="4.42578125" style="808" bestFit="1" customWidth="1"/>
    <col min="7679" max="7679" width="18.28515625" style="808" bestFit="1" customWidth="1"/>
    <col min="7680" max="7680" width="19" style="808" bestFit="1" customWidth="1"/>
    <col min="7681" max="7681" width="15.42578125" style="808" bestFit="1" customWidth="1"/>
    <col min="7682" max="7683" width="12.42578125" style="808" bestFit="1" customWidth="1"/>
    <col min="7684" max="7684" width="7.140625" style="808" bestFit="1" customWidth="1"/>
    <col min="7685" max="7685" width="10.140625" style="808" bestFit="1" customWidth="1"/>
    <col min="7686" max="7686" width="15.85546875" style="808" bestFit="1" customWidth="1"/>
    <col min="7687" max="7687" width="15.140625" style="808" bestFit="1" customWidth="1"/>
    <col min="7688" max="7688" width="18.28515625" style="808" bestFit="1" customWidth="1"/>
    <col min="7689" max="7689" width="13.28515625" style="808" bestFit="1" customWidth="1"/>
    <col min="7690" max="7690" width="19.28515625" style="808" customWidth="1"/>
    <col min="7691" max="7691" width="15.140625" style="808" customWidth="1"/>
    <col min="7692" max="7692" width="21" style="808" bestFit="1" customWidth="1"/>
    <col min="7693" max="7693" width="17.140625" style="808" bestFit="1" customWidth="1"/>
    <col min="7694" max="7694" width="16.85546875" style="808" bestFit="1" customWidth="1"/>
    <col min="7695" max="7695" width="16.7109375" style="808" bestFit="1" customWidth="1"/>
    <col min="7696" max="7696" width="15.7109375" style="808" bestFit="1" customWidth="1"/>
    <col min="7697" max="7697" width="16.28515625" style="808" bestFit="1" customWidth="1"/>
    <col min="7698" max="7698" width="17.28515625" style="808" customWidth="1"/>
    <col min="7699" max="7699" width="23.42578125" style="808" bestFit="1" customWidth="1"/>
    <col min="7700" max="7700" width="31.85546875" style="808" bestFit="1" customWidth="1"/>
    <col min="7701" max="7701" width="7.85546875" style="808" bestFit="1" customWidth="1"/>
    <col min="7702" max="7702" width="5.7109375" style="808" bestFit="1" customWidth="1"/>
    <col min="7703" max="7703" width="9.140625" style="808" bestFit="1" customWidth="1"/>
    <col min="7704" max="7704" width="13.5703125" style="808" bestFit="1" customWidth="1"/>
    <col min="7705" max="7933" width="9.140625" style="808"/>
    <col min="7934" max="7934" width="4.42578125" style="808" bestFit="1" customWidth="1"/>
    <col min="7935" max="7935" width="18.28515625" style="808" bestFit="1" customWidth="1"/>
    <col min="7936" max="7936" width="19" style="808" bestFit="1" customWidth="1"/>
    <col min="7937" max="7937" width="15.42578125" style="808" bestFit="1" customWidth="1"/>
    <col min="7938" max="7939" width="12.42578125" style="808" bestFit="1" customWidth="1"/>
    <col min="7940" max="7940" width="7.140625" style="808" bestFit="1" customWidth="1"/>
    <col min="7941" max="7941" width="10.140625" style="808" bestFit="1" customWidth="1"/>
    <col min="7942" max="7942" width="15.85546875" style="808" bestFit="1" customWidth="1"/>
    <col min="7943" max="7943" width="15.140625" style="808" bestFit="1" customWidth="1"/>
    <col min="7944" max="7944" width="18.28515625" style="808" bestFit="1" customWidth="1"/>
    <col min="7945" max="7945" width="13.28515625" style="808" bestFit="1" customWidth="1"/>
    <col min="7946" max="7946" width="19.28515625" style="808" customWidth="1"/>
    <col min="7947" max="7947" width="15.140625" style="808" customWidth="1"/>
    <col min="7948" max="7948" width="21" style="808" bestFit="1" customWidth="1"/>
    <col min="7949" max="7949" width="17.140625" style="808" bestFit="1" customWidth="1"/>
    <col min="7950" max="7950" width="16.85546875" style="808" bestFit="1" customWidth="1"/>
    <col min="7951" max="7951" width="16.7109375" style="808" bestFit="1" customWidth="1"/>
    <col min="7952" max="7952" width="15.7109375" style="808" bestFit="1" customWidth="1"/>
    <col min="7953" max="7953" width="16.28515625" style="808" bestFit="1" customWidth="1"/>
    <col min="7954" max="7954" width="17.28515625" style="808" customWidth="1"/>
    <col min="7955" max="7955" width="23.42578125" style="808" bestFit="1" customWidth="1"/>
    <col min="7956" max="7956" width="31.85546875" style="808" bestFit="1" customWidth="1"/>
    <col min="7957" max="7957" width="7.85546875" style="808" bestFit="1" customWidth="1"/>
    <col min="7958" max="7958" width="5.7109375" style="808" bestFit="1" customWidth="1"/>
    <col min="7959" max="7959" width="9.140625" style="808" bestFit="1" customWidth="1"/>
    <col min="7960" max="7960" width="13.5703125" style="808" bestFit="1" customWidth="1"/>
    <col min="7961" max="8189" width="9.140625" style="808"/>
    <col min="8190" max="8190" width="4.42578125" style="808" bestFit="1" customWidth="1"/>
    <col min="8191" max="8191" width="18.28515625" style="808" bestFit="1" customWidth="1"/>
    <col min="8192" max="8192" width="19" style="808" bestFit="1" customWidth="1"/>
    <col min="8193" max="8193" width="15.42578125" style="808" bestFit="1" customWidth="1"/>
    <col min="8194" max="8195" width="12.42578125" style="808" bestFit="1" customWidth="1"/>
    <col min="8196" max="8196" width="7.140625" style="808" bestFit="1" customWidth="1"/>
    <col min="8197" max="8197" width="10.140625" style="808" bestFit="1" customWidth="1"/>
    <col min="8198" max="8198" width="15.85546875" style="808" bestFit="1" customWidth="1"/>
    <col min="8199" max="8199" width="15.140625" style="808" bestFit="1" customWidth="1"/>
    <col min="8200" max="8200" width="18.28515625" style="808" bestFit="1" customWidth="1"/>
    <col min="8201" max="8201" width="13.28515625" style="808" bestFit="1" customWidth="1"/>
    <col min="8202" max="8202" width="19.28515625" style="808" customWidth="1"/>
    <col min="8203" max="8203" width="15.140625" style="808" customWidth="1"/>
    <col min="8204" max="8204" width="21" style="808" bestFit="1" customWidth="1"/>
    <col min="8205" max="8205" width="17.140625" style="808" bestFit="1" customWidth="1"/>
    <col min="8206" max="8206" width="16.85546875" style="808" bestFit="1" customWidth="1"/>
    <col min="8207" max="8207" width="16.7109375" style="808" bestFit="1" customWidth="1"/>
    <col min="8208" max="8208" width="15.7109375" style="808" bestFit="1" customWidth="1"/>
    <col min="8209" max="8209" width="16.28515625" style="808" bestFit="1" customWidth="1"/>
    <col min="8210" max="8210" width="17.28515625" style="808" customWidth="1"/>
    <col min="8211" max="8211" width="23.42578125" style="808" bestFit="1" customWidth="1"/>
    <col min="8212" max="8212" width="31.85546875" style="808" bestFit="1" customWidth="1"/>
    <col min="8213" max="8213" width="7.85546875" style="808" bestFit="1" customWidth="1"/>
    <col min="8214" max="8214" width="5.7109375" style="808" bestFit="1" customWidth="1"/>
    <col min="8215" max="8215" width="9.140625" style="808" bestFit="1" customWidth="1"/>
    <col min="8216" max="8216" width="13.5703125" style="808" bestFit="1" customWidth="1"/>
    <col min="8217" max="8445" width="9.140625" style="808"/>
    <col min="8446" max="8446" width="4.42578125" style="808" bestFit="1" customWidth="1"/>
    <col min="8447" max="8447" width="18.28515625" style="808" bestFit="1" customWidth="1"/>
    <col min="8448" max="8448" width="19" style="808" bestFit="1" customWidth="1"/>
    <col min="8449" max="8449" width="15.42578125" style="808" bestFit="1" customWidth="1"/>
    <col min="8450" max="8451" width="12.42578125" style="808" bestFit="1" customWidth="1"/>
    <col min="8452" max="8452" width="7.140625" style="808" bestFit="1" customWidth="1"/>
    <col min="8453" max="8453" width="10.140625" style="808" bestFit="1" customWidth="1"/>
    <col min="8454" max="8454" width="15.85546875" style="808" bestFit="1" customWidth="1"/>
    <col min="8455" max="8455" width="15.140625" style="808" bestFit="1" customWidth="1"/>
    <col min="8456" max="8456" width="18.28515625" style="808" bestFit="1" customWidth="1"/>
    <col min="8457" max="8457" width="13.28515625" style="808" bestFit="1" customWidth="1"/>
    <col min="8458" max="8458" width="19.28515625" style="808" customWidth="1"/>
    <col min="8459" max="8459" width="15.140625" style="808" customWidth="1"/>
    <col min="8460" max="8460" width="21" style="808" bestFit="1" customWidth="1"/>
    <col min="8461" max="8461" width="17.140625" style="808" bestFit="1" customWidth="1"/>
    <col min="8462" max="8462" width="16.85546875" style="808" bestFit="1" customWidth="1"/>
    <col min="8463" max="8463" width="16.7109375" style="808" bestFit="1" customWidth="1"/>
    <col min="8464" max="8464" width="15.7109375" style="808" bestFit="1" customWidth="1"/>
    <col min="8465" max="8465" width="16.28515625" style="808" bestFit="1" customWidth="1"/>
    <col min="8466" max="8466" width="17.28515625" style="808" customWidth="1"/>
    <col min="8467" max="8467" width="23.42578125" style="808" bestFit="1" customWidth="1"/>
    <col min="8468" max="8468" width="31.85546875" style="808" bestFit="1" customWidth="1"/>
    <col min="8469" max="8469" width="7.85546875" style="808" bestFit="1" customWidth="1"/>
    <col min="8470" max="8470" width="5.7109375" style="808" bestFit="1" customWidth="1"/>
    <col min="8471" max="8471" width="9.140625" style="808" bestFit="1" customWidth="1"/>
    <col min="8472" max="8472" width="13.5703125" style="808" bestFit="1" customWidth="1"/>
    <col min="8473" max="8701" width="9.140625" style="808"/>
    <col min="8702" max="8702" width="4.42578125" style="808" bestFit="1" customWidth="1"/>
    <col min="8703" max="8703" width="18.28515625" style="808" bestFit="1" customWidth="1"/>
    <col min="8704" max="8704" width="19" style="808" bestFit="1" customWidth="1"/>
    <col min="8705" max="8705" width="15.42578125" style="808" bestFit="1" customWidth="1"/>
    <col min="8706" max="8707" width="12.42578125" style="808" bestFit="1" customWidth="1"/>
    <col min="8708" max="8708" width="7.140625" style="808" bestFit="1" customWidth="1"/>
    <col min="8709" max="8709" width="10.140625" style="808" bestFit="1" customWidth="1"/>
    <col min="8710" max="8710" width="15.85546875" style="808" bestFit="1" customWidth="1"/>
    <col min="8711" max="8711" width="15.140625" style="808" bestFit="1" customWidth="1"/>
    <col min="8712" max="8712" width="18.28515625" style="808" bestFit="1" customWidth="1"/>
    <col min="8713" max="8713" width="13.28515625" style="808" bestFit="1" customWidth="1"/>
    <col min="8714" max="8714" width="19.28515625" style="808" customWidth="1"/>
    <col min="8715" max="8715" width="15.140625" style="808" customWidth="1"/>
    <col min="8716" max="8716" width="21" style="808" bestFit="1" customWidth="1"/>
    <col min="8717" max="8717" width="17.140625" style="808" bestFit="1" customWidth="1"/>
    <col min="8718" max="8718" width="16.85546875" style="808" bestFit="1" customWidth="1"/>
    <col min="8719" max="8719" width="16.7109375" style="808" bestFit="1" customWidth="1"/>
    <col min="8720" max="8720" width="15.7109375" style="808" bestFit="1" customWidth="1"/>
    <col min="8721" max="8721" width="16.28515625" style="808" bestFit="1" customWidth="1"/>
    <col min="8722" max="8722" width="17.28515625" style="808" customWidth="1"/>
    <col min="8723" max="8723" width="23.42578125" style="808" bestFit="1" customWidth="1"/>
    <col min="8724" max="8724" width="31.85546875" style="808" bestFit="1" customWidth="1"/>
    <col min="8725" max="8725" width="7.85546875" style="808" bestFit="1" customWidth="1"/>
    <col min="8726" max="8726" width="5.7109375" style="808" bestFit="1" customWidth="1"/>
    <col min="8727" max="8727" width="9.140625" style="808" bestFit="1" customWidth="1"/>
    <col min="8728" max="8728" width="13.5703125" style="808" bestFit="1" customWidth="1"/>
    <col min="8729" max="8957" width="9.140625" style="808"/>
    <col min="8958" max="8958" width="4.42578125" style="808" bestFit="1" customWidth="1"/>
    <col min="8959" max="8959" width="18.28515625" style="808" bestFit="1" customWidth="1"/>
    <col min="8960" max="8960" width="19" style="808" bestFit="1" customWidth="1"/>
    <col min="8961" max="8961" width="15.42578125" style="808" bestFit="1" customWidth="1"/>
    <col min="8962" max="8963" width="12.42578125" style="808" bestFit="1" customWidth="1"/>
    <col min="8964" max="8964" width="7.140625" style="808" bestFit="1" customWidth="1"/>
    <col min="8965" max="8965" width="10.140625" style="808" bestFit="1" customWidth="1"/>
    <col min="8966" max="8966" width="15.85546875" style="808" bestFit="1" customWidth="1"/>
    <col min="8967" max="8967" width="15.140625" style="808" bestFit="1" customWidth="1"/>
    <col min="8968" max="8968" width="18.28515625" style="808" bestFit="1" customWidth="1"/>
    <col min="8969" max="8969" width="13.28515625" style="808" bestFit="1" customWidth="1"/>
    <col min="8970" max="8970" width="19.28515625" style="808" customWidth="1"/>
    <col min="8971" max="8971" width="15.140625" style="808" customWidth="1"/>
    <col min="8972" max="8972" width="21" style="808" bestFit="1" customWidth="1"/>
    <col min="8973" max="8973" width="17.140625" style="808" bestFit="1" customWidth="1"/>
    <col min="8974" max="8974" width="16.85546875" style="808" bestFit="1" customWidth="1"/>
    <col min="8975" max="8975" width="16.7109375" style="808" bestFit="1" customWidth="1"/>
    <col min="8976" max="8976" width="15.7109375" style="808" bestFit="1" customWidth="1"/>
    <col min="8977" max="8977" width="16.28515625" style="808" bestFit="1" customWidth="1"/>
    <col min="8978" max="8978" width="17.28515625" style="808" customWidth="1"/>
    <col min="8979" max="8979" width="23.42578125" style="808" bestFit="1" customWidth="1"/>
    <col min="8980" max="8980" width="31.85546875" style="808" bestFit="1" customWidth="1"/>
    <col min="8981" max="8981" width="7.85546875" style="808" bestFit="1" customWidth="1"/>
    <col min="8982" max="8982" width="5.7109375" style="808" bestFit="1" customWidth="1"/>
    <col min="8983" max="8983" width="9.140625" style="808" bestFit="1" customWidth="1"/>
    <col min="8984" max="8984" width="13.5703125" style="808" bestFit="1" customWidth="1"/>
    <col min="8985" max="9213" width="9.140625" style="808"/>
    <col min="9214" max="9214" width="4.42578125" style="808" bestFit="1" customWidth="1"/>
    <col min="9215" max="9215" width="18.28515625" style="808" bestFit="1" customWidth="1"/>
    <col min="9216" max="9216" width="19" style="808" bestFit="1" customWidth="1"/>
    <col min="9217" max="9217" width="15.42578125" style="808" bestFit="1" customWidth="1"/>
    <col min="9218" max="9219" width="12.42578125" style="808" bestFit="1" customWidth="1"/>
    <col min="9220" max="9220" width="7.140625" style="808" bestFit="1" customWidth="1"/>
    <col min="9221" max="9221" width="10.140625" style="808" bestFit="1" customWidth="1"/>
    <col min="9222" max="9222" width="15.85546875" style="808" bestFit="1" customWidth="1"/>
    <col min="9223" max="9223" width="15.140625" style="808" bestFit="1" customWidth="1"/>
    <col min="9224" max="9224" width="18.28515625" style="808" bestFit="1" customWidth="1"/>
    <col min="9225" max="9225" width="13.28515625" style="808" bestFit="1" customWidth="1"/>
    <col min="9226" max="9226" width="19.28515625" style="808" customWidth="1"/>
    <col min="9227" max="9227" width="15.140625" style="808" customWidth="1"/>
    <col min="9228" max="9228" width="21" style="808" bestFit="1" customWidth="1"/>
    <col min="9229" max="9229" width="17.140625" style="808" bestFit="1" customWidth="1"/>
    <col min="9230" max="9230" width="16.85546875" style="808" bestFit="1" customWidth="1"/>
    <col min="9231" max="9231" width="16.7109375" style="808" bestFit="1" customWidth="1"/>
    <col min="9232" max="9232" width="15.7109375" style="808" bestFit="1" customWidth="1"/>
    <col min="9233" max="9233" width="16.28515625" style="808" bestFit="1" customWidth="1"/>
    <col min="9234" max="9234" width="17.28515625" style="808" customWidth="1"/>
    <col min="9235" max="9235" width="23.42578125" style="808" bestFit="1" customWidth="1"/>
    <col min="9236" max="9236" width="31.85546875" style="808" bestFit="1" customWidth="1"/>
    <col min="9237" max="9237" width="7.85546875" style="808" bestFit="1" customWidth="1"/>
    <col min="9238" max="9238" width="5.7109375" style="808" bestFit="1" customWidth="1"/>
    <col min="9239" max="9239" width="9.140625" style="808" bestFit="1" customWidth="1"/>
    <col min="9240" max="9240" width="13.5703125" style="808" bestFit="1" customWidth="1"/>
    <col min="9241" max="9469" width="9.140625" style="808"/>
    <col min="9470" max="9470" width="4.42578125" style="808" bestFit="1" customWidth="1"/>
    <col min="9471" max="9471" width="18.28515625" style="808" bestFit="1" customWidth="1"/>
    <col min="9472" max="9472" width="19" style="808" bestFit="1" customWidth="1"/>
    <col min="9473" max="9473" width="15.42578125" style="808" bestFit="1" customWidth="1"/>
    <col min="9474" max="9475" width="12.42578125" style="808" bestFit="1" customWidth="1"/>
    <col min="9476" max="9476" width="7.140625" style="808" bestFit="1" customWidth="1"/>
    <col min="9477" max="9477" width="10.140625" style="808" bestFit="1" customWidth="1"/>
    <col min="9478" max="9478" width="15.85546875" style="808" bestFit="1" customWidth="1"/>
    <col min="9479" max="9479" width="15.140625" style="808" bestFit="1" customWidth="1"/>
    <col min="9480" max="9480" width="18.28515625" style="808" bestFit="1" customWidth="1"/>
    <col min="9481" max="9481" width="13.28515625" style="808" bestFit="1" customWidth="1"/>
    <col min="9482" max="9482" width="19.28515625" style="808" customWidth="1"/>
    <col min="9483" max="9483" width="15.140625" style="808" customWidth="1"/>
    <col min="9484" max="9484" width="21" style="808" bestFit="1" customWidth="1"/>
    <col min="9485" max="9485" width="17.140625" style="808" bestFit="1" customWidth="1"/>
    <col min="9486" max="9486" width="16.85546875" style="808" bestFit="1" customWidth="1"/>
    <col min="9487" max="9487" width="16.7109375" style="808" bestFit="1" customWidth="1"/>
    <col min="9488" max="9488" width="15.7109375" style="808" bestFit="1" customWidth="1"/>
    <col min="9489" max="9489" width="16.28515625" style="808" bestFit="1" customWidth="1"/>
    <col min="9490" max="9490" width="17.28515625" style="808" customWidth="1"/>
    <col min="9491" max="9491" width="23.42578125" style="808" bestFit="1" customWidth="1"/>
    <col min="9492" max="9492" width="31.85546875" style="808" bestFit="1" customWidth="1"/>
    <col min="9493" max="9493" width="7.85546875" style="808" bestFit="1" customWidth="1"/>
    <col min="9494" max="9494" width="5.7109375" style="808" bestFit="1" customWidth="1"/>
    <col min="9495" max="9495" width="9.140625" style="808" bestFit="1" customWidth="1"/>
    <col min="9496" max="9496" width="13.5703125" style="808" bestFit="1" customWidth="1"/>
    <col min="9497" max="9725" width="9.140625" style="808"/>
    <col min="9726" max="9726" width="4.42578125" style="808" bestFit="1" customWidth="1"/>
    <col min="9727" max="9727" width="18.28515625" style="808" bestFit="1" customWidth="1"/>
    <col min="9728" max="9728" width="19" style="808" bestFit="1" customWidth="1"/>
    <col min="9729" max="9729" width="15.42578125" style="808" bestFit="1" customWidth="1"/>
    <col min="9730" max="9731" width="12.42578125" style="808" bestFit="1" customWidth="1"/>
    <col min="9732" max="9732" width="7.140625" style="808" bestFit="1" customWidth="1"/>
    <col min="9733" max="9733" width="10.140625" style="808" bestFit="1" customWidth="1"/>
    <col min="9734" max="9734" width="15.85546875" style="808" bestFit="1" customWidth="1"/>
    <col min="9735" max="9735" width="15.140625" style="808" bestFit="1" customWidth="1"/>
    <col min="9736" max="9736" width="18.28515625" style="808" bestFit="1" customWidth="1"/>
    <col min="9737" max="9737" width="13.28515625" style="808" bestFit="1" customWidth="1"/>
    <col min="9738" max="9738" width="19.28515625" style="808" customWidth="1"/>
    <col min="9739" max="9739" width="15.140625" style="808" customWidth="1"/>
    <col min="9740" max="9740" width="21" style="808" bestFit="1" customWidth="1"/>
    <col min="9741" max="9741" width="17.140625" style="808" bestFit="1" customWidth="1"/>
    <col min="9742" max="9742" width="16.85546875" style="808" bestFit="1" customWidth="1"/>
    <col min="9743" max="9743" width="16.7109375" style="808" bestFit="1" customWidth="1"/>
    <col min="9744" max="9744" width="15.7109375" style="808" bestFit="1" customWidth="1"/>
    <col min="9745" max="9745" width="16.28515625" style="808" bestFit="1" customWidth="1"/>
    <col min="9746" max="9746" width="17.28515625" style="808" customWidth="1"/>
    <col min="9747" max="9747" width="23.42578125" style="808" bestFit="1" customWidth="1"/>
    <col min="9748" max="9748" width="31.85546875" style="808" bestFit="1" customWidth="1"/>
    <col min="9749" max="9749" width="7.85546875" style="808" bestFit="1" customWidth="1"/>
    <col min="9750" max="9750" width="5.7109375" style="808" bestFit="1" customWidth="1"/>
    <col min="9751" max="9751" width="9.140625" style="808" bestFit="1" customWidth="1"/>
    <col min="9752" max="9752" width="13.5703125" style="808" bestFit="1" customWidth="1"/>
    <col min="9753" max="9981" width="9.140625" style="808"/>
    <col min="9982" max="9982" width="4.42578125" style="808" bestFit="1" customWidth="1"/>
    <col min="9983" max="9983" width="18.28515625" style="808" bestFit="1" customWidth="1"/>
    <col min="9984" max="9984" width="19" style="808" bestFit="1" customWidth="1"/>
    <col min="9985" max="9985" width="15.42578125" style="808" bestFit="1" customWidth="1"/>
    <col min="9986" max="9987" width="12.42578125" style="808" bestFit="1" customWidth="1"/>
    <col min="9988" max="9988" width="7.140625" style="808" bestFit="1" customWidth="1"/>
    <col min="9989" max="9989" width="10.140625" style="808" bestFit="1" customWidth="1"/>
    <col min="9990" max="9990" width="15.85546875" style="808" bestFit="1" customWidth="1"/>
    <col min="9991" max="9991" width="15.140625" style="808" bestFit="1" customWidth="1"/>
    <col min="9992" max="9992" width="18.28515625" style="808" bestFit="1" customWidth="1"/>
    <col min="9993" max="9993" width="13.28515625" style="808" bestFit="1" customWidth="1"/>
    <col min="9994" max="9994" width="19.28515625" style="808" customWidth="1"/>
    <col min="9995" max="9995" width="15.140625" style="808" customWidth="1"/>
    <col min="9996" max="9996" width="21" style="808" bestFit="1" customWidth="1"/>
    <col min="9997" max="9997" width="17.140625" style="808" bestFit="1" customWidth="1"/>
    <col min="9998" max="9998" width="16.85546875" style="808" bestFit="1" customWidth="1"/>
    <col min="9999" max="9999" width="16.7109375" style="808" bestFit="1" customWidth="1"/>
    <col min="10000" max="10000" width="15.7109375" style="808" bestFit="1" customWidth="1"/>
    <col min="10001" max="10001" width="16.28515625" style="808" bestFit="1" customWidth="1"/>
    <col min="10002" max="10002" width="17.28515625" style="808" customWidth="1"/>
    <col min="10003" max="10003" width="23.42578125" style="808" bestFit="1" customWidth="1"/>
    <col min="10004" max="10004" width="31.85546875" style="808" bestFit="1" customWidth="1"/>
    <col min="10005" max="10005" width="7.85546875" style="808" bestFit="1" customWidth="1"/>
    <col min="10006" max="10006" width="5.7109375" style="808" bestFit="1" customWidth="1"/>
    <col min="10007" max="10007" width="9.140625" style="808" bestFit="1" customWidth="1"/>
    <col min="10008" max="10008" width="13.5703125" style="808" bestFit="1" customWidth="1"/>
    <col min="10009" max="10237" width="9.140625" style="808"/>
    <col min="10238" max="10238" width="4.42578125" style="808" bestFit="1" customWidth="1"/>
    <col min="10239" max="10239" width="18.28515625" style="808" bestFit="1" customWidth="1"/>
    <col min="10240" max="10240" width="19" style="808" bestFit="1" customWidth="1"/>
    <col min="10241" max="10241" width="15.42578125" style="808" bestFit="1" customWidth="1"/>
    <col min="10242" max="10243" width="12.42578125" style="808" bestFit="1" customWidth="1"/>
    <col min="10244" max="10244" width="7.140625" style="808" bestFit="1" customWidth="1"/>
    <col min="10245" max="10245" width="10.140625" style="808" bestFit="1" customWidth="1"/>
    <col min="10246" max="10246" width="15.85546875" style="808" bestFit="1" customWidth="1"/>
    <col min="10247" max="10247" width="15.140625" style="808" bestFit="1" customWidth="1"/>
    <col min="10248" max="10248" width="18.28515625" style="808" bestFit="1" customWidth="1"/>
    <col min="10249" max="10249" width="13.28515625" style="808" bestFit="1" customWidth="1"/>
    <col min="10250" max="10250" width="19.28515625" style="808" customWidth="1"/>
    <col min="10251" max="10251" width="15.140625" style="808" customWidth="1"/>
    <col min="10252" max="10252" width="21" style="808" bestFit="1" customWidth="1"/>
    <col min="10253" max="10253" width="17.140625" style="808" bestFit="1" customWidth="1"/>
    <col min="10254" max="10254" width="16.85546875" style="808" bestFit="1" customWidth="1"/>
    <col min="10255" max="10255" width="16.7109375" style="808" bestFit="1" customWidth="1"/>
    <col min="10256" max="10256" width="15.7109375" style="808" bestFit="1" customWidth="1"/>
    <col min="10257" max="10257" width="16.28515625" style="808" bestFit="1" customWidth="1"/>
    <col min="10258" max="10258" width="17.28515625" style="808" customWidth="1"/>
    <col min="10259" max="10259" width="23.42578125" style="808" bestFit="1" customWidth="1"/>
    <col min="10260" max="10260" width="31.85546875" style="808" bestFit="1" customWidth="1"/>
    <col min="10261" max="10261" width="7.85546875" style="808" bestFit="1" customWidth="1"/>
    <col min="10262" max="10262" width="5.7109375" style="808" bestFit="1" customWidth="1"/>
    <col min="10263" max="10263" width="9.140625" style="808" bestFit="1" customWidth="1"/>
    <col min="10264" max="10264" width="13.5703125" style="808" bestFit="1" customWidth="1"/>
    <col min="10265" max="10493" width="9.140625" style="808"/>
    <col min="10494" max="10494" width="4.42578125" style="808" bestFit="1" customWidth="1"/>
    <col min="10495" max="10495" width="18.28515625" style="808" bestFit="1" customWidth="1"/>
    <col min="10496" max="10496" width="19" style="808" bestFit="1" customWidth="1"/>
    <col min="10497" max="10497" width="15.42578125" style="808" bestFit="1" customWidth="1"/>
    <col min="10498" max="10499" width="12.42578125" style="808" bestFit="1" customWidth="1"/>
    <col min="10500" max="10500" width="7.140625" style="808" bestFit="1" customWidth="1"/>
    <col min="10501" max="10501" width="10.140625" style="808" bestFit="1" customWidth="1"/>
    <col min="10502" max="10502" width="15.85546875" style="808" bestFit="1" customWidth="1"/>
    <col min="10503" max="10503" width="15.140625" style="808" bestFit="1" customWidth="1"/>
    <col min="10504" max="10504" width="18.28515625" style="808" bestFit="1" customWidth="1"/>
    <col min="10505" max="10505" width="13.28515625" style="808" bestFit="1" customWidth="1"/>
    <col min="10506" max="10506" width="19.28515625" style="808" customWidth="1"/>
    <col min="10507" max="10507" width="15.140625" style="808" customWidth="1"/>
    <col min="10508" max="10508" width="21" style="808" bestFit="1" customWidth="1"/>
    <col min="10509" max="10509" width="17.140625" style="808" bestFit="1" customWidth="1"/>
    <col min="10510" max="10510" width="16.85546875" style="808" bestFit="1" customWidth="1"/>
    <col min="10511" max="10511" width="16.7109375" style="808" bestFit="1" customWidth="1"/>
    <col min="10512" max="10512" width="15.7109375" style="808" bestFit="1" customWidth="1"/>
    <col min="10513" max="10513" width="16.28515625" style="808" bestFit="1" customWidth="1"/>
    <col min="10514" max="10514" width="17.28515625" style="808" customWidth="1"/>
    <col min="10515" max="10515" width="23.42578125" style="808" bestFit="1" customWidth="1"/>
    <col min="10516" max="10516" width="31.85546875" style="808" bestFit="1" customWidth="1"/>
    <col min="10517" max="10517" width="7.85546875" style="808" bestFit="1" customWidth="1"/>
    <col min="10518" max="10518" width="5.7109375" style="808" bestFit="1" customWidth="1"/>
    <col min="10519" max="10519" width="9.140625" style="808" bestFit="1" customWidth="1"/>
    <col min="10520" max="10520" width="13.5703125" style="808" bestFit="1" customWidth="1"/>
    <col min="10521" max="10749" width="9.140625" style="808"/>
    <col min="10750" max="10750" width="4.42578125" style="808" bestFit="1" customWidth="1"/>
    <col min="10751" max="10751" width="18.28515625" style="808" bestFit="1" customWidth="1"/>
    <col min="10752" max="10752" width="19" style="808" bestFit="1" customWidth="1"/>
    <col min="10753" max="10753" width="15.42578125" style="808" bestFit="1" customWidth="1"/>
    <col min="10754" max="10755" width="12.42578125" style="808" bestFit="1" customWidth="1"/>
    <col min="10756" max="10756" width="7.140625" style="808" bestFit="1" customWidth="1"/>
    <col min="10757" max="10757" width="10.140625" style="808" bestFit="1" customWidth="1"/>
    <col min="10758" max="10758" width="15.85546875" style="808" bestFit="1" customWidth="1"/>
    <col min="10759" max="10759" width="15.140625" style="808" bestFit="1" customWidth="1"/>
    <col min="10760" max="10760" width="18.28515625" style="808" bestFit="1" customWidth="1"/>
    <col min="10761" max="10761" width="13.28515625" style="808" bestFit="1" customWidth="1"/>
    <col min="10762" max="10762" width="19.28515625" style="808" customWidth="1"/>
    <col min="10763" max="10763" width="15.140625" style="808" customWidth="1"/>
    <col min="10764" max="10764" width="21" style="808" bestFit="1" customWidth="1"/>
    <col min="10765" max="10765" width="17.140625" style="808" bestFit="1" customWidth="1"/>
    <col min="10766" max="10766" width="16.85546875" style="808" bestFit="1" customWidth="1"/>
    <col min="10767" max="10767" width="16.7109375" style="808" bestFit="1" customWidth="1"/>
    <col min="10768" max="10768" width="15.7109375" style="808" bestFit="1" customWidth="1"/>
    <col min="10769" max="10769" width="16.28515625" style="808" bestFit="1" customWidth="1"/>
    <col min="10770" max="10770" width="17.28515625" style="808" customWidth="1"/>
    <col min="10771" max="10771" width="23.42578125" style="808" bestFit="1" customWidth="1"/>
    <col min="10772" max="10772" width="31.85546875" style="808" bestFit="1" customWidth="1"/>
    <col min="10773" max="10773" width="7.85546875" style="808" bestFit="1" customWidth="1"/>
    <col min="10774" max="10774" width="5.7109375" style="808" bestFit="1" customWidth="1"/>
    <col min="10775" max="10775" width="9.140625" style="808" bestFit="1" customWidth="1"/>
    <col min="10776" max="10776" width="13.5703125" style="808" bestFit="1" customWidth="1"/>
    <col min="10777" max="11005" width="9.140625" style="808"/>
    <col min="11006" max="11006" width="4.42578125" style="808" bestFit="1" customWidth="1"/>
    <col min="11007" max="11007" width="18.28515625" style="808" bestFit="1" customWidth="1"/>
    <col min="11008" max="11008" width="19" style="808" bestFit="1" customWidth="1"/>
    <col min="11009" max="11009" width="15.42578125" style="808" bestFit="1" customWidth="1"/>
    <col min="11010" max="11011" width="12.42578125" style="808" bestFit="1" customWidth="1"/>
    <col min="11012" max="11012" width="7.140625" style="808" bestFit="1" customWidth="1"/>
    <col min="11013" max="11013" width="10.140625" style="808" bestFit="1" customWidth="1"/>
    <col min="11014" max="11014" width="15.85546875" style="808" bestFit="1" customWidth="1"/>
    <col min="11015" max="11015" width="15.140625" style="808" bestFit="1" customWidth="1"/>
    <col min="11016" max="11016" width="18.28515625" style="808" bestFit="1" customWidth="1"/>
    <col min="11017" max="11017" width="13.28515625" style="808" bestFit="1" customWidth="1"/>
    <col min="11018" max="11018" width="19.28515625" style="808" customWidth="1"/>
    <col min="11019" max="11019" width="15.140625" style="808" customWidth="1"/>
    <col min="11020" max="11020" width="21" style="808" bestFit="1" customWidth="1"/>
    <col min="11021" max="11021" width="17.140625" style="808" bestFit="1" customWidth="1"/>
    <col min="11022" max="11022" width="16.85546875" style="808" bestFit="1" customWidth="1"/>
    <col min="11023" max="11023" width="16.7109375" style="808" bestFit="1" customWidth="1"/>
    <col min="11024" max="11024" width="15.7109375" style="808" bestFit="1" customWidth="1"/>
    <col min="11025" max="11025" width="16.28515625" style="808" bestFit="1" customWidth="1"/>
    <col min="11026" max="11026" width="17.28515625" style="808" customWidth="1"/>
    <col min="11027" max="11027" width="23.42578125" style="808" bestFit="1" customWidth="1"/>
    <col min="11028" max="11028" width="31.85546875" style="808" bestFit="1" customWidth="1"/>
    <col min="11029" max="11029" width="7.85546875" style="808" bestFit="1" customWidth="1"/>
    <col min="11030" max="11030" width="5.7109375" style="808" bestFit="1" customWidth="1"/>
    <col min="11031" max="11031" width="9.140625" style="808" bestFit="1" customWidth="1"/>
    <col min="11032" max="11032" width="13.5703125" style="808" bestFit="1" customWidth="1"/>
    <col min="11033" max="11261" width="9.140625" style="808"/>
    <col min="11262" max="11262" width="4.42578125" style="808" bestFit="1" customWidth="1"/>
    <col min="11263" max="11263" width="18.28515625" style="808" bestFit="1" customWidth="1"/>
    <col min="11264" max="11264" width="19" style="808" bestFit="1" customWidth="1"/>
    <col min="11265" max="11265" width="15.42578125" style="808" bestFit="1" customWidth="1"/>
    <col min="11266" max="11267" width="12.42578125" style="808" bestFit="1" customWidth="1"/>
    <col min="11268" max="11268" width="7.140625" style="808" bestFit="1" customWidth="1"/>
    <col min="11269" max="11269" width="10.140625" style="808" bestFit="1" customWidth="1"/>
    <col min="11270" max="11270" width="15.85546875" style="808" bestFit="1" customWidth="1"/>
    <col min="11271" max="11271" width="15.140625" style="808" bestFit="1" customWidth="1"/>
    <col min="11272" max="11272" width="18.28515625" style="808" bestFit="1" customWidth="1"/>
    <col min="11273" max="11273" width="13.28515625" style="808" bestFit="1" customWidth="1"/>
    <col min="11274" max="11274" width="19.28515625" style="808" customWidth="1"/>
    <col min="11275" max="11275" width="15.140625" style="808" customWidth="1"/>
    <col min="11276" max="11276" width="21" style="808" bestFit="1" customWidth="1"/>
    <col min="11277" max="11277" width="17.140625" style="808" bestFit="1" customWidth="1"/>
    <col min="11278" max="11278" width="16.85546875" style="808" bestFit="1" customWidth="1"/>
    <col min="11279" max="11279" width="16.7109375" style="808" bestFit="1" customWidth="1"/>
    <col min="11280" max="11280" width="15.7109375" style="808" bestFit="1" customWidth="1"/>
    <col min="11281" max="11281" width="16.28515625" style="808" bestFit="1" customWidth="1"/>
    <col min="11282" max="11282" width="17.28515625" style="808" customWidth="1"/>
    <col min="11283" max="11283" width="23.42578125" style="808" bestFit="1" customWidth="1"/>
    <col min="11284" max="11284" width="31.85546875" style="808" bestFit="1" customWidth="1"/>
    <col min="11285" max="11285" width="7.85546875" style="808" bestFit="1" customWidth="1"/>
    <col min="11286" max="11286" width="5.7109375" style="808" bestFit="1" customWidth="1"/>
    <col min="11287" max="11287" width="9.140625" style="808" bestFit="1" customWidth="1"/>
    <col min="11288" max="11288" width="13.5703125" style="808" bestFit="1" customWidth="1"/>
    <col min="11289" max="11517" width="9.140625" style="808"/>
    <col min="11518" max="11518" width="4.42578125" style="808" bestFit="1" customWidth="1"/>
    <col min="11519" max="11519" width="18.28515625" style="808" bestFit="1" customWidth="1"/>
    <col min="11520" max="11520" width="19" style="808" bestFit="1" customWidth="1"/>
    <col min="11521" max="11521" width="15.42578125" style="808" bestFit="1" customWidth="1"/>
    <col min="11522" max="11523" width="12.42578125" style="808" bestFit="1" customWidth="1"/>
    <col min="11524" max="11524" width="7.140625" style="808" bestFit="1" customWidth="1"/>
    <col min="11525" max="11525" width="10.140625" style="808" bestFit="1" customWidth="1"/>
    <col min="11526" max="11526" width="15.85546875" style="808" bestFit="1" customWidth="1"/>
    <col min="11527" max="11527" width="15.140625" style="808" bestFit="1" customWidth="1"/>
    <col min="11528" max="11528" width="18.28515625" style="808" bestFit="1" customWidth="1"/>
    <col min="11529" max="11529" width="13.28515625" style="808" bestFit="1" customWidth="1"/>
    <col min="11530" max="11530" width="19.28515625" style="808" customWidth="1"/>
    <col min="11531" max="11531" width="15.140625" style="808" customWidth="1"/>
    <col min="11532" max="11532" width="21" style="808" bestFit="1" customWidth="1"/>
    <col min="11533" max="11533" width="17.140625" style="808" bestFit="1" customWidth="1"/>
    <col min="11534" max="11534" width="16.85546875" style="808" bestFit="1" customWidth="1"/>
    <col min="11535" max="11535" width="16.7109375" style="808" bestFit="1" customWidth="1"/>
    <col min="11536" max="11536" width="15.7109375" style="808" bestFit="1" customWidth="1"/>
    <col min="11537" max="11537" width="16.28515625" style="808" bestFit="1" customWidth="1"/>
    <col min="11538" max="11538" width="17.28515625" style="808" customWidth="1"/>
    <col min="11539" max="11539" width="23.42578125" style="808" bestFit="1" customWidth="1"/>
    <col min="11540" max="11540" width="31.85546875" style="808" bestFit="1" customWidth="1"/>
    <col min="11541" max="11541" width="7.85546875" style="808" bestFit="1" customWidth="1"/>
    <col min="11542" max="11542" width="5.7109375" style="808" bestFit="1" customWidth="1"/>
    <col min="11543" max="11543" width="9.140625" style="808" bestFit="1" customWidth="1"/>
    <col min="11544" max="11544" width="13.5703125" style="808" bestFit="1" customWidth="1"/>
    <col min="11545" max="11773" width="9.140625" style="808"/>
    <col min="11774" max="11774" width="4.42578125" style="808" bestFit="1" customWidth="1"/>
    <col min="11775" max="11775" width="18.28515625" style="808" bestFit="1" customWidth="1"/>
    <col min="11776" max="11776" width="19" style="808" bestFit="1" customWidth="1"/>
    <col min="11777" max="11777" width="15.42578125" style="808" bestFit="1" customWidth="1"/>
    <col min="11778" max="11779" width="12.42578125" style="808" bestFit="1" customWidth="1"/>
    <col min="11780" max="11780" width="7.140625" style="808" bestFit="1" customWidth="1"/>
    <col min="11781" max="11781" width="10.140625" style="808" bestFit="1" customWidth="1"/>
    <col min="11782" max="11782" width="15.85546875" style="808" bestFit="1" customWidth="1"/>
    <col min="11783" max="11783" width="15.140625" style="808" bestFit="1" customWidth="1"/>
    <col min="11784" max="11784" width="18.28515625" style="808" bestFit="1" customWidth="1"/>
    <col min="11785" max="11785" width="13.28515625" style="808" bestFit="1" customWidth="1"/>
    <col min="11786" max="11786" width="19.28515625" style="808" customWidth="1"/>
    <col min="11787" max="11787" width="15.140625" style="808" customWidth="1"/>
    <col min="11788" max="11788" width="21" style="808" bestFit="1" customWidth="1"/>
    <col min="11789" max="11789" width="17.140625" style="808" bestFit="1" customWidth="1"/>
    <col min="11790" max="11790" width="16.85546875" style="808" bestFit="1" customWidth="1"/>
    <col min="11791" max="11791" width="16.7109375" style="808" bestFit="1" customWidth="1"/>
    <col min="11792" max="11792" width="15.7109375" style="808" bestFit="1" customWidth="1"/>
    <col min="11793" max="11793" width="16.28515625" style="808" bestFit="1" customWidth="1"/>
    <col min="11794" max="11794" width="17.28515625" style="808" customWidth="1"/>
    <col min="11795" max="11795" width="23.42578125" style="808" bestFit="1" customWidth="1"/>
    <col min="11796" max="11796" width="31.85546875" style="808" bestFit="1" customWidth="1"/>
    <col min="11797" max="11797" width="7.85546875" style="808" bestFit="1" customWidth="1"/>
    <col min="11798" max="11798" width="5.7109375" style="808" bestFit="1" customWidth="1"/>
    <col min="11799" max="11799" width="9.140625" style="808" bestFit="1" customWidth="1"/>
    <col min="11800" max="11800" width="13.5703125" style="808" bestFit="1" customWidth="1"/>
    <col min="11801" max="12029" width="9.140625" style="808"/>
    <col min="12030" max="12030" width="4.42578125" style="808" bestFit="1" customWidth="1"/>
    <col min="12031" max="12031" width="18.28515625" style="808" bestFit="1" customWidth="1"/>
    <col min="12032" max="12032" width="19" style="808" bestFit="1" customWidth="1"/>
    <col min="12033" max="12033" width="15.42578125" style="808" bestFit="1" customWidth="1"/>
    <col min="12034" max="12035" width="12.42578125" style="808" bestFit="1" customWidth="1"/>
    <col min="12036" max="12036" width="7.140625" style="808" bestFit="1" customWidth="1"/>
    <col min="12037" max="12037" width="10.140625" style="808" bestFit="1" customWidth="1"/>
    <col min="12038" max="12038" width="15.85546875" style="808" bestFit="1" customWidth="1"/>
    <col min="12039" max="12039" width="15.140625" style="808" bestFit="1" customWidth="1"/>
    <col min="12040" max="12040" width="18.28515625" style="808" bestFit="1" customWidth="1"/>
    <col min="12041" max="12041" width="13.28515625" style="808" bestFit="1" customWidth="1"/>
    <col min="12042" max="12042" width="19.28515625" style="808" customWidth="1"/>
    <col min="12043" max="12043" width="15.140625" style="808" customWidth="1"/>
    <col min="12044" max="12044" width="21" style="808" bestFit="1" customWidth="1"/>
    <col min="12045" max="12045" width="17.140625" style="808" bestFit="1" customWidth="1"/>
    <col min="12046" max="12046" width="16.85546875" style="808" bestFit="1" customWidth="1"/>
    <col min="12047" max="12047" width="16.7109375" style="808" bestFit="1" customWidth="1"/>
    <col min="12048" max="12048" width="15.7109375" style="808" bestFit="1" customWidth="1"/>
    <col min="12049" max="12049" width="16.28515625" style="808" bestFit="1" customWidth="1"/>
    <col min="12050" max="12050" width="17.28515625" style="808" customWidth="1"/>
    <col min="12051" max="12051" width="23.42578125" style="808" bestFit="1" customWidth="1"/>
    <col min="12052" max="12052" width="31.85546875" style="808" bestFit="1" customWidth="1"/>
    <col min="12053" max="12053" width="7.85546875" style="808" bestFit="1" customWidth="1"/>
    <col min="12054" max="12054" width="5.7109375" style="808" bestFit="1" customWidth="1"/>
    <col min="12055" max="12055" width="9.140625" style="808" bestFit="1" customWidth="1"/>
    <col min="12056" max="12056" width="13.5703125" style="808" bestFit="1" customWidth="1"/>
    <col min="12057" max="12285" width="9.140625" style="808"/>
    <col min="12286" max="12286" width="4.42578125" style="808" bestFit="1" customWidth="1"/>
    <col min="12287" max="12287" width="18.28515625" style="808" bestFit="1" customWidth="1"/>
    <col min="12288" max="12288" width="19" style="808" bestFit="1" customWidth="1"/>
    <col min="12289" max="12289" width="15.42578125" style="808" bestFit="1" customWidth="1"/>
    <col min="12290" max="12291" width="12.42578125" style="808" bestFit="1" customWidth="1"/>
    <col min="12292" max="12292" width="7.140625" style="808" bestFit="1" customWidth="1"/>
    <col min="12293" max="12293" width="10.140625" style="808" bestFit="1" customWidth="1"/>
    <col min="12294" max="12294" width="15.85546875" style="808" bestFit="1" customWidth="1"/>
    <col min="12295" max="12295" width="15.140625" style="808" bestFit="1" customWidth="1"/>
    <col min="12296" max="12296" width="18.28515625" style="808" bestFit="1" customWidth="1"/>
    <col min="12297" max="12297" width="13.28515625" style="808" bestFit="1" customWidth="1"/>
    <col min="12298" max="12298" width="19.28515625" style="808" customWidth="1"/>
    <col min="12299" max="12299" width="15.140625" style="808" customWidth="1"/>
    <col min="12300" max="12300" width="21" style="808" bestFit="1" customWidth="1"/>
    <col min="12301" max="12301" width="17.140625" style="808" bestFit="1" customWidth="1"/>
    <col min="12302" max="12302" width="16.85546875" style="808" bestFit="1" customWidth="1"/>
    <col min="12303" max="12303" width="16.7109375" style="808" bestFit="1" customWidth="1"/>
    <col min="12304" max="12304" width="15.7109375" style="808" bestFit="1" customWidth="1"/>
    <col min="12305" max="12305" width="16.28515625" style="808" bestFit="1" customWidth="1"/>
    <col min="12306" max="12306" width="17.28515625" style="808" customWidth="1"/>
    <col min="12307" max="12307" width="23.42578125" style="808" bestFit="1" customWidth="1"/>
    <col min="12308" max="12308" width="31.85546875" style="808" bestFit="1" customWidth="1"/>
    <col min="12309" max="12309" width="7.85546875" style="808" bestFit="1" customWidth="1"/>
    <col min="12310" max="12310" width="5.7109375" style="808" bestFit="1" customWidth="1"/>
    <col min="12311" max="12311" width="9.140625" style="808" bestFit="1" customWidth="1"/>
    <col min="12312" max="12312" width="13.5703125" style="808" bestFit="1" customWidth="1"/>
    <col min="12313" max="12541" width="9.140625" style="808"/>
    <col min="12542" max="12542" width="4.42578125" style="808" bestFit="1" customWidth="1"/>
    <col min="12543" max="12543" width="18.28515625" style="808" bestFit="1" customWidth="1"/>
    <col min="12544" max="12544" width="19" style="808" bestFit="1" customWidth="1"/>
    <col min="12545" max="12545" width="15.42578125" style="808" bestFit="1" customWidth="1"/>
    <col min="12546" max="12547" width="12.42578125" style="808" bestFit="1" customWidth="1"/>
    <col min="12548" max="12548" width="7.140625" style="808" bestFit="1" customWidth="1"/>
    <col min="12549" max="12549" width="10.140625" style="808" bestFit="1" customWidth="1"/>
    <col min="12550" max="12550" width="15.85546875" style="808" bestFit="1" customWidth="1"/>
    <col min="12551" max="12551" width="15.140625" style="808" bestFit="1" customWidth="1"/>
    <col min="12552" max="12552" width="18.28515625" style="808" bestFit="1" customWidth="1"/>
    <col min="12553" max="12553" width="13.28515625" style="808" bestFit="1" customWidth="1"/>
    <col min="12554" max="12554" width="19.28515625" style="808" customWidth="1"/>
    <col min="12555" max="12555" width="15.140625" style="808" customWidth="1"/>
    <col min="12556" max="12556" width="21" style="808" bestFit="1" customWidth="1"/>
    <col min="12557" max="12557" width="17.140625" style="808" bestFit="1" customWidth="1"/>
    <col min="12558" max="12558" width="16.85546875" style="808" bestFit="1" customWidth="1"/>
    <col min="12559" max="12559" width="16.7109375" style="808" bestFit="1" customWidth="1"/>
    <col min="12560" max="12560" width="15.7109375" style="808" bestFit="1" customWidth="1"/>
    <col min="12561" max="12561" width="16.28515625" style="808" bestFit="1" customWidth="1"/>
    <col min="12562" max="12562" width="17.28515625" style="808" customWidth="1"/>
    <col min="12563" max="12563" width="23.42578125" style="808" bestFit="1" customWidth="1"/>
    <col min="12564" max="12564" width="31.85546875" style="808" bestFit="1" customWidth="1"/>
    <col min="12565" max="12565" width="7.85546875" style="808" bestFit="1" customWidth="1"/>
    <col min="12566" max="12566" width="5.7109375" style="808" bestFit="1" customWidth="1"/>
    <col min="12567" max="12567" width="9.140625" style="808" bestFit="1" customWidth="1"/>
    <col min="12568" max="12568" width="13.5703125" style="808" bestFit="1" customWidth="1"/>
    <col min="12569" max="12797" width="9.140625" style="808"/>
    <col min="12798" max="12798" width="4.42578125" style="808" bestFit="1" customWidth="1"/>
    <col min="12799" max="12799" width="18.28515625" style="808" bestFit="1" customWidth="1"/>
    <col min="12800" max="12800" width="19" style="808" bestFit="1" customWidth="1"/>
    <col min="12801" max="12801" width="15.42578125" style="808" bestFit="1" customWidth="1"/>
    <col min="12802" max="12803" width="12.42578125" style="808" bestFit="1" customWidth="1"/>
    <col min="12804" max="12804" width="7.140625" style="808" bestFit="1" customWidth="1"/>
    <col min="12805" max="12805" width="10.140625" style="808" bestFit="1" customWidth="1"/>
    <col min="12806" max="12806" width="15.85546875" style="808" bestFit="1" customWidth="1"/>
    <col min="12807" max="12807" width="15.140625" style="808" bestFit="1" customWidth="1"/>
    <col min="12808" max="12808" width="18.28515625" style="808" bestFit="1" customWidth="1"/>
    <col min="12809" max="12809" width="13.28515625" style="808" bestFit="1" customWidth="1"/>
    <col min="12810" max="12810" width="19.28515625" style="808" customWidth="1"/>
    <col min="12811" max="12811" width="15.140625" style="808" customWidth="1"/>
    <col min="12812" max="12812" width="21" style="808" bestFit="1" customWidth="1"/>
    <col min="12813" max="12813" width="17.140625" style="808" bestFit="1" customWidth="1"/>
    <col min="12814" max="12814" width="16.85546875" style="808" bestFit="1" customWidth="1"/>
    <col min="12815" max="12815" width="16.7109375" style="808" bestFit="1" customWidth="1"/>
    <col min="12816" max="12816" width="15.7109375" style="808" bestFit="1" customWidth="1"/>
    <col min="12817" max="12817" width="16.28515625" style="808" bestFit="1" customWidth="1"/>
    <col min="12818" max="12818" width="17.28515625" style="808" customWidth="1"/>
    <col min="12819" max="12819" width="23.42578125" style="808" bestFit="1" customWidth="1"/>
    <col min="12820" max="12820" width="31.85546875" style="808" bestFit="1" customWidth="1"/>
    <col min="12821" max="12821" width="7.85546875" style="808" bestFit="1" customWidth="1"/>
    <col min="12822" max="12822" width="5.7109375" style="808" bestFit="1" customWidth="1"/>
    <col min="12823" max="12823" width="9.140625" style="808" bestFit="1" customWidth="1"/>
    <col min="12824" max="12824" width="13.5703125" style="808" bestFit="1" customWidth="1"/>
    <col min="12825" max="13053" width="9.140625" style="808"/>
    <col min="13054" max="13054" width="4.42578125" style="808" bestFit="1" customWidth="1"/>
    <col min="13055" max="13055" width="18.28515625" style="808" bestFit="1" customWidth="1"/>
    <col min="13056" max="13056" width="19" style="808" bestFit="1" customWidth="1"/>
    <col min="13057" max="13057" width="15.42578125" style="808" bestFit="1" customWidth="1"/>
    <col min="13058" max="13059" width="12.42578125" style="808" bestFit="1" customWidth="1"/>
    <col min="13060" max="13060" width="7.140625" style="808" bestFit="1" customWidth="1"/>
    <col min="13061" max="13061" width="10.140625" style="808" bestFit="1" customWidth="1"/>
    <col min="13062" max="13062" width="15.85546875" style="808" bestFit="1" customWidth="1"/>
    <col min="13063" max="13063" width="15.140625" style="808" bestFit="1" customWidth="1"/>
    <col min="13064" max="13064" width="18.28515625" style="808" bestFit="1" customWidth="1"/>
    <col min="13065" max="13065" width="13.28515625" style="808" bestFit="1" customWidth="1"/>
    <col min="13066" max="13066" width="19.28515625" style="808" customWidth="1"/>
    <col min="13067" max="13067" width="15.140625" style="808" customWidth="1"/>
    <col min="13068" max="13068" width="21" style="808" bestFit="1" customWidth="1"/>
    <col min="13069" max="13069" width="17.140625" style="808" bestFit="1" customWidth="1"/>
    <col min="13070" max="13070" width="16.85546875" style="808" bestFit="1" customWidth="1"/>
    <col min="13071" max="13071" width="16.7109375" style="808" bestFit="1" customWidth="1"/>
    <col min="13072" max="13072" width="15.7109375" style="808" bestFit="1" customWidth="1"/>
    <col min="13073" max="13073" width="16.28515625" style="808" bestFit="1" customWidth="1"/>
    <col min="13074" max="13074" width="17.28515625" style="808" customWidth="1"/>
    <col min="13075" max="13075" width="23.42578125" style="808" bestFit="1" customWidth="1"/>
    <col min="13076" max="13076" width="31.85546875" style="808" bestFit="1" customWidth="1"/>
    <col min="13077" max="13077" width="7.85546875" style="808" bestFit="1" customWidth="1"/>
    <col min="13078" max="13078" width="5.7109375" style="808" bestFit="1" customWidth="1"/>
    <col min="13079" max="13079" width="9.140625" style="808" bestFit="1" customWidth="1"/>
    <col min="13080" max="13080" width="13.5703125" style="808" bestFit="1" customWidth="1"/>
    <col min="13081" max="13309" width="9.140625" style="808"/>
    <col min="13310" max="13310" width="4.42578125" style="808" bestFit="1" customWidth="1"/>
    <col min="13311" max="13311" width="18.28515625" style="808" bestFit="1" customWidth="1"/>
    <col min="13312" max="13312" width="19" style="808" bestFit="1" customWidth="1"/>
    <col min="13313" max="13313" width="15.42578125" style="808" bestFit="1" customWidth="1"/>
    <col min="13314" max="13315" width="12.42578125" style="808" bestFit="1" customWidth="1"/>
    <col min="13316" max="13316" width="7.140625" style="808" bestFit="1" customWidth="1"/>
    <col min="13317" max="13317" width="10.140625" style="808" bestFit="1" customWidth="1"/>
    <col min="13318" max="13318" width="15.85546875" style="808" bestFit="1" customWidth="1"/>
    <col min="13319" max="13319" width="15.140625" style="808" bestFit="1" customWidth="1"/>
    <col min="13320" max="13320" width="18.28515625" style="808" bestFit="1" customWidth="1"/>
    <col min="13321" max="13321" width="13.28515625" style="808" bestFit="1" customWidth="1"/>
    <col min="13322" max="13322" width="19.28515625" style="808" customWidth="1"/>
    <col min="13323" max="13323" width="15.140625" style="808" customWidth="1"/>
    <col min="13324" max="13324" width="21" style="808" bestFit="1" customWidth="1"/>
    <col min="13325" max="13325" width="17.140625" style="808" bestFit="1" customWidth="1"/>
    <col min="13326" max="13326" width="16.85546875" style="808" bestFit="1" customWidth="1"/>
    <col min="13327" max="13327" width="16.7109375" style="808" bestFit="1" customWidth="1"/>
    <col min="13328" max="13328" width="15.7109375" style="808" bestFit="1" customWidth="1"/>
    <col min="13329" max="13329" width="16.28515625" style="808" bestFit="1" customWidth="1"/>
    <col min="13330" max="13330" width="17.28515625" style="808" customWidth="1"/>
    <col min="13331" max="13331" width="23.42578125" style="808" bestFit="1" customWidth="1"/>
    <col min="13332" max="13332" width="31.85546875" style="808" bestFit="1" customWidth="1"/>
    <col min="13333" max="13333" width="7.85546875" style="808" bestFit="1" customWidth="1"/>
    <col min="13334" max="13334" width="5.7109375" style="808" bestFit="1" customWidth="1"/>
    <col min="13335" max="13335" width="9.140625" style="808" bestFit="1" customWidth="1"/>
    <col min="13336" max="13336" width="13.5703125" style="808" bestFit="1" customWidth="1"/>
    <col min="13337" max="13565" width="9.140625" style="808"/>
    <col min="13566" max="13566" width="4.42578125" style="808" bestFit="1" customWidth="1"/>
    <col min="13567" max="13567" width="18.28515625" style="808" bestFit="1" customWidth="1"/>
    <col min="13568" max="13568" width="19" style="808" bestFit="1" customWidth="1"/>
    <col min="13569" max="13569" width="15.42578125" style="808" bestFit="1" customWidth="1"/>
    <col min="13570" max="13571" width="12.42578125" style="808" bestFit="1" customWidth="1"/>
    <col min="13572" max="13572" width="7.140625" style="808" bestFit="1" customWidth="1"/>
    <col min="13573" max="13573" width="10.140625" style="808" bestFit="1" customWidth="1"/>
    <col min="13574" max="13574" width="15.85546875" style="808" bestFit="1" customWidth="1"/>
    <col min="13575" max="13575" width="15.140625" style="808" bestFit="1" customWidth="1"/>
    <col min="13576" max="13576" width="18.28515625" style="808" bestFit="1" customWidth="1"/>
    <col min="13577" max="13577" width="13.28515625" style="808" bestFit="1" customWidth="1"/>
    <col min="13578" max="13578" width="19.28515625" style="808" customWidth="1"/>
    <col min="13579" max="13579" width="15.140625" style="808" customWidth="1"/>
    <col min="13580" max="13580" width="21" style="808" bestFit="1" customWidth="1"/>
    <col min="13581" max="13581" width="17.140625" style="808" bestFit="1" customWidth="1"/>
    <col min="13582" max="13582" width="16.85546875" style="808" bestFit="1" customWidth="1"/>
    <col min="13583" max="13583" width="16.7109375" style="808" bestFit="1" customWidth="1"/>
    <col min="13584" max="13584" width="15.7109375" style="808" bestFit="1" customWidth="1"/>
    <col min="13585" max="13585" width="16.28515625" style="808" bestFit="1" customWidth="1"/>
    <col min="13586" max="13586" width="17.28515625" style="808" customWidth="1"/>
    <col min="13587" max="13587" width="23.42578125" style="808" bestFit="1" customWidth="1"/>
    <col min="13588" max="13588" width="31.85546875" style="808" bestFit="1" customWidth="1"/>
    <col min="13589" max="13589" width="7.85546875" style="808" bestFit="1" customWidth="1"/>
    <col min="13590" max="13590" width="5.7109375" style="808" bestFit="1" customWidth="1"/>
    <col min="13591" max="13591" width="9.140625" style="808" bestFit="1" customWidth="1"/>
    <col min="13592" max="13592" width="13.5703125" style="808" bestFit="1" customWidth="1"/>
    <col min="13593" max="13821" width="9.140625" style="808"/>
    <col min="13822" max="13822" width="4.42578125" style="808" bestFit="1" customWidth="1"/>
    <col min="13823" max="13823" width="18.28515625" style="808" bestFit="1" customWidth="1"/>
    <col min="13824" max="13824" width="19" style="808" bestFit="1" customWidth="1"/>
    <col min="13825" max="13825" width="15.42578125" style="808" bestFit="1" customWidth="1"/>
    <col min="13826" max="13827" width="12.42578125" style="808" bestFit="1" customWidth="1"/>
    <col min="13828" max="13828" width="7.140625" style="808" bestFit="1" customWidth="1"/>
    <col min="13829" max="13829" width="10.140625" style="808" bestFit="1" customWidth="1"/>
    <col min="13830" max="13830" width="15.85546875" style="808" bestFit="1" customWidth="1"/>
    <col min="13831" max="13831" width="15.140625" style="808" bestFit="1" customWidth="1"/>
    <col min="13832" max="13832" width="18.28515625" style="808" bestFit="1" customWidth="1"/>
    <col min="13833" max="13833" width="13.28515625" style="808" bestFit="1" customWidth="1"/>
    <col min="13834" max="13834" width="19.28515625" style="808" customWidth="1"/>
    <col min="13835" max="13835" width="15.140625" style="808" customWidth="1"/>
    <col min="13836" max="13836" width="21" style="808" bestFit="1" customWidth="1"/>
    <col min="13837" max="13837" width="17.140625" style="808" bestFit="1" customWidth="1"/>
    <col min="13838" max="13838" width="16.85546875" style="808" bestFit="1" customWidth="1"/>
    <col min="13839" max="13839" width="16.7109375" style="808" bestFit="1" customWidth="1"/>
    <col min="13840" max="13840" width="15.7109375" style="808" bestFit="1" customWidth="1"/>
    <col min="13841" max="13841" width="16.28515625" style="808" bestFit="1" customWidth="1"/>
    <col min="13842" max="13842" width="17.28515625" style="808" customWidth="1"/>
    <col min="13843" max="13843" width="23.42578125" style="808" bestFit="1" customWidth="1"/>
    <col min="13844" max="13844" width="31.85546875" style="808" bestFit="1" customWidth="1"/>
    <col min="13845" max="13845" width="7.85546875" style="808" bestFit="1" customWidth="1"/>
    <col min="13846" max="13846" width="5.7109375" style="808" bestFit="1" customWidth="1"/>
    <col min="13847" max="13847" width="9.140625" style="808" bestFit="1" customWidth="1"/>
    <col min="13848" max="13848" width="13.5703125" style="808" bestFit="1" customWidth="1"/>
    <col min="13849" max="14077" width="9.140625" style="808"/>
    <col min="14078" max="14078" width="4.42578125" style="808" bestFit="1" customWidth="1"/>
    <col min="14079" max="14079" width="18.28515625" style="808" bestFit="1" customWidth="1"/>
    <col min="14080" max="14080" width="19" style="808" bestFit="1" customWidth="1"/>
    <col min="14081" max="14081" width="15.42578125" style="808" bestFit="1" customWidth="1"/>
    <col min="14082" max="14083" width="12.42578125" style="808" bestFit="1" customWidth="1"/>
    <col min="14084" max="14084" width="7.140625" style="808" bestFit="1" customWidth="1"/>
    <col min="14085" max="14085" width="10.140625" style="808" bestFit="1" customWidth="1"/>
    <col min="14086" max="14086" width="15.85546875" style="808" bestFit="1" customWidth="1"/>
    <col min="14087" max="14087" width="15.140625" style="808" bestFit="1" customWidth="1"/>
    <col min="14088" max="14088" width="18.28515625" style="808" bestFit="1" customWidth="1"/>
    <col min="14089" max="14089" width="13.28515625" style="808" bestFit="1" customWidth="1"/>
    <col min="14090" max="14090" width="19.28515625" style="808" customWidth="1"/>
    <col min="14091" max="14091" width="15.140625" style="808" customWidth="1"/>
    <col min="14092" max="14092" width="21" style="808" bestFit="1" customWidth="1"/>
    <col min="14093" max="14093" width="17.140625" style="808" bestFit="1" customWidth="1"/>
    <col min="14094" max="14094" width="16.85546875" style="808" bestFit="1" customWidth="1"/>
    <col min="14095" max="14095" width="16.7109375" style="808" bestFit="1" customWidth="1"/>
    <col min="14096" max="14096" width="15.7109375" style="808" bestFit="1" customWidth="1"/>
    <col min="14097" max="14097" width="16.28515625" style="808" bestFit="1" customWidth="1"/>
    <col min="14098" max="14098" width="17.28515625" style="808" customWidth="1"/>
    <col min="14099" max="14099" width="23.42578125" style="808" bestFit="1" customWidth="1"/>
    <col min="14100" max="14100" width="31.85546875" style="808" bestFit="1" customWidth="1"/>
    <col min="14101" max="14101" width="7.85546875" style="808" bestFit="1" customWidth="1"/>
    <col min="14102" max="14102" width="5.7109375" style="808" bestFit="1" customWidth="1"/>
    <col min="14103" max="14103" width="9.140625" style="808" bestFit="1" customWidth="1"/>
    <col min="14104" max="14104" width="13.5703125" style="808" bestFit="1" customWidth="1"/>
    <col min="14105" max="14333" width="9.140625" style="808"/>
    <col min="14334" max="14334" width="4.42578125" style="808" bestFit="1" customWidth="1"/>
    <col min="14335" max="14335" width="18.28515625" style="808" bestFit="1" customWidth="1"/>
    <col min="14336" max="14336" width="19" style="808" bestFit="1" customWidth="1"/>
    <col min="14337" max="14337" width="15.42578125" style="808" bestFit="1" customWidth="1"/>
    <col min="14338" max="14339" width="12.42578125" style="808" bestFit="1" customWidth="1"/>
    <col min="14340" max="14340" width="7.140625" style="808" bestFit="1" customWidth="1"/>
    <col min="14341" max="14341" width="10.140625" style="808" bestFit="1" customWidth="1"/>
    <col min="14342" max="14342" width="15.85546875" style="808" bestFit="1" customWidth="1"/>
    <col min="14343" max="14343" width="15.140625" style="808" bestFit="1" customWidth="1"/>
    <col min="14344" max="14344" width="18.28515625" style="808" bestFit="1" customWidth="1"/>
    <col min="14345" max="14345" width="13.28515625" style="808" bestFit="1" customWidth="1"/>
    <col min="14346" max="14346" width="19.28515625" style="808" customWidth="1"/>
    <col min="14347" max="14347" width="15.140625" style="808" customWidth="1"/>
    <col min="14348" max="14348" width="21" style="808" bestFit="1" customWidth="1"/>
    <col min="14349" max="14349" width="17.140625" style="808" bestFit="1" customWidth="1"/>
    <col min="14350" max="14350" width="16.85546875" style="808" bestFit="1" customWidth="1"/>
    <col min="14351" max="14351" width="16.7109375" style="808" bestFit="1" customWidth="1"/>
    <col min="14352" max="14352" width="15.7109375" style="808" bestFit="1" customWidth="1"/>
    <col min="14353" max="14353" width="16.28515625" style="808" bestFit="1" customWidth="1"/>
    <col min="14354" max="14354" width="17.28515625" style="808" customWidth="1"/>
    <col min="14355" max="14355" width="23.42578125" style="808" bestFit="1" customWidth="1"/>
    <col min="14356" max="14356" width="31.85546875" style="808" bestFit="1" customWidth="1"/>
    <col min="14357" max="14357" width="7.85546875" style="808" bestFit="1" customWidth="1"/>
    <col min="14358" max="14358" width="5.7109375" style="808" bestFit="1" customWidth="1"/>
    <col min="14359" max="14359" width="9.140625" style="808" bestFit="1" customWidth="1"/>
    <col min="14360" max="14360" width="13.5703125" style="808" bestFit="1" customWidth="1"/>
    <col min="14361" max="14589" width="9.140625" style="808"/>
    <col min="14590" max="14590" width="4.42578125" style="808" bestFit="1" customWidth="1"/>
    <col min="14591" max="14591" width="18.28515625" style="808" bestFit="1" customWidth="1"/>
    <col min="14592" max="14592" width="19" style="808" bestFit="1" customWidth="1"/>
    <col min="14593" max="14593" width="15.42578125" style="808" bestFit="1" customWidth="1"/>
    <col min="14594" max="14595" width="12.42578125" style="808" bestFit="1" customWidth="1"/>
    <col min="14596" max="14596" width="7.140625" style="808" bestFit="1" customWidth="1"/>
    <col min="14597" max="14597" width="10.140625" style="808" bestFit="1" customWidth="1"/>
    <col min="14598" max="14598" width="15.85546875" style="808" bestFit="1" customWidth="1"/>
    <col min="14599" max="14599" width="15.140625" style="808" bestFit="1" customWidth="1"/>
    <col min="14600" max="14600" width="18.28515625" style="808" bestFit="1" customWidth="1"/>
    <col min="14601" max="14601" width="13.28515625" style="808" bestFit="1" customWidth="1"/>
    <col min="14602" max="14602" width="19.28515625" style="808" customWidth="1"/>
    <col min="14603" max="14603" width="15.140625" style="808" customWidth="1"/>
    <col min="14604" max="14604" width="21" style="808" bestFit="1" customWidth="1"/>
    <col min="14605" max="14605" width="17.140625" style="808" bestFit="1" customWidth="1"/>
    <col min="14606" max="14606" width="16.85546875" style="808" bestFit="1" customWidth="1"/>
    <col min="14607" max="14607" width="16.7109375" style="808" bestFit="1" customWidth="1"/>
    <col min="14608" max="14608" width="15.7109375" style="808" bestFit="1" customWidth="1"/>
    <col min="14609" max="14609" width="16.28515625" style="808" bestFit="1" customWidth="1"/>
    <col min="14610" max="14610" width="17.28515625" style="808" customWidth="1"/>
    <col min="14611" max="14611" width="23.42578125" style="808" bestFit="1" customWidth="1"/>
    <col min="14612" max="14612" width="31.85546875" style="808" bestFit="1" customWidth="1"/>
    <col min="14613" max="14613" width="7.85546875" style="808" bestFit="1" customWidth="1"/>
    <col min="14614" max="14614" width="5.7109375" style="808" bestFit="1" customWidth="1"/>
    <col min="14615" max="14615" width="9.140625" style="808" bestFit="1" customWidth="1"/>
    <col min="14616" max="14616" width="13.5703125" style="808" bestFit="1" customWidth="1"/>
    <col min="14617" max="14845" width="9.140625" style="808"/>
    <col min="14846" max="14846" width="4.42578125" style="808" bestFit="1" customWidth="1"/>
    <col min="14847" max="14847" width="18.28515625" style="808" bestFit="1" customWidth="1"/>
    <col min="14848" max="14848" width="19" style="808" bestFit="1" customWidth="1"/>
    <col min="14849" max="14849" width="15.42578125" style="808" bestFit="1" customWidth="1"/>
    <col min="14850" max="14851" width="12.42578125" style="808" bestFit="1" customWidth="1"/>
    <col min="14852" max="14852" width="7.140625" style="808" bestFit="1" customWidth="1"/>
    <col min="14853" max="14853" width="10.140625" style="808" bestFit="1" customWidth="1"/>
    <col min="14854" max="14854" width="15.85546875" style="808" bestFit="1" customWidth="1"/>
    <col min="14855" max="14855" width="15.140625" style="808" bestFit="1" customWidth="1"/>
    <col min="14856" max="14856" width="18.28515625" style="808" bestFit="1" customWidth="1"/>
    <col min="14857" max="14857" width="13.28515625" style="808" bestFit="1" customWidth="1"/>
    <col min="14858" max="14858" width="19.28515625" style="808" customWidth="1"/>
    <col min="14859" max="14859" width="15.140625" style="808" customWidth="1"/>
    <col min="14860" max="14860" width="21" style="808" bestFit="1" customWidth="1"/>
    <col min="14861" max="14861" width="17.140625" style="808" bestFit="1" customWidth="1"/>
    <col min="14862" max="14862" width="16.85546875" style="808" bestFit="1" customWidth="1"/>
    <col min="14863" max="14863" width="16.7109375" style="808" bestFit="1" customWidth="1"/>
    <col min="14864" max="14864" width="15.7109375" style="808" bestFit="1" customWidth="1"/>
    <col min="14865" max="14865" width="16.28515625" style="808" bestFit="1" customWidth="1"/>
    <col min="14866" max="14866" width="17.28515625" style="808" customWidth="1"/>
    <col min="14867" max="14867" width="23.42578125" style="808" bestFit="1" customWidth="1"/>
    <col min="14868" max="14868" width="31.85546875" style="808" bestFit="1" customWidth="1"/>
    <col min="14869" max="14869" width="7.85546875" style="808" bestFit="1" customWidth="1"/>
    <col min="14870" max="14870" width="5.7109375" style="808" bestFit="1" customWidth="1"/>
    <col min="14871" max="14871" width="9.140625" style="808" bestFit="1" customWidth="1"/>
    <col min="14872" max="14872" width="13.5703125" style="808" bestFit="1" customWidth="1"/>
    <col min="14873" max="15101" width="9.140625" style="808"/>
    <col min="15102" max="15102" width="4.42578125" style="808" bestFit="1" customWidth="1"/>
    <col min="15103" max="15103" width="18.28515625" style="808" bestFit="1" customWidth="1"/>
    <col min="15104" max="15104" width="19" style="808" bestFit="1" customWidth="1"/>
    <col min="15105" max="15105" width="15.42578125" style="808" bestFit="1" customWidth="1"/>
    <col min="15106" max="15107" width="12.42578125" style="808" bestFit="1" customWidth="1"/>
    <col min="15108" max="15108" width="7.140625" style="808" bestFit="1" customWidth="1"/>
    <col min="15109" max="15109" width="10.140625" style="808" bestFit="1" customWidth="1"/>
    <col min="15110" max="15110" width="15.85546875" style="808" bestFit="1" customWidth="1"/>
    <col min="15111" max="15111" width="15.140625" style="808" bestFit="1" customWidth="1"/>
    <col min="15112" max="15112" width="18.28515625" style="808" bestFit="1" customWidth="1"/>
    <col min="15113" max="15113" width="13.28515625" style="808" bestFit="1" customWidth="1"/>
    <col min="15114" max="15114" width="19.28515625" style="808" customWidth="1"/>
    <col min="15115" max="15115" width="15.140625" style="808" customWidth="1"/>
    <col min="15116" max="15116" width="21" style="808" bestFit="1" customWidth="1"/>
    <col min="15117" max="15117" width="17.140625" style="808" bestFit="1" customWidth="1"/>
    <col min="15118" max="15118" width="16.85546875" style="808" bestFit="1" customWidth="1"/>
    <col min="15119" max="15119" width="16.7109375" style="808" bestFit="1" customWidth="1"/>
    <col min="15120" max="15120" width="15.7109375" style="808" bestFit="1" customWidth="1"/>
    <col min="15121" max="15121" width="16.28515625" style="808" bestFit="1" customWidth="1"/>
    <col min="15122" max="15122" width="17.28515625" style="808" customWidth="1"/>
    <col min="15123" max="15123" width="23.42578125" style="808" bestFit="1" customWidth="1"/>
    <col min="15124" max="15124" width="31.85546875" style="808" bestFit="1" customWidth="1"/>
    <col min="15125" max="15125" width="7.85546875" style="808" bestFit="1" customWidth="1"/>
    <col min="15126" max="15126" width="5.7109375" style="808" bestFit="1" customWidth="1"/>
    <col min="15127" max="15127" width="9.140625" style="808" bestFit="1" customWidth="1"/>
    <col min="15128" max="15128" width="13.5703125" style="808" bestFit="1" customWidth="1"/>
    <col min="15129" max="15357" width="9.140625" style="808"/>
    <col min="15358" max="15358" width="4.42578125" style="808" bestFit="1" customWidth="1"/>
    <col min="15359" max="15359" width="18.28515625" style="808" bestFit="1" customWidth="1"/>
    <col min="15360" max="15360" width="19" style="808" bestFit="1" customWidth="1"/>
    <col min="15361" max="15361" width="15.42578125" style="808" bestFit="1" customWidth="1"/>
    <col min="15362" max="15363" width="12.42578125" style="808" bestFit="1" customWidth="1"/>
    <col min="15364" max="15364" width="7.140625" style="808" bestFit="1" customWidth="1"/>
    <col min="15365" max="15365" width="10.140625" style="808" bestFit="1" customWidth="1"/>
    <col min="15366" max="15366" width="15.85546875" style="808" bestFit="1" customWidth="1"/>
    <col min="15367" max="15367" width="15.140625" style="808" bestFit="1" customWidth="1"/>
    <col min="15368" max="15368" width="18.28515625" style="808" bestFit="1" customWidth="1"/>
    <col min="15369" max="15369" width="13.28515625" style="808" bestFit="1" customWidth="1"/>
    <col min="15370" max="15370" width="19.28515625" style="808" customWidth="1"/>
    <col min="15371" max="15371" width="15.140625" style="808" customWidth="1"/>
    <col min="15372" max="15372" width="21" style="808" bestFit="1" customWidth="1"/>
    <col min="15373" max="15373" width="17.140625" style="808" bestFit="1" customWidth="1"/>
    <col min="15374" max="15374" width="16.85546875" style="808" bestFit="1" customWidth="1"/>
    <col min="15375" max="15375" width="16.7109375" style="808" bestFit="1" customWidth="1"/>
    <col min="15376" max="15376" width="15.7109375" style="808" bestFit="1" customWidth="1"/>
    <col min="15377" max="15377" width="16.28515625" style="808" bestFit="1" customWidth="1"/>
    <col min="15378" max="15378" width="17.28515625" style="808" customWidth="1"/>
    <col min="15379" max="15379" width="23.42578125" style="808" bestFit="1" customWidth="1"/>
    <col min="15380" max="15380" width="31.85546875" style="808" bestFit="1" customWidth="1"/>
    <col min="15381" max="15381" width="7.85546875" style="808" bestFit="1" customWidth="1"/>
    <col min="15382" max="15382" width="5.7109375" style="808" bestFit="1" customWidth="1"/>
    <col min="15383" max="15383" width="9.140625" style="808" bestFit="1" customWidth="1"/>
    <col min="15384" max="15384" width="13.5703125" style="808" bestFit="1" customWidth="1"/>
    <col min="15385" max="15613" width="9.140625" style="808"/>
    <col min="15614" max="15614" width="4.42578125" style="808" bestFit="1" customWidth="1"/>
    <col min="15615" max="15615" width="18.28515625" style="808" bestFit="1" customWidth="1"/>
    <col min="15616" max="15616" width="19" style="808" bestFit="1" customWidth="1"/>
    <col min="15617" max="15617" width="15.42578125" style="808" bestFit="1" customWidth="1"/>
    <col min="15618" max="15619" width="12.42578125" style="808" bestFit="1" customWidth="1"/>
    <col min="15620" max="15620" width="7.140625" style="808" bestFit="1" customWidth="1"/>
    <col min="15621" max="15621" width="10.140625" style="808" bestFit="1" customWidth="1"/>
    <col min="15622" max="15622" width="15.85546875" style="808" bestFit="1" customWidth="1"/>
    <col min="15623" max="15623" width="15.140625" style="808" bestFit="1" customWidth="1"/>
    <col min="15624" max="15624" width="18.28515625" style="808" bestFit="1" customWidth="1"/>
    <col min="15625" max="15625" width="13.28515625" style="808" bestFit="1" customWidth="1"/>
    <col min="15626" max="15626" width="19.28515625" style="808" customWidth="1"/>
    <col min="15627" max="15627" width="15.140625" style="808" customWidth="1"/>
    <col min="15628" max="15628" width="21" style="808" bestFit="1" customWidth="1"/>
    <col min="15629" max="15629" width="17.140625" style="808" bestFit="1" customWidth="1"/>
    <col min="15630" max="15630" width="16.85546875" style="808" bestFit="1" customWidth="1"/>
    <col min="15631" max="15631" width="16.7109375" style="808" bestFit="1" customWidth="1"/>
    <col min="15632" max="15632" width="15.7109375" style="808" bestFit="1" customWidth="1"/>
    <col min="15633" max="15633" width="16.28515625" style="808" bestFit="1" customWidth="1"/>
    <col min="15634" max="15634" width="17.28515625" style="808" customWidth="1"/>
    <col min="15635" max="15635" width="23.42578125" style="808" bestFit="1" customWidth="1"/>
    <col min="15636" max="15636" width="31.85546875" style="808" bestFit="1" customWidth="1"/>
    <col min="15637" max="15637" width="7.85546875" style="808" bestFit="1" customWidth="1"/>
    <col min="15638" max="15638" width="5.7109375" style="808" bestFit="1" customWidth="1"/>
    <col min="15639" max="15639" width="9.140625" style="808" bestFit="1" customWidth="1"/>
    <col min="15640" max="15640" width="13.5703125" style="808" bestFit="1" customWidth="1"/>
    <col min="15641" max="15869" width="9.140625" style="808"/>
    <col min="15870" max="15870" width="4.42578125" style="808" bestFit="1" customWidth="1"/>
    <col min="15871" max="15871" width="18.28515625" style="808" bestFit="1" customWidth="1"/>
    <col min="15872" max="15872" width="19" style="808" bestFit="1" customWidth="1"/>
    <col min="15873" max="15873" width="15.42578125" style="808" bestFit="1" customWidth="1"/>
    <col min="15874" max="15875" width="12.42578125" style="808" bestFit="1" customWidth="1"/>
    <col min="15876" max="15876" width="7.140625" style="808" bestFit="1" customWidth="1"/>
    <col min="15877" max="15877" width="10.140625" style="808" bestFit="1" customWidth="1"/>
    <col min="15878" max="15878" width="15.85546875" style="808" bestFit="1" customWidth="1"/>
    <col min="15879" max="15879" width="15.140625" style="808" bestFit="1" customWidth="1"/>
    <col min="15880" max="15880" width="18.28515625" style="808" bestFit="1" customWidth="1"/>
    <col min="15881" max="15881" width="13.28515625" style="808" bestFit="1" customWidth="1"/>
    <col min="15882" max="15882" width="19.28515625" style="808" customWidth="1"/>
    <col min="15883" max="15883" width="15.140625" style="808" customWidth="1"/>
    <col min="15884" max="15884" width="21" style="808" bestFit="1" customWidth="1"/>
    <col min="15885" max="15885" width="17.140625" style="808" bestFit="1" customWidth="1"/>
    <col min="15886" max="15886" width="16.85546875" style="808" bestFit="1" customWidth="1"/>
    <col min="15887" max="15887" width="16.7109375" style="808" bestFit="1" customWidth="1"/>
    <col min="15888" max="15888" width="15.7109375" style="808" bestFit="1" customWidth="1"/>
    <col min="15889" max="15889" width="16.28515625" style="808" bestFit="1" customWidth="1"/>
    <col min="15890" max="15890" width="17.28515625" style="808" customWidth="1"/>
    <col min="15891" max="15891" width="23.42578125" style="808" bestFit="1" customWidth="1"/>
    <col min="15892" max="15892" width="31.85546875" style="808" bestFit="1" customWidth="1"/>
    <col min="15893" max="15893" width="7.85546875" style="808" bestFit="1" customWidth="1"/>
    <col min="15894" max="15894" width="5.7109375" style="808" bestFit="1" customWidth="1"/>
    <col min="15895" max="15895" width="9.140625" style="808" bestFit="1" customWidth="1"/>
    <col min="15896" max="15896" width="13.5703125" style="808" bestFit="1" customWidth="1"/>
    <col min="15897" max="16125" width="9.140625" style="808"/>
    <col min="16126" max="16126" width="4.42578125" style="808" bestFit="1" customWidth="1"/>
    <col min="16127" max="16127" width="18.28515625" style="808" bestFit="1" customWidth="1"/>
    <col min="16128" max="16128" width="19" style="808" bestFit="1" customWidth="1"/>
    <col min="16129" max="16129" width="15.42578125" style="808" bestFit="1" customWidth="1"/>
    <col min="16130" max="16131" width="12.42578125" style="808" bestFit="1" customWidth="1"/>
    <col min="16132" max="16132" width="7.140625" style="808" bestFit="1" customWidth="1"/>
    <col min="16133" max="16133" width="10.140625" style="808" bestFit="1" customWidth="1"/>
    <col min="16134" max="16134" width="15.85546875" style="808" bestFit="1" customWidth="1"/>
    <col min="16135" max="16135" width="15.140625" style="808" bestFit="1" customWidth="1"/>
    <col min="16136" max="16136" width="18.28515625" style="808" bestFit="1" customWidth="1"/>
    <col min="16137" max="16137" width="13.28515625" style="808" bestFit="1" customWidth="1"/>
    <col min="16138" max="16138" width="19.28515625" style="808" customWidth="1"/>
    <col min="16139" max="16139" width="15.140625" style="808" customWidth="1"/>
    <col min="16140" max="16140" width="21" style="808" bestFit="1" customWidth="1"/>
    <col min="16141" max="16141" width="17.140625" style="808" bestFit="1" customWidth="1"/>
    <col min="16142" max="16142" width="16.85546875" style="808" bestFit="1" customWidth="1"/>
    <col min="16143" max="16143" width="16.7109375" style="808" bestFit="1" customWidth="1"/>
    <col min="16144" max="16144" width="15.7109375" style="808" bestFit="1" customWidth="1"/>
    <col min="16145" max="16145" width="16.28515625" style="808" bestFit="1" customWidth="1"/>
    <col min="16146" max="16146" width="17.28515625" style="808" customWidth="1"/>
    <col min="16147" max="16147" width="23.42578125" style="808" bestFit="1" customWidth="1"/>
    <col min="16148" max="16148" width="31.85546875" style="808" bestFit="1" customWidth="1"/>
    <col min="16149" max="16149" width="7.85546875" style="808" bestFit="1" customWidth="1"/>
    <col min="16150" max="16150" width="5.7109375" style="808" bestFit="1" customWidth="1"/>
    <col min="16151" max="16151" width="9.140625" style="808" bestFit="1" customWidth="1"/>
    <col min="16152" max="16152" width="13.5703125" style="808" bestFit="1" customWidth="1"/>
    <col min="16153" max="16384" width="9.140625" style="808"/>
  </cols>
  <sheetData>
    <row r="1" spans="1:33" ht="39" customHeight="1" x14ac:dyDescent="0.25">
      <c r="A1" s="1267" t="s">
        <v>939</v>
      </c>
      <c r="B1" s="1267"/>
      <c r="C1" s="1267"/>
      <c r="D1" s="1267"/>
      <c r="E1" s="1267"/>
      <c r="F1" s="1267"/>
      <c r="G1" s="1267"/>
      <c r="H1" s="1267"/>
      <c r="I1" s="1267"/>
      <c r="J1" s="810"/>
      <c r="K1" s="810"/>
      <c r="L1" s="810"/>
      <c r="M1" s="810"/>
      <c r="N1" s="810"/>
      <c r="O1" s="810"/>
      <c r="P1" s="810"/>
      <c r="Q1" s="797"/>
      <c r="R1" s="797"/>
      <c r="S1" s="797"/>
      <c r="T1" s="797"/>
      <c r="U1" s="797"/>
      <c r="V1" s="797"/>
      <c r="W1" s="797"/>
      <c r="X1" s="797"/>
      <c r="Y1" s="797"/>
      <c r="Z1" s="797"/>
      <c r="AA1" s="797"/>
      <c r="AB1" s="797"/>
      <c r="AC1" s="797"/>
      <c r="AD1" s="797"/>
      <c r="AE1" s="797"/>
      <c r="AF1" s="797"/>
      <c r="AG1" s="797"/>
    </row>
    <row r="2" spans="1:33" ht="22.5" customHeight="1" x14ac:dyDescent="0.25">
      <c r="A2" s="811"/>
      <c r="B2" s="811"/>
      <c r="C2" s="811"/>
      <c r="D2" s="811"/>
      <c r="E2" s="811"/>
      <c r="F2" s="811"/>
      <c r="G2" s="811"/>
      <c r="H2" s="811"/>
      <c r="I2" s="811"/>
      <c r="J2" s="810"/>
      <c r="K2" s="810"/>
      <c r="L2" s="810"/>
      <c r="M2" s="810"/>
      <c r="N2" s="810"/>
      <c r="O2" s="810"/>
      <c r="P2" s="810"/>
      <c r="Q2" s="797"/>
      <c r="R2" s="797"/>
      <c r="S2" s="797"/>
      <c r="T2" s="797"/>
      <c r="U2" s="797"/>
      <c r="V2" s="797"/>
      <c r="W2" s="797"/>
      <c r="X2" s="797"/>
      <c r="Y2" s="797"/>
      <c r="Z2" s="797"/>
      <c r="AA2" s="797"/>
      <c r="AB2" s="797"/>
      <c r="AC2" s="797"/>
      <c r="AD2" s="797"/>
      <c r="AE2" s="797"/>
      <c r="AF2" s="797"/>
      <c r="AG2" s="797"/>
    </row>
    <row r="3" spans="1:33" ht="15.75" x14ac:dyDescent="0.25">
      <c r="A3" s="1268" t="s">
        <v>778</v>
      </c>
      <c r="B3" s="1268"/>
      <c r="C3" s="1268"/>
      <c r="D3" s="1268"/>
      <c r="E3" s="1268"/>
      <c r="F3" s="1268"/>
      <c r="G3" s="1268"/>
      <c r="H3" s="1268"/>
      <c r="I3" s="1268"/>
      <c r="J3" s="354"/>
      <c r="K3" s="354"/>
      <c r="L3" s="354"/>
      <c r="M3" s="354"/>
      <c r="N3" s="354"/>
      <c r="O3" s="354"/>
      <c r="P3" s="354"/>
      <c r="Q3" s="298"/>
      <c r="R3" s="298"/>
      <c r="S3" s="298"/>
      <c r="T3" s="298"/>
      <c r="U3" s="298"/>
      <c r="V3" s="298"/>
      <c r="W3" s="298"/>
      <c r="X3" s="298"/>
      <c r="Y3" s="298"/>
      <c r="Z3" s="298"/>
      <c r="AA3" s="298"/>
      <c r="AB3" s="298"/>
      <c r="AC3" s="298"/>
      <c r="AD3" s="298"/>
      <c r="AE3" s="298"/>
      <c r="AF3" s="298"/>
      <c r="AG3" s="298"/>
    </row>
    <row r="4" spans="1:33" ht="15.75" x14ac:dyDescent="0.25">
      <c r="A4" s="1269" t="s">
        <v>867</v>
      </c>
      <c r="B4" s="1269"/>
      <c r="C4" s="1269"/>
      <c r="D4" s="1269"/>
      <c r="E4" s="1269"/>
      <c r="F4" s="1269"/>
      <c r="G4" s="1269"/>
      <c r="H4" s="1269"/>
      <c r="I4" s="1269"/>
      <c r="J4" s="299"/>
      <c r="K4" s="299"/>
      <c r="L4" s="299"/>
      <c r="M4" s="299"/>
      <c r="N4" s="299"/>
      <c r="O4" s="299"/>
      <c r="P4" s="299"/>
      <c r="Q4" s="299"/>
      <c r="R4" s="299"/>
      <c r="S4" s="299"/>
      <c r="T4" s="299"/>
      <c r="U4" s="299"/>
      <c r="V4" s="299"/>
      <c r="W4" s="299"/>
      <c r="X4" s="299"/>
      <c r="Y4" s="299"/>
      <c r="Z4" s="299"/>
      <c r="AA4" s="299"/>
      <c r="AB4" s="299"/>
      <c r="AC4" s="299"/>
      <c r="AD4" s="299"/>
      <c r="AE4" s="299"/>
      <c r="AF4" s="299"/>
      <c r="AG4" s="299"/>
    </row>
    <row r="5" spans="1:33" x14ac:dyDescent="0.25">
      <c r="A5" s="1270"/>
      <c r="B5" s="1270"/>
      <c r="C5" s="1270"/>
      <c r="D5" s="1270"/>
      <c r="E5" s="1270"/>
      <c r="F5" s="1270"/>
      <c r="G5" s="1270"/>
      <c r="H5" s="1270"/>
      <c r="I5" s="1270"/>
      <c r="J5" s="810"/>
      <c r="K5" s="810"/>
      <c r="L5" s="810"/>
      <c r="M5" s="810"/>
      <c r="N5" s="810"/>
      <c r="O5" s="810"/>
      <c r="P5" s="810"/>
      <c r="Q5" s="810"/>
      <c r="R5" s="810"/>
      <c r="S5" s="810"/>
      <c r="T5" s="810"/>
      <c r="U5" s="810"/>
      <c r="V5" s="810"/>
      <c r="W5" s="810"/>
      <c r="X5" s="810"/>
      <c r="Y5" s="810"/>
      <c r="Z5" s="810"/>
      <c r="AA5" s="810"/>
      <c r="AB5" s="810"/>
      <c r="AC5" s="810"/>
      <c r="AD5" s="810"/>
      <c r="AE5" s="810"/>
      <c r="AF5" s="810"/>
      <c r="AG5" s="810"/>
    </row>
    <row r="6" spans="1:33" ht="18" customHeight="1" x14ac:dyDescent="0.25">
      <c r="A6" s="1254" t="s">
        <v>1711</v>
      </c>
      <c r="B6" s="1254"/>
      <c r="C6" s="1254"/>
      <c r="D6" s="1254"/>
      <c r="E6" s="1254"/>
      <c r="F6" s="1254"/>
      <c r="G6" s="1254"/>
      <c r="H6" s="1254"/>
      <c r="I6" s="1254"/>
      <c r="J6" s="800"/>
      <c r="K6" s="800"/>
      <c r="L6" s="800"/>
      <c r="M6" s="800"/>
      <c r="N6" s="800"/>
      <c r="O6" s="800"/>
      <c r="P6" s="800"/>
      <c r="Q6" s="809"/>
      <c r="R6" s="809"/>
      <c r="S6" s="809"/>
      <c r="T6" s="809"/>
      <c r="U6" s="809"/>
      <c r="V6" s="809"/>
      <c r="W6" s="809"/>
      <c r="X6" s="809"/>
      <c r="Y6" s="809"/>
      <c r="Z6" s="809"/>
      <c r="AA6" s="809"/>
      <c r="AB6" s="809"/>
      <c r="AC6" s="809"/>
      <c r="AD6" s="809"/>
      <c r="AE6" s="809"/>
      <c r="AF6" s="809"/>
      <c r="AG6" s="809"/>
    </row>
    <row r="7" spans="1:33" x14ac:dyDescent="0.25">
      <c r="A7" s="812"/>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row>
    <row r="8" spans="1:33" ht="33" customHeight="1" x14ac:dyDescent="0.25">
      <c r="A8" s="1257" t="s">
        <v>696</v>
      </c>
      <c r="B8" s="1265" t="s">
        <v>870</v>
      </c>
      <c r="C8" s="1265" t="s">
        <v>940</v>
      </c>
      <c r="D8" s="1265"/>
      <c r="E8" s="1265"/>
      <c r="F8" s="1265" t="s">
        <v>941</v>
      </c>
      <c r="G8" s="1265" t="s">
        <v>963</v>
      </c>
      <c r="H8" s="1263" t="s">
        <v>942</v>
      </c>
      <c r="I8" s="1263" t="s">
        <v>964</v>
      </c>
    </row>
    <row r="9" spans="1:33" ht="47.25" customHeight="1" x14ac:dyDescent="0.25">
      <c r="A9" s="1257"/>
      <c r="B9" s="1265"/>
      <c r="C9" s="802" t="s">
        <v>965</v>
      </c>
      <c r="D9" s="802" t="s">
        <v>966</v>
      </c>
      <c r="E9" s="802" t="s">
        <v>967</v>
      </c>
      <c r="F9" s="1265"/>
      <c r="G9" s="1265"/>
      <c r="H9" s="1264"/>
      <c r="I9" s="1264"/>
      <c r="R9" s="813"/>
    </row>
    <row r="10" spans="1:33" ht="15.75" x14ac:dyDescent="0.25">
      <c r="A10" s="804">
        <v>1</v>
      </c>
      <c r="B10" s="802">
        <v>2</v>
      </c>
      <c r="C10" s="802">
        <v>3</v>
      </c>
      <c r="D10" s="802">
        <v>4</v>
      </c>
      <c r="E10" s="802">
        <v>5</v>
      </c>
      <c r="F10" s="802">
        <v>6</v>
      </c>
      <c r="G10" s="802">
        <v>7</v>
      </c>
      <c r="H10" s="802">
        <v>8</v>
      </c>
      <c r="I10" s="802">
        <v>9</v>
      </c>
    </row>
    <row r="11" spans="1:33" ht="31.5" x14ac:dyDescent="0.25">
      <c r="A11" s="804" t="s">
        <v>106</v>
      </c>
      <c r="B11" s="802" t="s">
        <v>877</v>
      </c>
      <c r="C11" s="802" t="s">
        <v>878</v>
      </c>
      <c r="D11" s="802" t="s">
        <v>190</v>
      </c>
      <c r="E11" s="802" t="s">
        <v>190</v>
      </c>
      <c r="F11" s="802" t="s">
        <v>190</v>
      </c>
      <c r="G11" s="802" t="s">
        <v>190</v>
      </c>
      <c r="H11" s="802" t="s">
        <v>190</v>
      </c>
      <c r="I11" s="802" t="s">
        <v>190</v>
      </c>
    </row>
    <row r="12" spans="1:33" ht="188.45" customHeight="1" x14ac:dyDescent="0.25">
      <c r="A12" s="804" t="s">
        <v>108</v>
      </c>
      <c r="B12" s="802" t="s">
        <v>943</v>
      </c>
      <c r="C12" s="802" t="s">
        <v>190</v>
      </c>
      <c r="D12" s="802" t="s">
        <v>190</v>
      </c>
      <c r="E12" s="802" t="s">
        <v>190</v>
      </c>
      <c r="F12" s="802" t="s">
        <v>190</v>
      </c>
      <c r="G12" s="802" t="s">
        <v>190</v>
      </c>
      <c r="H12" s="802" t="s">
        <v>190</v>
      </c>
      <c r="I12" s="802" t="s">
        <v>190</v>
      </c>
    </row>
    <row r="13" spans="1:33" ht="47.25" x14ac:dyDescent="0.25">
      <c r="A13" s="804" t="s">
        <v>110</v>
      </c>
      <c r="B13" s="802" t="s">
        <v>944</v>
      </c>
      <c r="C13" s="802" t="s">
        <v>190</v>
      </c>
      <c r="D13" s="802" t="s">
        <v>190</v>
      </c>
      <c r="E13" s="802" t="s">
        <v>190</v>
      </c>
      <c r="F13" s="802" t="s">
        <v>190</v>
      </c>
      <c r="G13" s="802" t="s">
        <v>190</v>
      </c>
      <c r="H13" s="802" t="s">
        <v>190</v>
      </c>
      <c r="I13" s="802" t="s">
        <v>190</v>
      </c>
    </row>
    <row r="14" spans="1:33" ht="47.25" x14ac:dyDescent="0.25">
      <c r="A14" s="804" t="s">
        <v>118</v>
      </c>
      <c r="B14" s="802" t="s">
        <v>945</v>
      </c>
      <c r="C14" s="802" t="s">
        <v>190</v>
      </c>
      <c r="D14" s="802" t="s">
        <v>190</v>
      </c>
      <c r="E14" s="802" t="s">
        <v>190</v>
      </c>
      <c r="F14" s="802" t="s">
        <v>190</v>
      </c>
      <c r="G14" s="802" t="s">
        <v>190</v>
      </c>
      <c r="H14" s="802" t="s">
        <v>190</v>
      </c>
      <c r="I14" s="802" t="s">
        <v>190</v>
      </c>
    </row>
    <row r="15" spans="1:33" ht="63" x14ac:dyDescent="0.25">
      <c r="A15" s="804" t="s">
        <v>124</v>
      </c>
      <c r="B15" s="802" t="s">
        <v>946</v>
      </c>
      <c r="C15" s="802" t="s">
        <v>190</v>
      </c>
      <c r="D15" s="802" t="s">
        <v>190</v>
      </c>
      <c r="E15" s="802" t="s">
        <v>190</v>
      </c>
      <c r="F15" s="802" t="s">
        <v>190</v>
      </c>
      <c r="G15" s="802" t="s">
        <v>190</v>
      </c>
      <c r="H15" s="802" t="s">
        <v>190</v>
      </c>
      <c r="I15" s="802" t="s">
        <v>190</v>
      </c>
    </row>
    <row r="16" spans="1:33" ht="157.5" x14ac:dyDescent="0.25">
      <c r="A16" s="804" t="s">
        <v>126</v>
      </c>
      <c r="B16" s="802" t="s">
        <v>947</v>
      </c>
      <c r="C16" s="802" t="s">
        <v>190</v>
      </c>
      <c r="D16" s="802" t="s">
        <v>190</v>
      </c>
      <c r="E16" s="802" t="s">
        <v>190</v>
      </c>
      <c r="F16" s="802" t="s">
        <v>190</v>
      </c>
      <c r="G16" s="802" t="s">
        <v>190</v>
      </c>
      <c r="H16" s="802" t="s">
        <v>190</v>
      </c>
      <c r="I16" s="802" t="s">
        <v>190</v>
      </c>
    </row>
    <row r="17" spans="1:9" ht="94.5" x14ac:dyDescent="0.25">
      <c r="A17" s="804" t="s">
        <v>904</v>
      </c>
      <c r="B17" s="802" t="s">
        <v>948</v>
      </c>
      <c r="C17" s="802" t="s">
        <v>190</v>
      </c>
      <c r="D17" s="802" t="s">
        <v>190</v>
      </c>
      <c r="E17" s="802" t="s">
        <v>190</v>
      </c>
      <c r="F17" s="802" t="s">
        <v>190</v>
      </c>
      <c r="G17" s="802" t="s">
        <v>190</v>
      </c>
      <c r="H17" s="802" t="s">
        <v>190</v>
      </c>
      <c r="I17" s="802" t="s">
        <v>190</v>
      </c>
    </row>
    <row r="18" spans="1:9" ht="186" customHeight="1" x14ac:dyDescent="0.25">
      <c r="A18" s="804" t="s">
        <v>130</v>
      </c>
      <c r="B18" s="802" t="s">
        <v>949</v>
      </c>
      <c r="C18" s="802" t="s">
        <v>190</v>
      </c>
      <c r="D18" s="802" t="s">
        <v>190</v>
      </c>
      <c r="E18" s="802" t="s">
        <v>190</v>
      </c>
      <c r="F18" s="802" t="s">
        <v>190</v>
      </c>
      <c r="G18" s="802" t="s">
        <v>190</v>
      </c>
      <c r="H18" s="802" t="s">
        <v>190</v>
      </c>
      <c r="I18" s="802" t="s">
        <v>190</v>
      </c>
    </row>
    <row r="19" spans="1:9" ht="47.25" x14ac:dyDescent="0.25">
      <c r="A19" s="804" t="s">
        <v>132</v>
      </c>
      <c r="B19" s="802" t="s">
        <v>944</v>
      </c>
      <c r="C19" s="802" t="s">
        <v>190</v>
      </c>
      <c r="D19" s="802" t="s">
        <v>190</v>
      </c>
      <c r="E19" s="802" t="s">
        <v>190</v>
      </c>
      <c r="F19" s="802" t="s">
        <v>190</v>
      </c>
      <c r="G19" s="802" t="s">
        <v>190</v>
      </c>
      <c r="H19" s="802" t="s">
        <v>190</v>
      </c>
      <c r="I19" s="802" t="s">
        <v>190</v>
      </c>
    </row>
    <row r="20" spans="1:9" ht="47.25" x14ac:dyDescent="0.25">
      <c r="A20" s="804" t="s">
        <v>141</v>
      </c>
      <c r="B20" s="802" t="s">
        <v>945</v>
      </c>
      <c r="C20" s="802" t="s">
        <v>190</v>
      </c>
      <c r="D20" s="802" t="s">
        <v>190</v>
      </c>
      <c r="E20" s="802" t="s">
        <v>190</v>
      </c>
      <c r="F20" s="802" t="s">
        <v>190</v>
      </c>
      <c r="G20" s="802" t="s">
        <v>190</v>
      </c>
      <c r="H20" s="802" t="s">
        <v>190</v>
      </c>
      <c r="I20" s="802" t="s">
        <v>190</v>
      </c>
    </row>
    <row r="21" spans="1:9" ht="63" x14ac:dyDescent="0.25">
      <c r="A21" s="804" t="s">
        <v>150</v>
      </c>
      <c r="B21" s="802" t="s">
        <v>946</v>
      </c>
      <c r="C21" s="802" t="s">
        <v>190</v>
      </c>
      <c r="D21" s="802" t="s">
        <v>190</v>
      </c>
      <c r="E21" s="802" t="s">
        <v>190</v>
      </c>
      <c r="F21" s="802" t="s">
        <v>190</v>
      </c>
      <c r="G21" s="802" t="s">
        <v>190</v>
      </c>
      <c r="H21" s="802" t="s">
        <v>190</v>
      </c>
      <c r="I21" s="802" t="s">
        <v>190</v>
      </c>
    </row>
    <row r="22" spans="1:9" ht="157.5" x14ac:dyDescent="0.25">
      <c r="A22" s="804" t="s">
        <v>171</v>
      </c>
      <c r="B22" s="802" t="s">
        <v>947</v>
      </c>
      <c r="C22" s="802" t="s">
        <v>190</v>
      </c>
      <c r="D22" s="802" t="s">
        <v>190</v>
      </c>
      <c r="E22" s="802" t="s">
        <v>190</v>
      </c>
      <c r="F22" s="802" t="s">
        <v>190</v>
      </c>
      <c r="G22" s="802" t="s">
        <v>190</v>
      </c>
      <c r="H22" s="802" t="s">
        <v>190</v>
      </c>
      <c r="I22" s="802" t="s">
        <v>190</v>
      </c>
    </row>
    <row r="23" spans="1:9" ht="94.5" x14ac:dyDescent="0.25">
      <c r="A23" s="804" t="s">
        <v>924</v>
      </c>
      <c r="B23" s="802" t="s">
        <v>948</v>
      </c>
      <c r="C23" s="802" t="s">
        <v>190</v>
      </c>
      <c r="D23" s="802" t="s">
        <v>190</v>
      </c>
      <c r="E23" s="802" t="s">
        <v>190</v>
      </c>
      <c r="F23" s="802" t="s">
        <v>190</v>
      </c>
      <c r="G23" s="802" t="s">
        <v>190</v>
      </c>
      <c r="H23" s="802" t="s">
        <v>190</v>
      </c>
      <c r="I23" s="802" t="s">
        <v>190</v>
      </c>
    </row>
    <row r="24" spans="1:9" ht="31.5" x14ac:dyDescent="0.25">
      <c r="A24" s="804" t="s">
        <v>932</v>
      </c>
      <c r="B24" s="802" t="s">
        <v>877</v>
      </c>
      <c r="C24" s="802" t="s">
        <v>190</v>
      </c>
      <c r="D24" s="802" t="s">
        <v>190</v>
      </c>
      <c r="E24" s="802" t="s">
        <v>190</v>
      </c>
      <c r="F24" s="802" t="s">
        <v>190</v>
      </c>
      <c r="G24" s="802" t="s">
        <v>190</v>
      </c>
      <c r="H24" s="802" t="s">
        <v>190</v>
      </c>
      <c r="I24" s="802" t="s">
        <v>190</v>
      </c>
    </row>
    <row r="25" spans="1:9" ht="18" x14ac:dyDescent="0.25">
      <c r="A25" s="815" t="s">
        <v>950</v>
      </c>
      <c r="B25" s="814" t="s">
        <v>950</v>
      </c>
      <c r="C25" s="816"/>
      <c r="D25" s="816"/>
      <c r="E25" s="816"/>
      <c r="F25" s="816"/>
      <c r="G25" s="816"/>
      <c r="H25" s="816"/>
      <c r="I25" s="816"/>
    </row>
    <row r="27" spans="1:9" ht="18" x14ac:dyDescent="0.25">
      <c r="A27" s="817"/>
      <c r="B27" s="813" t="s">
        <v>951</v>
      </c>
    </row>
    <row r="28" spans="1:9" ht="51.75" customHeight="1" x14ac:dyDescent="0.25">
      <c r="A28" s="817"/>
      <c r="B28" s="1266" t="s">
        <v>952</v>
      </c>
      <c r="C28" s="1266"/>
      <c r="D28" s="1266"/>
      <c r="E28" s="1266"/>
      <c r="F28" s="1266"/>
      <c r="G28" s="1266"/>
      <c r="H28" s="1266"/>
      <c r="I28" s="1266"/>
    </row>
    <row r="29" spans="1:9" ht="18" x14ac:dyDescent="0.25">
      <c r="A29" s="817"/>
      <c r="B29" s="813" t="s">
        <v>936</v>
      </c>
    </row>
    <row r="30" spans="1:9" ht="18" x14ac:dyDescent="0.25">
      <c r="B30" s="813" t="s">
        <v>953</v>
      </c>
    </row>
    <row r="31" spans="1:9" ht="18" x14ac:dyDescent="0.25">
      <c r="B31" s="813" t="s">
        <v>954</v>
      </c>
    </row>
    <row r="32" spans="1:9" ht="52.5" customHeight="1" x14ac:dyDescent="0.25">
      <c r="B32" s="1266" t="s">
        <v>955</v>
      </c>
      <c r="C32" s="1266"/>
      <c r="D32" s="1266"/>
      <c r="E32" s="1266"/>
      <c r="F32" s="1266"/>
      <c r="G32" s="1266"/>
      <c r="H32" s="1266"/>
      <c r="I32" s="1266"/>
    </row>
    <row r="33" spans="2:2" ht="18" x14ac:dyDescent="0.25">
      <c r="B33" s="813" t="s">
        <v>956</v>
      </c>
    </row>
    <row r="35" spans="2:2" x14ac:dyDescent="0.25">
      <c r="B35" s="813"/>
    </row>
  </sheetData>
  <sheetProtection formatCells="0" formatColumns="0" formatRows="0" insertColumns="0" insertRows="0" insertHyperlinks="0" deleteColumns="0" deleteRows="0" sort="0" autoFilter="0" pivotTables="0"/>
  <mergeCells count="14">
    <mergeCell ref="H8:H9"/>
    <mergeCell ref="I8:I9"/>
    <mergeCell ref="B28:I28"/>
    <mergeCell ref="B32:I32"/>
    <mergeCell ref="A1:I1"/>
    <mergeCell ref="A3:I3"/>
    <mergeCell ref="A4:I4"/>
    <mergeCell ref="A5:I5"/>
    <mergeCell ref="A6:I6"/>
    <mergeCell ref="A8:A9"/>
    <mergeCell ref="B8:B9"/>
    <mergeCell ref="C8:E8"/>
    <mergeCell ref="F8:F9"/>
    <mergeCell ref="G8:G9"/>
  </mergeCells>
  <printOptions horizontalCentered="1"/>
  <pageMargins left="0.70866141732283472" right="0.70866141732283472" top="0.74803149606299213" bottom="0.74803149606299213" header="0.31496062992125984" footer="0.31496062992125984"/>
  <pageSetup paperSize="9" scale="62" firstPageNumber="7" fitToHeight="0" orientation="landscape" useFirstPageNumber="1" r:id="rId1"/>
  <headerFooter>
    <oddHeader>&amp;C&amp;P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I85"/>
  <sheetViews>
    <sheetView zoomScale="70" zoomScaleNormal="70" zoomScaleSheetLayoutView="40" workbookViewId="0">
      <pane xSplit="3" ySplit="15" topLeftCell="M28" activePane="bottomRight" state="frozen"/>
      <selection activeCell="A11" sqref="A11"/>
      <selection pane="topRight" activeCell="D11" sqref="D11"/>
      <selection pane="bottomLeft" activeCell="A16" sqref="A16"/>
      <selection pane="bottomRight" activeCell="B4" sqref="B4:AF4"/>
    </sheetView>
  </sheetViews>
  <sheetFormatPr defaultRowHeight="15.75" x14ac:dyDescent="0.25"/>
  <cols>
    <col min="1" max="1" width="9.140625" style="1"/>
    <col min="2" max="2" width="11.42578125" style="1" customWidth="1"/>
    <col min="3" max="3" width="57.28515625" style="1" customWidth="1"/>
    <col min="4" max="4" width="24.42578125" style="1" customWidth="1"/>
    <col min="5" max="5" width="23.42578125" style="1" customWidth="1"/>
    <col min="6" max="6" width="29.140625" style="1" customWidth="1"/>
    <col min="7" max="8" width="18.42578125" style="1" customWidth="1"/>
    <col min="9" max="9" width="33" style="1" customWidth="1"/>
    <col min="10" max="10" width="27.42578125" style="1" customWidth="1"/>
    <col min="11" max="14" width="22.7109375" style="1" customWidth="1"/>
    <col min="15" max="15" width="52.5703125" style="1" customWidth="1"/>
    <col min="16" max="16" width="49" style="1" customWidth="1"/>
    <col min="17" max="17" width="27.85546875" style="1" customWidth="1"/>
    <col min="18" max="20" width="23.42578125" style="272" customWidth="1"/>
    <col min="21" max="21" width="22.5703125" style="272" customWidth="1"/>
    <col min="22" max="22" width="11.42578125" style="272" customWidth="1"/>
    <col min="23" max="23" width="11.7109375" style="272" customWidth="1"/>
    <col min="24" max="24" width="19.42578125" style="272" customWidth="1"/>
    <col min="25" max="25" width="20.28515625" style="272" customWidth="1"/>
    <col min="26" max="26" width="10" style="1" customWidth="1"/>
    <col min="27" max="27" width="9.5703125" style="1" customWidth="1"/>
    <col min="28" max="28" width="9.140625" style="1"/>
    <col min="29" max="29" width="16.7109375" style="1" customWidth="1"/>
    <col min="30" max="30" width="52" style="1" customWidth="1"/>
    <col min="31" max="31" width="17.7109375" style="1" customWidth="1"/>
    <col min="32" max="32" width="27.7109375" style="1" customWidth="1"/>
    <col min="33" max="16384" width="9.140625" style="1"/>
  </cols>
  <sheetData>
    <row r="1" spans="1:35" x14ac:dyDescent="0.25">
      <c r="B1" s="10"/>
      <c r="Y1" s="1"/>
      <c r="AF1" s="104" t="s">
        <v>627</v>
      </c>
    </row>
    <row r="2" spans="1:35" x14ac:dyDescent="0.25">
      <c r="B2" s="10"/>
      <c r="Y2" s="1"/>
      <c r="AF2" s="104" t="s">
        <v>1</v>
      </c>
    </row>
    <row r="3" spans="1:35" x14ac:dyDescent="0.25">
      <c r="B3" s="210"/>
      <c r="Y3" s="1"/>
      <c r="AF3" s="104" t="s">
        <v>334</v>
      </c>
    </row>
    <row r="4" spans="1:35" x14ac:dyDescent="0.25">
      <c r="B4" s="1307" t="s">
        <v>628</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row>
    <row r="5" spans="1:35" x14ac:dyDescent="0.25">
      <c r="B5" s="1129"/>
      <c r="C5" s="1129"/>
      <c r="D5" s="1129"/>
      <c r="E5" s="1129"/>
      <c r="F5" s="1129"/>
      <c r="G5" s="1129"/>
      <c r="H5" s="1129"/>
      <c r="I5" s="1129"/>
      <c r="J5" s="1129"/>
      <c r="K5" s="1129"/>
      <c r="L5" s="1129"/>
      <c r="M5" s="1129"/>
      <c r="N5" s="1129"/>
      <c r="O5" s="1129"/>
      <c r="P5" s="120"/>
      <c r="Q5" s="120"/>
      <c r="R5" s="120"/>
      <c r="S5" s="120"/>
      <c r="T5" s="120"/>
      <c r="U5" s="120"/>
      <c r="V5" s="120"/>
      <c r="W5" s="120"/>
      <c r="X5" s="120"/>
      <c r="Y5" s="120"/>
      <c r="Z5" s="120"/>
      <c r="AA5" s="120"/>
      <c r="AB5" s="120"/>
      <c r="AC5" s="120"/>
      <c r="AD5" s="120"/>
    </row>
    <row r="6" spans="1:35" x14ac:dyDescent="0.25">
      <c r="B6" s="987" t="str">
        <f>'С № 1 (2020)'!B7:AY7</f>
        <v>Инвестиционная программа  ГУП НАО "Нарьян-Марская электростанция"</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210"/>
      <c r="AH6" s="210"/>
      <c r="AI6" s="210"/>
    </row>
    <row r="7" spans="1:35" x14ac:dyDescent="0.25">
      <c r="B7" s="987" t="s">
        <v>4</v>
      </c>
      <c r="C7" s="987"/>
      <c r="D7" s="987"/>
      <c r="E7" s="987"/>
      <c r="F7" s="987"/>
      <c r="G7" s="987"/>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row>
    <row r="8" spans="1:35" x14ac:dyDescent="0.25">
      <c r="B8" s="987"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row>
    <row r="9" spans="1:35" s="6" customFormat="1" x14ac:dyDescent="0.25">
      <c r="B9" s="1157" t="s">
        <v>1711</v>
      </c>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273"/>
      <c r="AH9" s="273"/>
      <c r="AI9" s="273"/>
    </row>
    <row r="10" spans="1:35" ht="16.5" thickBot="1" x14ac:dyDescent="0.3">
      <c r="B10" s="1128"/>
      <c r="C10" s="1128"/>
      <c r="D10" s="1128"/>
      <c r="E10" s="1128"/>
      <c r="F10" s="1128"/>
      <c r="G10" s="1128"/>
      <c r="H10" s="1128"/>
      <c r="I10" s="1128"/>
      <c r="J10" s="1128"/>
      <c r="K10" s="1128"/>
      <c r="L10" s="1128"/>
      <c r="M10" s="1128"/>
      <c r="N10" s="1128"/>
      <c r="O10" s="1128"/>
      <c r="P10" s="1128"/>
      <c r="Q10" s="1128"/>
      <c r="R10" s="1128"/>
      <c r="S10" s="1128"/>
      <c r="T10" s="1128"/>
      <c r="U10" s="1128"/>
      <c r="V10" s="1128"/>
      <c r="W10" s="1128"/>
      <c r="X10" s="1128"/>
      <c r="Y10" s="1128"/>
      <c r="Z10" s="1128"/>
      <c r="AA10" s="1128"/>
      <c r="AB10" s="1128"/>
      <c r="AC10" s="1128"/>
      <c r="AD10" s="1128"/>
    </row>
    <row r="11" spans="1:35" ht="16.5" thickBot="1" x14ac:dyDescent="0.3">
      <c r="A11" s="7"/>
      <c r="B11" s="1276" t="s">
        <v>7</v>
      </c>
      <c r="C11" s="1276" t="s">
        <v>8</v>
      </c>
      <c r="D11" s="1276" t="s">
        <v>629</v>
      </c>
      <c r="E11" s="1293" t="s">
        <v>630</v>
      </c>
      <c r="F11" s="989" t="s">
        <v>631</v>
      </c>
      <c r="G11" s="989" t="s">
        <v>632</v>
      </c>
      <c r="H11" s="989" t="s">
        <v>633</v>
      </c>
      <c r="I11" s="1296" t="s">
        <v>634</v>
      </c>
      <c r="J11" s="1297"/>
      <c r="K11" s="1297"/>
      <c r="L11" s="1298"/>
      <c r="M11" s="1299" t="s">
        <v>635</v>
      </c>
      <c r="N11" s="1300"/>
      <c r="O11" s="1285" t="s">
        <v>636</v>
      </c>
      <c r="P11" s="1285" t="s">
        <v>637</v>
      </c>
      <c r="Q11" s="1273" t="s">
        <v>638</v>
      </c>
      <c r="R11" s="1289" t="s">
        <v>639</v>
      </c>
      <c r="S11" s="1204"/>
      <c r="T11" s="1194" t="s">
        <v>595</v>
      </c>
      <c r="U11" s="1291" t="s">
        <v>640</v>
      </c>
      <c r="V11" s="1063" t="s">
        <v>641</v>
      </c>
      <c r="W11" s="1064"/>
      <c r="X11" s="1064"/>
      <c r="Y11" s="1064"/>
      <c r="Z11" s="1064"/>
      <c r="AA11" s="1065"/>
      <c r="AB11" s="1273" t="s">
        <v>642</v>
      </c>
      <c r="AC11" s="1274"/>
      <c r="AD11" s="1276" t="s">
        <v>643</v>
      </c>
      <c r="AE11" s="1279" t="s">
        <v>644</v>
      </c>
      <c r="AF11" s="1280"/>
      <c r="AG11" s="7"/>
    </row>
    <row r="12" spans="1:35" ht="56.25" customHeight="1" thickBot="1" x14ac:dyDescent="0.3">
      <c r="A12" s="7"/>
      <c r="B12" s="1277"/>
      <c r="C12" s="1277"/>
      <c r="D12" s="1277"/>
      <c r="E12" s="1294"/>
      <c r="F12" s="990"/>
      <c r="G12" s="990"/>
      <c r="H12" s="990"/>
      <c r="I12" s="1303" t="s">
        <v>645</v>
      </c>
      <c r="J12" s="1276" t="s">
        <v>646</v>
      </c>
      <c r="K12" s="1303" t="s">
        <v>647</v>
      </c>
      <c r="L12" s="989" t="s">
        <v>648</v>
      </c>
      <c r="M12" s="1301"/>
      <c r="N12" s="1302"/>
      <c r="O12" s="1286"/>
      <c r="P12" s="1286"/>
      <c r="Q12" s="1288"/>
      <c r="R12" s="1290"/>
      <c r="S12" s="1206"/>
      <c r="T12" s="1190"/>
      <c r="U12" s="1190"/>
      <c r="V12" s="1305" t="s">
        <v>649</v>
      </c>
      <c r="W12" s="1306"/>
      <c r="X12" s="1283" t="s">
        <v>650</v>
      </c>
      <c r="Y12" s="1284"/>
      <c r="Z12" s="1271" t="s">
        <v>651</v>
      </c>
      <c r="AA12" s="1272"/>
      <c r="AB12" s="1271"/>
      <c r="AC12" s="1275"/>
      <c r="AD12" s="1277"/>
      <c r="AE12" s="1281"/>
      <c r="AF12" s="1282"/>
      <c r="AG12" s="7"/>
    </row>
    <row r="13" spans="1:35" ht="164.25" customHeight="1" thickBot="1" x14ac:dyDescent="0.3">
      <c r="A13" s="7"/>
      <c r="B13" s="1292"/>
      <c r="C13" s="1292"/>
      <c r="D13" s="1292"/>
      <c r="E13" s="1295"/>
      <c r="F13" s="991"/>
      <c r="G13" s="991"/>
      <c r="H13" s="991"/>
      <c r="I13" s="1304"/>
      <c r="J13" s="1278"/>
      <c r="K13" s="1304"/>
      <c r="L13" s="991"/>
      <c r="M13" s="274" t="s">
        <v>652</v>
      </c>
      <c r="N13" s="12" t="s">
        <v>653</v>
      </c>
      <c r="O13" s="1287"/>
      <c r="P13" s="1287"/>
      <c r="Q13" s="1288"/>
      <c r="R13" s="275" t="s">
        <v>350</v>
      </c>
      <c r="S13" s="276" t="s">
        <v>624</v>
      </c>
      <c r="T13" s="1191"/>
      <c r="U13" s="1191"/>
      <c r="V13" s="277" t="s">
        <v>625</v>
      </c>
      <c r="W13" s="278" t="s">
        <v>626</v>
      </c>
      <c r="X13" s="279" t="s">
        <v>625</v>
      </c>
      <c r="Y13" s="280" t="s">
        <v>626</v>
      </c>
      <c r="Z13" s="281" t="s">
        <v>625</v>
      </c>
      <c r="AA13" s="282" t="s">
        <v>626</v>
      </c>
      <c r="AB13" s="283" t="s">
        <v>625</v>
      </c>
      <c r="AC13" s="220" t="s">
        <v>626</v>
      </c>
      <c r="AD13" s="1278"/>
      <c r="AE13" s="284" t="s">
        <v>654</v>
      </c>
      <c r="AF13" s="12" t="s">
        <v>655</v>
      </c>
      <c r="AG13" s="7"/>
    </row>
    <row r="14" spans="1:35" x14ac:dyDescent="0.25">
      <c r="A14" s="7"/>
      <c r="B14" s="548">
        <v>1</v>
      </c>
      <c r="C14" s="548">
        <v>2</v>
      </c>
      <c r="D14" s="548">
        <v>3</v>
      </c>
      <c r="E14" s="285">
        <v>4</v>
      </c>
      <c r="F14" s="286">
        <v>5</v>
      </c>
      <c r="G14" s="286">
        <v>6</v>
      </c>
      <c r="H14" s="286">
        <v>7</v>
      </c>
      <c r="I14" s="286">
        <v>8</v>
      </c>
      <c r="J14" s="286">
        <v>9</v>
      </c>
      <c r="K14" s="286">
        <v>10</v>
      </c>
      <c r="L14" s="286">
        <v>11</v>
      </c>
      <c r="M14" s="286">
        <v>12</v>
      </c>
      <c r="N14" s="287">
        <v>13</v>
      </c>
      <c r="O14" s="548">
        <v>14</v>
      </c>
      <c r="P14" s="548">
        <v>15</v>
      </c>
      <c r="Q14" s="548">
        <v>16</v>
      </c>
      <c r="R14" s="549">
        <v>17</v>
      </c>
      <c r="S14" s="550">
        <v>18</v>
      </c>
      <c r="T14" s="551">
        <v>19</v>
      </c>
      <c r="U14" s="551">
        <v>20</v>
      </c>
      <c r="V14" s="288">
        <v>21</v>
      </c>
      <c r="W14" s="289">
        <v>22</v>
      </c>
      <c r="X14" s="290">
        <v>23</v>
      </c>
      <c r="Y14" s="291">
        <v>24</v>
      </c>
      <c r="Z14" s="290">
        <v>25</v>
      </c>
      <c r="AA14" s="291">
        <v>26</v>
      </c>
      <c r="AB14" s="285">
        <v>27</v>
      </c>
      <c r="AC14" s="286">
        <v>28</v>
      </c>
      <c r="AD14" s="286">
        <v>29</v>
      </c>
      <c r="AE14" s="286">
        <v>30</v>
      </c>
      <c r="AF14" s="286">
        <v>31</v>
      </c>
      <c r="AG14" s="7"/>
    </row>
    <row r="15" spans="1:35" ht="48" customHeight="1" x14ac:dyDescent="0.25">
      <c r="A15" s="7"/>
      <c r="B15" s="529">
        <v>0</v>
      </c>
      <c r="C15" s="558" t="s">
        <v>92</v>
      </c>
      <c r="D15" s="441" t="s">
        <v>93</v>
      </c>
      <c r="E15" s="479" t="s">
        <v>190</v>
      </c>
      <c r="F15" s="479" t="s">
        <v>190</v>
      </c>
      <c r="G15" s="479" t="s">
        <v>190</v>
      </c>
      <c r="H15" s="479" t="s">
        <v>190</v>
      </c>
      <c r="I15" s="479" t="s">
        <v>190</v>
      </c>
      <c r="J15" s="479" t="s">
        <v>190</v>
      </c>
      <c r="K15" s="479" t="s">
        <v>190</v>
      </c>
      <c r="L15" s="479" t="s">
        <v>190</v>
      </c>
      <c r="M15" s="479" t="s">
        <v>190</v>
      </c>
      <c r="N15" s="479" t="s">
        <v>190</v>
      </c>
      <c r="O15" s="479" t="s">
        <v>190</v>
      </c>
      <c r="P15" s="479" t="s">
        <v>190</v>
      </c>
      <c r="Q15" s="479" t="s">
        <v>190</v>
      </c>
      <c r="R15" s="479" t="str">
        <f>R17</f>
        <v>нд</v>
      </c>
      <c r="S15" s="479" t="str">
        <f>S17</f>
        <v>нд</v>
      </c>
      <c r="T15" s="479" t="str">
        <f>T17</f>
        <v>нд</v>
      </c>
      <c r="U15" s="479" t="s">
        <v>190</v>
      </c>
      <c r="V15" s="405">
        <f>V17</f>
        <v>0</v>
      </c>
      <c r="W15" s="405">
        <f>W17</f>
        <v>0</v>
      </c>
      <c r="X15" s="479" t="s">
        <v>190</v>
      </c>
      <c r="Y15" s="479" t="s">
        <v>190</v>
      </c>
      <c r="Z15" s="479" t="s">
        <v>190</v>
      </c>
      <c r="AA15" s="479" t="s">
        <v>190</v>
      </c>
      <c r="AB15" s="441" t="s">
        <v>190</v>
      </c>
      <c r="AC15" s="441" t="s">
        <v>190</v>
      </c>
      <c r="AD15" s="479" t="s">
        <v>190</v>
      </c>
      <c r="AE15" s="479" t="s">
        <v>190</v>
      </c>
      <c r="AF15" s="479" t="s">
        <v>190</v>
      </c>
      <c r="AG15" s="7"/>
    </row>
    <row r="16" spans="1:35" ht="42" customHeight="1" x14ac:dyDescent="0.25">
      <c r="A16" s="7"/>
      <c r="B16" s="443" t="s">
        <v>94</v>
      </c>
      <c r="C16" s="559" t="s">
        <v>95</v>
      </c>
      <c r="D16" s="444" t="s">
        <v>93</v>
      </c>
      <c r="E16" s="444" t="s">
        <v>190</v>
      </c>
      <c r="F16" s="444" t="s">
        <v>190</v>
      </c>
      <c r="G16" s="444" t="s">
        <v>190</v>
      </c>
      <c r="H16" s="444" t="s">
        <v>190</v>
      </c>
      <c r="I16" s="444" t="s">
        <v>190</v>
      </c>
      <c r="J16" s="444" t="s">
        <v>190</v>
      </c>
      <c r="K16" s="444" t="s">
        <v>190</v>
      </c>
      <c r="L16" s="444" t="s">
        <v>190</v>
      </c>
      <c r="M16" s="444" t="s">
        <v>190</v>
      </c>
      <c r="N16" s="444" t="s">
        <v>190</v>
      </c>
      <c r="O16" s="444" t="s">
        <v>190</v>
      </c>
      <c r="P16" s="444" t="s">
        <v>190</v>
      </c>
      <c r="Q16" s="444" t="s">
        <v>190</v>
      </c>
      <c r="R16" s="444" t="s">
        <v>190</v>
      </c>
      <c r="S16" s="444" t="s">
        <v>190</v>
      </c>
      <c r="T16" s="444" t="s">
        <v>190</v>
      </c>
      <c r="U16" s="444" t="s">
        <v>190</v>
      </c>
      <c r="V16" s="423" t="s">
        <v>190</v>
      </c>
      <c r="W16" s="423" t="s">
        <v>190</v>
      </c>
      <c r="X16" s="444" t="s">
        <v>190</v>
      </c>
      <c r="Y16" s="444" t="s">
        <v>190</v>
      </c>
      <c r="Z16" s="444" t="s">
        <v>190</v>
      </c>
      <c r="AA16" s="444" t="s">
        <v>190</v>
      </c>
      <c r="AB16" s="444" t="str">
        <f>AB37</f>
        <v>нд</v>
      </c>
      <c r="AC16" s="444" t="str">
        <f>AC37</f>
        <v>нд</v>
      </c>
      <c r="AD16" s="444" t="s">
        <v>190</v>
      </c>
      <c r="AE16" s="444" t="s">
        <v>190</v>
      </c>
      <c r="AF16" s="444" t="s">
        <v>190</v>
      </c>
      <c r="AG16" s="7"/>
    </row>
    <row r="17" spans="1:33" ht="42" customHeight="1" x14ac:dyDescent="0.25">
      <c r="A17" s="7"/>
      <c r="B17" s="443" t="s">
        <v>96</v>
      </c>
      <c r="C17" s="559" t="s">
        <v>97</v>
      </c>
      <c r="D17" s="444" t="s">
        <v>93</v>
      </c>
      <c r="E17" s="444" t="s">
        <v>190</v>
      </c>
      <c r="F17" s="444" t="s">
        <v>190</v>
      </c>
      <c r="G17" s="444" t="s">
        <v>190</v>
      </c>
      <c r="H17" s="444" t="s">
        <v>190</v>
      </c>
      <c r="I17" s="444" t="s">
        <v>190</v>
      </c>
      <c r="J17" s="444" t="s">
        <v>190</v>
      </c>
      <c r="K17" s="444" t="s">
        <v>190</v>
      </c>
      <c r="L17" s="444" t="s">
        <v>190</v>
      </c>
      <c r="M17" s="444" t="s">
        <v>190</v>
      </c>
      <c r="N17" s="444" t="s">
        <v>190</v>
      </c>
      <c r="O17" s="444" t="s">
        <v>190</v>
      </c>
      <c r="P17" s="444" t="s">
        <v>190</v>
      </c>
      <c r="Q17" s="444" t="s">
        <v>190</v>
      </c>
      <c r="R17" s="444" t="s">
        <v>190</v>
      </c>
      <c r="S17" s="444" t="s">
        <v>190</v>
      </c>
      <c r="T17" s="444" t="s">
        <v>190</v>
      </c>
      <c r="U17" s="444" t="s">
        <v>190</v>
      </c>
      <c r="V17" s="423">
        <f>V35</f>
        <v>0</v>
      </c>
      <c r="W17" s="423">
        <f>W35</f>
        <v>0</v>
      </c>
      <c r="X17" s="444" t="s">
        <v>190</v>
      </c>
      <c r="Y17" s="444" t="s">
        <v>190</v>
      </c>
      <c r="Z17" s="444" t="s">
        <v>190</v>
      </c>
      <c r="AA17" s="444" t="s">
        <v>190</v>
      </c>
      <c r="AB17" s="444" t="s">
        <v>190</v>
      </c>
      <c r="AC17" s="444" t="s">
        <v>190</v>
      </c>
      <c r="AD17" s="444" t="s">
        <v>190</v>
      </c>
      <c r="AE17" s="444" t="s">
        <v>190</v>
      </c>
      <c r="AF17" s="444" t="s">
        <v>190</v>
      </c>
      <c r="AG17" s="7"/>
    </row>
    <row r="18" spans="1:33" ht="42" customHeight="1" x14ac:dyDescent="0.25">
      <c r="A18" s="7"/>
      <c r="B18" s="443" t="s">
        <v>98</v>
      </c>
      <c r="C18" s="559" t="s">
        <v>99</v>
      </c>
      <c r="D18" s="444" t="s">
        <v>93</v>
      </c>
      <c r="E18" s="444" t="s">
        <v>190</v>
      </c>
      <c r="F18" s="444" t="s">
        <v>190</v>
      </c>
      <c r="G18" s="444" t="s">
        <v>190</v>
      </c>
      <c r="H18" s="444" t="s">
        <v>190</v>
      </c>
      <c r="I18" s="444" t="s">
        <v>190</v>
      </c>
      <c r="J18" s="444" t="s">
        <v>190</v>
      </c>
      <c r="K18" s="444" t="s">
        <v>190</v>
      </c>
      <c r="L18" s="444" t="s">
        <v>190</v>
      </c>
      <c r="M18" s="444" t="s">
        <v>190</v>
      </c>
      <c r="N18" s="444" t="s">
        <v>190</v>
      </c>
      <c r="O18" s="444" t="s">
        <v>190</v>
      </c>
      <c r="P18" s="444" t="s">
        <v>190</v>
      </c>
      <c r="Q18" s="444" t="s">
        <v>190</v>
      </c>
      <c r="R18" s="444" t="s">
        <v>190</v>
      </c>
      <c r="S18" s="444" t="s">
        <v>190</v>
      </c>
      <c r="T18" s="444" t="s">
        <v>190</v>
      </c>
      <c r="U18" s="444" t="s">
        <v>190</v>
      </c>
      <c r="V18" s="444" t="s">
        <v>190</v>
      </c>
      <c r="W18" s="444" t="s">
        <v>190</v>
      </c>
      <c r="X18" s="444" t="s">
        <v>190</v>
      </c>
      <c r="Y18" s="444" t="s">
        <v>190</v>
      </c>
      <c r="Z18" s="444" t="s">
        <v>190</v>
      </c>
      <c r="AA18" s="444" t="s">
        <v>190</v>
      </c>
      <c r="AB18" s="444" t="s">
        <v>190</v>
      </c>
      <c r="AC18" s="444" t="s">
        <v>190</v>
      </c>
      <c r="AD18" s="444" t="s">
        <v>190</v>
      </c>
      <c r="AE18" s="444" t="s">
        <v>190</v>
      </c>
      <c r="AF18" s="444" t="s">
        <v>190</v>
      </c>
      <c r="AG18" s="7"/>
    </row>
    <row r="19" spans="1:33" s="26" customFormat="1" ht="42" customHeight="1" x14ac:dyDescent="0.25">
      <c r="A19" s="7"/>
      <c r="B19" s="443" t="s">
        <v>100</v>
      </c>
      <c r="C19" s="559" t="s">
        <v>101</v>
      </c>
      <c r="D19" s="444" t="s">
        <v>93</v>
      </c>
      <c r="E19" s="444" t="s">
        <v>190</v>
      </c>
      <c r="F19" s="444" t="s">
        <v>190</v>
      </c>
      <c r="G19" s="444" t="s">
        <v>190</v>
      </c>
      <c r="H19" s="444" t="s">
        <v>190</v>
      </c>
      <c r="I19" s="444" t="s">
        <v>190</v>
      </c>
      <c r="J19" s="444" t="s">
        <v>190</v>
      </c>
      <c r="K19" s="444" t="s">
        <v>190</v>
      </c>
      <c r="L19" s="444" t="s">
        <v>190</v>
      </c>
      <c r="M19" s="444" t="s">
        <v>190</v>
      </c>
      <c r="N19" s="444" t="s">
        <v>190</v>
      </c>
      <c r="O19" s="444" t="s">
        <v>190</v>
      </c>
      <c r="P19" s="444" t="s">
        <v>190</v>
      </c>
      <c r="Q19" s="444" t="s">
        <v>190</v>
      </c>
      <c r="R19" s="444" t="s">
        <v>190</v>
      </c>
      <c r="S19" s="444" t="s">
        <v>190</v>
      </c>
      <c r="T19" s="444" t="s">
        <v>190</v>
      </c>
      <c r="U19" s="444" t="s">
        <v>190</v>
      </c>
      <c r="V19" s="444" t="s">
        <v>190</v>
      </c>
      <c r="W19" s="444" t="s">
        <v>190</v>
      </c>
      <c r="X19" s="444" t="s">
        <v>190</v>
      </c>
      <c r="Y19" s="444" t="s">
        <v>190</v>
      </c>
      <c r="Z19" s="444" t="s">
        <v>190</v>
      </c>
      <c r="AA19" s="444" t="s">
        <v>190</v>
      </c>
      <c r="AB19" s="444" t="s">
        <v>190</v>
      </c>
      <c r="AC19" s="444" t="s">
        <v>190</v>
      </c>
      <c r="AD19" s="444" t="s">
        <v>190</v>
      </c>
      <c r="AE19" s="444" t="s">
        <v>190</v>
      </c>
      <c r="AF19" s="444" t="s">
        <v>190</v>
      </c>
      <c r="AG19" s="7"/>
    </row>
    <row r="20" spans="1:33" s="26" customFormat="1" ht="42" customHeight="1" x14ac:dyDescent="0.25">
      <c r="A20" s="7"/>
      <c r="B20" s="443" t="s">
        <v>102</v>
      </c>
      <c r="C20" s="559" t="s">
        <v>103</v>
      </c>
      <c r="D20" s="444" t="s">
        <v>93</v>
      </c>
      <c r="E20" s="444" t="s">
        <v>190</v>
      </c>
      <c r="F20" s="444" t="s">
        <v>190</v>
      </c>
      <c r="G20" s="444" t="s">
        <v>190</v>
      </c>
      <c r="H20" s="444" t="s">
        <v>190</v>
      </c>
      <c r="I20" s="444" t="s">
        <v>190</v>
      </c>
      <c r="J20" s="444" t="s">
        <v>190</v>
      </c>
      <c r="K20" s="444" t="s">
        <v>190</v>
      </c>
      <c r="L20" s="444" t="s">
        <v>190</v>
      </c>
      <c r="M20" s="444" t="s">
        <v>190</v>
      </c>
      <c r="N20" s="444" t="s">
        <v>190</v>
      </c>
      <c r="O20" s="444" t="s">
        <v>190</v>
      </c>
      <c r="P20" s="444" t="s">
        <v>190</v>
      </c>
      <c r="Q20" s="444" t="s">
        <v>190</v>
      </c>
      <c r="R20" s="444" t="s">
        <v>190</v>
      </c>
      <c r="S20" s="444" t="s">
        <v>190</v>
      </c>
      <c r="T20" s="444" t="s">
        <v>190</v>
      </c>
      <c r="U20" s="444" t="s">
        <v>190</v>
      </c>
      <c r="V20" s="444" t="s">
        <v>190</v>
      </c>
      <c r="W20" s="444" t="s">
        <v>190</v>
      </c>
      <c r="X20" s="444" t="s">
        <v>190</v>
      </c>
      <c r="Y20" s="444" t="s">
        <v>190</v>
      </c>
      <c r="Z20" s="444" t="s">
        <v>190</v>
      </c>
      <c r="AA20" s="444" t="s">
        <v>190</v>
      </c>
      <c r="AB20" s="444" t="s">
        <v>190</v>
      </c>
      <c r="AC20" s="444" t="s">
        <v>190</v>
      </c>
      <c r="AD20" s="444" t="s">
        <v>190</v>
      </c>
      <c r="AE20" s="444" t="s">
        <v>190</v>
      </c>
      <c r="AF20" s="444" t="s">
        <v>190</v>
      </c>
      <c r="AG20" s="7"/>
    </row>
    <row r="21" spans="1:33" s="26" customFormat="1" ht="42" customHeight="1" x14ac:dyDescent="0.25">
      <c r="A21" s="7"/>
      <c r="B21" s="443" t="s">
        <v>104</v>
      </c>
      <c r="C21" s="559" t="s">
        <v>105</v>
      </c>
      <c r="D21" s="444" t="s">
        <v>93</v>
      </c>
      <c r="E21" s="444" t="s">
        <v>190</v>
      </c>
      <c r="F21" s="444" t="s">
        <v>190</v>
      </c>
      <c r="G21" s="444" t="s">
        <v>190</v>
      </c>
      <c r="H21" s="444" t="s">
        <v>190</v>
      </c>
      <c r="I21" s="444" t="s">
        <v>190</v>
      </c>
      <c r="J21" s="444" t="s">
        <v>190</v>
      </c>
      <c r="K21" s="444" t="s">
        <v>190</v>
      </c>
      <c r="L21" s="444" t="s">
        <v>190</v>
      </c>
      <c r="M21" s="444" t="s">
        <v>190</v>
      </c>
      <c r="N21" s="444" t="s">
        <v>190</v>
      </c>
      <c r="O21" s="444" t="s">
        <v>190</v>
      </c>
      <c r="P21" s="444" t="s">
        <v>190</v>
      </c>
      <c r="Q21" s="444" t="s">
        <v>190</v>
      </c>
      <c r="R21" s="444" t="s">
        <v>190</v>
      </c>
      <c r="S21" s="444" t="s">
        <v>190</v>
      </c>
      <c r="T21" s="444" t="s">
        <v>190</v>
      </c>
      <c r="U21" s="444" t="s">
        <v>190</v>
      </c>
      <c r="V21" s="444" t="s">
        <v>190</v>
      </c>
      <c r="W21" s="444" t="s">
        <v>190</v>
      </c>
      <c r="X21" s="444" t="s">
        <v>190</v>
      </c>
      <c r="Y21" s="444" t="s">
        <v>190</v>
      </c>
      <c r="Z21" s="444" t="s">
        <v>190</v>
      </c>
      <c r="AA21" s="444" t="s">
        <v>190</v>
      </c>
      <c r="AB21" s="444" t="s">
        <v>190</v>
      </c>
      <c r="AC21" s="444" t="s">
        <v>190</v>
      </c>
      <c r="AD21" s="444" t="s">
        <v>190</v>
      </c>
      <c r="AE21" s="444" t="s">
        <v>190</v>
      </c>
      <c r="AF21" s="444" t="s">
        <v>190</v>
      </c>
      <c r="AG21" s="7"/>
    </row>
    <row r="22" spans="1:33" s="26" customFormat="1" ht="48" customHeight="1" x14ac:dyDescent="0.25">
      <c r="A22" s="7"/>
      <c r="B22" s="530" t="s">
        <v>106</v>
      </c>
      <c r="C22" s="502" t="s">
        <v>107</v>
      </c>
      <c r="D22" s="441" t="s">
        <v>93</v>
      </c>
      <c r="E22" s="441" t="s">
        <v>190</v>
      </c>
      <c r="F22" s="441" t="s">
        <v>190</v>
      </c>
      <c r="G22" s="441" t="s">
        <v>190</v>
      </c>
      <c r="H22" s="441" t="s">
        <v>190</v>
      </c>
      <c r="I22" s="441" t="s">
        <v>190</v>
      </c>
      <c r="J22" s="441" t="s">
        <v>190</v>
      </c>
      <c r="K22" s="441" t="s">
        <v>190</v>
      </c>
      <c r="L22" s="441" t="s">
        <v>190</v>
      </c>
      <c r="M22" s="441" t="s">
        <v>190</v>
      </c>
      <c r="N22" s="441" t="s">
        <v>190</v>
      </c>
      <c r="O22" s="441" t="s">
        <v>190</v>
      </c>
      <c r="P22" s="441" t="s">
        <v>190</v>
      </c>
      <c r="Q22" s="441" t="s">
        <v>190</v>
      </c>
      <c r="R22" s="552" t="s">
        <v>190</v>
      </c>
      <c r="S22" s="552" t="s">
        <v>190</v>
      </c>
      <c r="T22" s="552" t="s">
        <v>190</v>
      </c>
      <c r="U22" s="552" t="s">
        <v>190</v>
      </c>
      <c r="V22" s="553">
        <f>V23</f>
        <v>0</v>
      </c>
      <c r="W22" s="553">
        <f>W23</f>
        <v>0</v>
      </c>
      <c r="X22" s="553" t="s">
        <v>190</v>
      </c>
      <c r="Y22" s="553" t="s">
        <v>190</v>
      </c>
      <c r="Z22" s="553" t="s">
        <v>190</v>
      </c>
      <c r="AA22" s="553" t="s">
        <v>190</v>
      </c>
      <c r="AB22" s="553" t="s">
        <v>190</v>
      </c>
      <c r="AC22" s="553" t="s">
        <v>190</v>
      </c>
      <c r="AD22" s="553" t="s">
        <v>190</v>
      </c>
      <c r="AE22" s="553" t="s">
        <v>190</v>
      </c>
      <c r="AF22" s="553" t="s">
        <v>190</v>
      </c>
      <c r="AG22" s="7"/>
    </row>
    <row r="23" spans="1:33" s="26" customFormat="1" ht="48" customHeight="1" x14ac:dyDescent="0.25">
      <c r="A23" s="7"/>
      <c r="B23" s="530" t="s">
        <v>108</v>
      </c>
      <c r="C23" s="502" t="s">
        <v>109</v>
      </c>
      <c r="D23" s="441" t="s">
        <v>93</v>
      </c>
      <c r="E23" s="441" t="s">
        <v>190</v>
      </c>
      <c r="F23" s="441" t="s">
        <v>190</v>
      </c>
      <c r="G23" s="441" t="s">
        <v>190</v>
      </c>
      <c r="H23" s="441" t="s">
        <v>190</v>
      </c>
      <c r="I23" s="441" t="s">
        <v>190</v>
      </c>
      <c r="J23" s="441" t="s">
        <v>190</v>
      </c>
      <c r="K23" s="441" t="s">
        <v>190</v>
      </c>
      <c r="L23" s="441" t="s">
        <v>190</v>
      </c>
      <c r="M23" s="441" t="s">
        <v>190</v>
      </c>
      <c r="N23" s="441" t="s">
        <v>190</v>
      </c>
      <c r="O23" s="441" t="s">
        <v>190</v>
      </c>
      <c r="P23" s="441" t="s">
        <v>190</v>
      </c>
      <c r="Q23" s="441" t="s">
        <v>190</v>
      </c>
      <c r="R23" s="552" t="s">
        <v>190</v>
      </c>
      <c r="S23" s="552" t="s">
        <v>190</v>
      </c>
      <c r="T23" s="552" t="s">
        <v>190</v>
      </c>
      <c r="U23" s="552" t="s">
        <v>190</v>
      </c>
      <c r="V23" s="553">
        <f>V35</f>
        <v>0</v>
      </c>
      <c r="W23" s="553">
        <f>W35</f>
        <v>0</v>
      </c>
      <c r="X23" s="553" t="s">
        <v>190</v>
      </c>
      <c r="Y23" s="553" t="s">
        <v>190</v>
      </c>
      <c r="Z23" s="553" t="s">
        <v>190</v>
      </c>
      <c r="AA23" s="553" t="s">
        <v>190</v>
      </c>
      <c r="AB23" s="553" t="s">
        <v>190</v>
      </c>
      <c r="AC23" s="553" t="s">
        <v>190</v>
      </c>
      <c r="AD23" s="553" t="s">
        <v>190</v>
      </c>
      <c r="AE23" s="553" t="s">
        <v>190</v>
      </c>
      <c r="AF23" s="553" t="s">
        <v>190</v>
      </c>
      <c r="AG23" s="7"/>
    </row>
    <row r="24" spans="1:33" ht="48" customHeight="1" x14ac:dyDescent="0.25">
      <c r="A24" s="7"/>
      <c r="B24" s="445" t="s">
        <v>110</v>
      </c>
      <c r="C24" s="502" t="s">
        <v>111</v>
      </c>
      <c r="D24" s="441" t="s">
        <v>93</v>
      </c>
      <c r="E24" s="441" t="s">
        <v>190</v>
      </c>
      <c r="F24" s="441" t="s">
        <v>190</v>
      </c>
      <c r="G24" s="441" t="s">
        <v>190</v>
      </c>
      <c r="H24" s="441" t="s">
        <v>190</v>
      </c>
      <c r="I24" s="441" t="s">
        <v>190</v>
      </c>
      <c r="J24" s="441" t="s">
        <v>190</v>
      </c>
      <c r="K24" s="441" t="s">
        <v>190</v>
      </c>
      <c r="L24" s="441" t="s">
        <v>190</v>
      </c>
      <c r="M24" s="441" t="s">
        <v>190</v>
      </c>
      <c r="N24" s="441" t="s">
        <v>190</v>
      </c>
      <c r="O24" s="441" t="s">
        <v>190</v>
      </c>
      <c r="P24" s="441" t="s">
        <v>190</v>
      </c>
      <c r="Q24" s="441" t="s">
        <v>190</v>
      </c>
      <c r="R24" s="441" t="s">
        <v>190</v>
      </c>
      <c r="S24" s="441" t="s">
        <v>190</v>
      </c>
      <c r="T24" s="441" t="s">
        <v>190</v>
      </c>
      <c r="U24" s="441" t="s">
        <v>190</v>
      </c>
      <c r="V24" s="405" t="str">
        <f>V25</f>
        <v>нд</v>
      </c>
      <c r="W24" s="405" t="s">
        <v>190</v>
      </c>
      <c r="X24" s="441" t="s">
        <v>190</v>
      </c>
      <c r="Y24" s="441" t="s">
        <v>190</v>
      </c>
      <c r="Z24" s="441" t="s">
        <v>190</v>
      </c>
      <c r="AA24" s="441" t="s">
        <v>190</v>
      </c>
      <c r="AB24" s="441" t="s">
        <v>190</v>
      </c>
      <c r="AC24" s="441" t="s">
        <v>190</v>
      </c>
      <c r="AD24" s="441" t="s">
        <v>190</v>
      </c>
      <c r="AE24" s="441" t="s">
        <v>190</v>
      </c>
      <c r="AF24" s="441" t="s">
        <v>190</v>
      </c>
      <c r="AG24" s="7"/>
    </row>
    <row r="25" spans="1:33" ht="42" customHeight="1" x14ac:dyDescent="0.25">
      <c r="A25" s="7"/>
      <c r="B25" s="446" t="s">
        <v>112</v>
      </c>
      <c r="C25" s="503" t="s">
        <v>113</v>
      </c>
      <c r="D25" s="444" t="s">
        <v>93</v>
      </c>
      <c r="E25" s="444" t="s">
        <v>190</v>
      </c>
      <c r="F25" s="444" t="s">
        <v>190</v>
      </c>
      <c r="G25" s="444" t="s">
        <v>190</v>
      </c>
      <c r="H25" s="444" t="s">
        <v>190</v>
      </c>
      <c r="I25" s="444" t="s">
        <v>190</v>
      </c>
      <c r="J25" s="444" t="s">
        <v>190</v>
      </c>
      <c r="K25" s="444" t="s">
        <v>190</v>
      </c>
      <c r="L25" s="444" t="s">
        <v>190</v>
      </c>
      <c r="M25" s="444" t="s">
        <v>190</v>
      </c>
      <c r="N25" s="444" t="s">
        <v>190</v>
      </c>
      <c r="O25" s="444" t="s">
        <v>190</v>
      </c>
      <c r="P25" s="444" t="s">
        <v>190</v>
      </c>
      <c r="Q25" s="444" t="s">
        <v>190</v>
      </c>
      <c r="R25" s="444" t="s">
        <v>190</v>
      </c>
      <c r="S25" s="444" t="s">
        <v>190</v>
      </c>
      <c r="T25" s="444" t="s">
        <v>190</v>
      </c>
      <c r="U25" s="444" t="s">
        <v>190</v>
      </c>
      <c r="V25" s="423" t="s">
        <v>190</v>
      </c>
      <c r="W25" s="444" t="s">
        <v>190</v>
      </c>
      <c r="X25" s="444" t="s">
        <v>190</v>
      </c>
      <c r="Y25" s="444" t="s">
        <v>190</v>
      </c>
      <c r="Z25" s="444" t="s">
        <v>190</v>
      </c>
      <c r="AA25" s="444" t="s">
        <v>190</v>
      </c>
      <c r="AB25" s="444" t="s">
        <v>190</v>
      </c>
      <c r="AC25" s="444" t="s">
        <v>190</v>
      </c>
      <c r="AD25" s="444" t="s">
        <v>190</v>
      </c>
      <c r="AE25" s="444" t="s">
        <v>190</v>
      </c>
      <c r="AF25" s="444" t="s">
        <v>190</v>
      </c>
      <c r="AG25" s="7"/>
    </row>
    <row r="26" spans="1:33" ht="42" customHeight="1" x14ac:dyDescent="0.25">
      <c r="A26" s="7"/>
      <c r="B26" s="446" t="s">
        <v>114</v>
      </c>
      <c r="C26" s="503" t="s">
        <v>115</v>
      </c>
      <c r="D26" s="531" t="s">
        <v>93</v>
      </c>
      <c r="E26" s="444" t="s">
        <v>190</v>
      </c>
      <c r="F26" s="444" t="s">
        <v>190</v>
      </c>
      <c r="G26" s="444" t="s">
        <v>190</v>
      </c>
      <c r="H26" s="444" t="s">
        <v>190</v>
      </c>
      <c r="I26" s="444" t="s">
        <v>190</v>
      </c>
      <c r="J26" s="444" t="s">
        <v>190</v>
      </c>
      <c r="K26" s="444" t="s">
        <v>190</v>
      </c>
      <c r="L26" s="444" t="s">
        <v>190</v>
      </c>
      <c r="M26" s="444" t="s">
        <v>190</v>
      </c>
      <c r="N26" s="444" t="s">
        <v>190</v>
      </c>
      <c r="O26" s="444" t="s">
        <v>190</v>
      </c>
      <c r="P26" s="444" t="s">
        <v>190</v>
      </c>
      <c r="Q26" s="444" t="s">
        <v>190</v>
      </c>
      <c r="R26" s="444" t="s">
        <v>190</v>
      </c>
      <c r="S26" s="444" t="s">
        <v>190</v>
      </c>
      <c r="T26" s="444" t="s">
        <v>190</v>
      </c>
      <c r="U26" s="444" t="s">
        <v>190</v>
      </c>
      <c r="V26" s="444" t="s">
        <v>190</v>
      </c>
      <c r="W26" s="444" t="s">
        <v>190</v>
      </c>
      <c r="X26" s="444" t="s">
        <v>190</v>
      </c>
      <c r="Y26" s="444" t="s">
        <v>190</v>
      </c>
      <c r="Z26" s="444" t="s">
        <v>190</v>
      </c>
      <c r="AA26" s="444" t="s">
        <v>190</v>
      </c>
      <c r="AB26" s="444" t="s">
        <v>190</v>
      </c>
      <c r="AC26" s="444" t="s">
        <v>190</v>
      </c>
      <c r="AD26" s="444" t="s">
        <v>190</v>
      </c>
      <c r="AE26" s="444" t="s">
        <v>190</v>
      </c>
      <c r="AF26" s="444" t="s">
        <v>190</v>
      </c>
      <c r="AG26" s="7"/>
    </row>
    <row r="27" spans="1:33" ht="42" customHeight="1" x14ac:dyDescent="0.25">
      <c r="A27" s="7"/>
      <c r="B27" s="446" t="s">
        <v>116</v>
      </c>
      <c r="C27" s="503" t="s">
        <v>117</v>
      </c>
      <c r="D27" s="531" t="s">
        <v>93</v>
      </c>
      <c r="E27" s="444" t="s">
        <v>190</v>
      </c>
      <c r="F27" s="444" t="s">
        <v>190</v>
      </c>
      <c r="G27" s="444" t="s">
        <v>190</v>
      </c>
      <c r="H27" s="444" t="s">
        <v>190</v>
      </c>
      <c r="I27" s="444" t="s">
        <v>190</v>
      </c>
      <c r="J27" s="444" t="s">
        <v>190</v>
      </c>
      <c r="K27" s="444" t="s">
        <v>190</v>
      </c>
      <c r="L27" s="444" t="s">
        <v>190</v>
      </c>
      <c r="M27" s="444" t="s">
        <v>190</v>
      </c>
      <c r="N27" s="444" t="s">
        <v>190</v>
      </c>
      <c r="O27" s="444" t="s">
        <v>190</v>
      </c>
      <c r="P27" s="444" t="s">
        <v>190</v>
      </c>
      <c r="Q27" s="444" t="s">
        <v>190</v>
      </c>
      <c r="R27" s="444" t="s">
        <v>190</v>
      </c>
      <c r="S27" s="444" t="s">
        <v>190</v>
      </c>
      <c r="T27" s="444" t="s">
        <v>190</v>
      </c>
      <c r="U27" s="444" t="s">
        <v>190</v>
      </c>
      <c r="V27" s="444" t="s">
        <v>190</v>
      </c>
      <c r="W27" s="423" t="s">
        <v>190</v>
      </c>
      <c r="X27" s="444" t="s">
        <v>190</v>
      </c>
      <c r="Y27" s="444" t="s">
        <v>190</v>
      </c>
      <c r="Z27" s="444" t="s">
        <v>190</v>
      </c>
      <c r="AA27" s="444" t="s">
        <v>190</v>
      </c>
      <c r="AB27" s="444" t="s">
        <v>190</v>
      </c>
      <c r="AC27" s="444" t="s">
        <v>190</v>
      </c>
      <c r="AD27" s="444" t="s">
        <v>190</v>
      </c>
      <c r="AE27" s="444" t="s">
        <v>190</v>
      </c>
      <c r="AF27" s="444" t="s">
        <v>190</v>
      </c>
      <c r="AG27" s="7"/>
    </row>
    <row r="28" spans="1:33" s="26" customFormat="1" ht="48" customHeight="1" x14ac:dyDescent="0.25">
      <c r="A28" s="7"/>
      <c r="B28" s="530" t="s">
        <v>118</v>
      </c>
      <c r="C28" s="502" t="s">
        <v>119</v>
      </c>
      <c r="D28" s="530" t="s">
        <v>93</v>
      </c>
      <c r="E28" s="441" t="s">
        <v>190</v>
      </c>
      <c r="F28" s="441" t="s">
        <v>190</v>
      </c>
      <c r="G28" s="441" t="s">
        <v>190</v>
      </c>
      <c r="H28" s="441" t="s">
        <v>190</v>
      </c>
      <c r="I28" s="441" t="s">
        <v>190</v>
      </c>
      <c r="J28" s="441" t="s">
        <v>190</v>
      </c>
      <c r="K28" s="441" t="s">
        <v>190</v>
      </c>
      <c r="L28" s="441" t="s">
        <v>190</v>
      </c>
      <c r="M28" s="441" t="s">
        <v>190</v>
      </c>
      <c r="N28" s="441" t="s">
        <v>190</v>
      </c>
      <c r="O28" s="441" t="s">
        <v>190</v>
      </c>
      <c r="P28" s="441" t="s">
        <v>190</v>
      </c>
      <c r="Q28" s="441" t="s">
        <v>190</v>
      </c>
      <c r="R28" s="441" t="s">
        <v>190</v>
      </c>
      <c r="S28" s="441" t="s">
        <v>190</v>
      </c>
      <c r="T28" s="441" t="s">
        <v>190</v>
      </c>
      <c r="U28" s="441" t="s">
        <v>190</v>
      </c>
      <c r="V28" s="441" t="s">
        <v>190</v>
      </c>
      <c r="W28" s="441" t="s">
        <v>190</v>
      </c>
      <c r="X28" s="441" t="s">
        <v>190</v>
      </c>
      <c r="Y28" s="441" t="s">
        <v>190</v>
      </c>
      <c r="Z28" s="441" t="s">
        <v>190</v>
      </c>
      <c r="AA28" s="441" t="s">
        <v>190</v>
      </c>
      <c r="AB28" s="441" t="s">
        <v>190</v>
      </c>
      <c r="AC28" s="441" t="s">
        <v>190</v>
      </c>
      <c r="AD28" s="441" t="s">
        <v>190</v>
      </c>
      <c r="AE28" s="441" t="s">
        <v>190</v>
      </c>
      <c r="AF28" s="441" t="s">
        <v>190</v>
      </c>
      <c r="AG28" s="7"/>
    </row>
    <row r="29" spans="1:33" s="26" customFormat="1" ht="42" customHeight="1" x14ac:dyDescent="0.25">
      <c r="A29" s="7"/>
      <c r="B29" s="447" t="s">
        <v>120</v>
      </c>
      <c r="C29" s="503" t="s">
        <v>121</v>
      </c>
      <c r="D29" s="531" t="s">
        <v>93</v>
      </c>
      <c r="E29" s="444" t="s">
        <v>190</v>
      </c>
      <c r="F29" s="444" t="s">
        <v>190</v>
      </c>
      <c r="G29" s="444" t="s">
        <v>190</v>
      </c>
      <c r="H29" s="444" t="s">
        <v>190</v>
      </c>
      <c r="I29" s="444" t="s">
        <v>190</v>
      </c>
      <c r="J29" s="444" t="s">
        <v>190</v>
      </c>
      <c r="K29" s="444" t="s">
        <v>190</v>
      </c>
      <c r="L29" s="444" t="s">
        <v>190</v>
      </c>
      <c r="M29" s="444" t="s">
        <v>190</v>
      </c>
      <c r="N29" s="444" t="s">
        <v>190</v>
      </c>
      <c r="O29" s="444" t="s">
        <v>190</v>
      </c>
      <c r="P29" s="444" t="s">
        <v>190</v>
      </c>
      <c r="Q29" s="444" t="s">
        <v>190</v>
      </c>
      <c r="R29" s="444" t="s">
        <v>190</v>
      </c>
      <c r="S29" s="444" t="s">
        <v>190</v>
      </c>
      <c r="T29" s="444" t="s">
        <v>190</v>
      </c>
      <c r="U29" s="444" t="s">
        <v>190</v>
      </c>
      <c r="V29" s="444" t="s">
        <v>190</v>
      </c>
      <c r="W29" s="444" t="s">
        <v>190</v>
      </c>
      <c r="X29" s="444" t="s">
        <v>190</v>
      </c>
      <c r="Y29" s="444" t="s">
        <v>190</v>
      </c>
      <c r="Z29" s="444" t="s">
        <v>190</v>
      </c>
      <c r="AA29" s="444" t="s">
        <v>190</v>
      </c>
      <c r="AB29" s="444" t="s">
        <v>190</v>
      </c>
      <c r="AC29" s="444" t="s">
        <v>190</v>
      </c>
      <c r="AD29" s="444" t="s">
        <v>190</v>
      </c>
      <c r="AE29" s="444" t="s">
        <v>190</v>
      </c>
      <c r="AF29" s="444" t="s">
        <v>190</v>
      </c>
      <c r="AG29" s="7"/>
    </row>
    <row r="30" spans="1:33" s="26" customFormat="1" ht="42" customHeight="1" x14ac:dyDescent="0.25">
      <c r="A30" s="7"/>
      <c r="B30" s="446" t="s">
        <v>122</v>
      </c>
      <c r="C30" s="503" t="s">
        <v>123</v>
      </c>
      <c r="D30" s="531" t="s">
        <v>93</v>
      </c>
      <c r="E30" s="444" t="s">
        <v>190</v>
      </c>
      <c r="F30" s="444" t="s">
        <v>190</v>
      </c>
      <c r="G30" s="444" t="s">
        <v>190</v>
      </c>
      <c r="H30" s="444" t="s">
        <v>190</v>
      </c>
      <c r="I30" s="444" t="s">
        <v>190</v>
      </c>
      <c r="J30" s="444" t="s">
        <v>190</v>
      </c>
      <c r="K30" s="444" t="s">
        <v>190</v>
      </c>
      <c r="L30" s="444" t="s">
        <v>190</v>
      </c>
      <c r="M30" s="444" t="s">
        <v>190</v>
      </c>
      <c r="N30" s="444" t="s">
        <v>190</v>
      </c>
      <c r="O30" s="444" t="s">
        <v>190</v>
      </c>
      <c r="P30" s="444" t="s">
        <v>190</v>
      </c>
      <c r="Q30" s="444" t="s">
        <v>190</v>
      </c>
      <c r="R30" s="444" t="s">
        <v>190</v>
      </c>
      <c r="S30" s="444" t="s">
        <v>190</v>
      </c>
      <c r="T30" s="444" t="s">
        <v>190</v>
      </c>
      <c r="U30" s="444" t="s">
        <v>190</v>
      </c>
      <c r="V30" s="444" t="s">
        <v>190</v>
      </c>
      <c r="W30" s="444" t="s">
        <v>190</v>
      </c>
      <c r="X30" s="444" t="s">
        <v>190</v>
      </c>
      <c r="Y30" s="444" t="s">
        <v>190</v>
      </c>
      <c r="Z30" s="444" t="s">
        <v>190</v>
      </c>
      <c r="AA30" s="444" t="s">
        <v>190</v>
      </c>
      <c r="AB30" s="444" t="s">
        <v>190</v>
      </c>
      <c r="AC30" s="444" t="s">
        <v>190</v>
      </c>
      <c r="AD30" s="444" t="s">
        <v>190</v>
      </c>
      <c r="AE30" s="444" t="s">
        <v>190</v>
      </c>
      <c r="AF30" s="444" t="s">
        <v>190</v>
      </c>
      <c r="AG30" s="7"/>
    </row>
    <row r="31" spans="1:33" s="26" customFormat="1" ht="48" customHeight="1" x14ac:dyDescent="0.25">
      <c r="A31" s="7"/>
      <c r="B31" s="530" t="s">
        <v>124</v>
      </c>
      <c r="C31" s="558" t="s">
        <v>125</v>
      </c>
      <c r="D31" s="530" t="s">
        <v>93</v>
      </c>
      <c r="E31" s="441" t="s">
        <v>190</v>
      </c>
      <c r="F31" s="441" t="s">
        <v>190</v>
      </c>
      <c r="G31" s="441" t="s">
        <v>190</v>
      </c>
      <c r="H31" s="441" t="s">
        <v>190</v>
      </c>
      <c r="I31" s="441" t="s">
        <v>190</v>
      </c>
      <c r="J31" s="441" t="s">
        <v>190</v>
      </c>
      <c r="K31" s="441" t="s">
        <v>190</v>
      </c>
      <c r="L31" s="441" t="s">
        <v>190</v>
      </c>
      <c r="M31" s="441" t="s">
        <v>190</v>
      </c>
      <c r="N31" s="441" t="s">
        <v>190</v>
      </c>
      <c r="O31" s="441" t="s">
        <v>190</v>
      </c>
      <c r="P31" s="441" t="s">
        <v>190</v>
      </c>
      <c r="Q31" s="441" t="s">
        <v>190</v>
      </c>
      <c r="R31" s="441" t="s">
        <v>190</v>
      </c>
      <c r="S31" s="441" t="s">
        <v>190</v>
      </c>
      <c r="T31" s="441" t="s">
        <v>190</v>
      </c>
      <c r="U31" s="441" t="s">
        <v>190</v>
      </c>
      <c r="V31" s="441" t="s">
        <v>190</v>
      </c>
      <c r="W31" s="441" t="s">
        <v>190</v>
      </c>
      <c r="X31" s="441" t="s">
        <v>190</v>
      </c>
      <c r="Y31" s="441" t="s">
        <v>190</v>
      </c>
      <c r="Z31" s="441" t="s">
        <v>190</v>
      </c>
      <c r="AA31" s="441" t="s">
        <v>190</v>
      </c>
      <c r="AB31" s="441" t="s">
        <v>190</v>
      </c>
      <c r="AC31" s="441" t="s">
        <v>190</v>
      </c>
      <c r="AD31" s="441" t="s">
        <v>190</v>
      </c>
      <c r="AE31" s="441" t="s">
        <v>190</v>
      </c>
      <c r="AF31" s="441" t="s">
        <v>190</v>
      </c>
      <c r="AG31" s="7"/>
    </row>
    <row r="32" spans="1:33" s="26" customFormat="1" ht="48" customHeight="1" x14ac:dyDescent="0.25">
      <c r="A32" s="7"/>
      <c r="B32" s="536" t="s">
        <v>126</v>
      </c>
      <c r="C32" s="558" t="s">
        <v>127</v>
      </c>
      <c r="D32" s="530" t="s">
        <v>93</v>
      </c>
      <c r="E32" s="441" t="s">
        <v>190</v>
      </c>
      <c r="F32" s="441" t="s">
        <v>190</v>
      </c>
      <c r="G32" s="441" t="s">
        <v>190</v>
      </c>
      <c r="H32" s="441" t="s">
        <v>190</v>
      </c>
      <c r="I32" s="441" t="s">
        <v>190</v>
      </c>
      <c r="J32" s="441" t="s">
        <v>190</v>
      </c>
      <c r="K32" s="441" t="s">
        <v>190</v>
      </c>
      <c r="L32" s="441" t="s">
        <v>190</v>
      </c>
      <c r="M32" s="441" t="s">
        <v>190</v>
      </c>
      <c r="N32" s="441" t="s">
        <v>190</v>
      </c>
      <c r="O32" s="441" t="s">
        <v>190</v>
      </c>
      <c r="P32" s="441" t="s">
        <v>190</v>
      </c>
      <c r="Q32" s="441" t="s">
        <v>190</v>
      </c>
      <c r="R32" s="441" t="s">
        <v>190</v>
      </c>
      <c r="S32" s="441" t="s">
        <v>190</v>
      </c>
      <c r="T32" s="441" t="s">
        <v>190</v>
      </c>
      <c r="U32" s="441" t="s">
        <v>190</v>
      </c>
      <c r="V32" s="405" t="str">
        <f>V33</f>
        <v>нд</v>
      </c>
      <c r="W32" s="405" t="str">
        <f>W33</f>
        <v>нд</v>
      </c>
      <c r="X32" s="441" t="s">
        <v>190</v>
      </c>
      <c r="Y32" s="441" t="s">
        <v>190</v>
      </c>
      <c r="Z32" s="441" t="s">
        <v>190</v>
      </c>
      <c r="AA32" s="441" t="s">
        <v>190</v>
      </c>
      <c r="AB32" s="441" t="s">
        <v>190</v>
      </c>
      <c r="AC32" s="441" t="s">
        <v>190</v>
      </c>
      <c r="AD32" s="441" t="s">
        <v>190</v>
      </c>
      <c r="AE32" s="441" t="s">
        <v>190</v>
      </c>
      <c r="AF32" s="441" t="s">
        <v>190</v>
      </c>
      <c r="AG32" s="7"/>
    </row>
    <row r="33" spans="1:33" s="26" customFormat="1" ht="42" customHeight="1" x14ac:dyDescent="0.25">
      <c r="A33" s="7"/>
      <c r="B33" s="554" t="s">
        <v>286</v>
      </c>
      <c r="C33" s="559" t="s">
        <v>287</v>
      </c>
      <c r="D33" s="531" t="s">
        <v>93</v>
      </c>
      <c r="E33" s="444" t="s">
        <v>190</v>
      </c>
      <c r="F33" s="444" t="s">
        <v>190</v>
      </c>
      <c r="G33" s="444" t="s">
        <v>190</v>
      </c>
      <c r="H33" s="444" t="s">
        <v>190</v>
      </c>
      <c r="I33" s="444" t="s">
        <v>190</v>
      </c>
      <c r="J33" s="444" t="s">
        <v>190</v>
      </c>
      <c r="K33" s="444" t="s">
        <v>190</v>
      </c>
      <c r="L33" s="444" t="s">
        <v>190</v>
      </c>
      <c r="M33" s="444" t="s">
        <v>190</v>
      </c>
      <c r="N33" s="444" t="s">
        <v>190</v>
      </c>
      <c r="O33" s="444" t="s">
        <v>190</v>
      </c>
      <c r="P33" s="444" t="s">
        <v>190</v>
      </c>
      <c r="Q33" s="444" t="s">
        <v>190</v>
      </c>
      <c r="R33" s="444" t="s">
        <v>190</v>
      </c>
      <c r="S33" s="444" t="s">
        <v>190</v>
      </c>
      <c r="T33" s="444" t="s">
        <v>190</v>
      </c>
      <c r="U33" s="444" t="s">
        <v>190</v>
      </c>
      <c r="V33" s="444" t="s">
        <v>190</v>
      </c>
      <c r="W33" s="444" t="s">
        <v>190</v>
      </c>
      <c r="X33" s="444" t="s">
        <v>190</v>
      </c>
      <c r="Y33" s="444" t="s">
        <v>190</v>
      </c>
      <c r="Z33" s="444" t="s">
        <v>190</v>
      </c>
      <c r="AA33" s="444" t="s">
        <v>190</v>
      </c>
      <c r="AB33" s="444" t="s">
        <v>190</v>
      </c>
      <c r="AC33" s="444" t="s">
        <v>190</v>
      </c>
      <c r="AD33" s="444" t="s">
        <v>190</v>
      </c>
      <c r="AE33" s="444" t="s">
        <v>190</v>
      </c>
      <c r="AF33" s="444" t="s">
        <v>190</v>
      </c>
      <c r="AG33" s="7"/>
    </row>
    <row r="34" spans="1:33" ht="42" customHeight="1" x14ac:dyDescent="0.25">
      <c r="A34" s="7"/>
      <c r="B34" s="421" t="s">
        <v>128</v>
      </c>
      <c r="C34" s="422" t="s">
        <v>129</v>
      </c>
      <c r="D34" s="444" t="s">
        <v>93</v>
      </c>
      <c r="E34" s="444" t="s">
        <v>190</v>
      </c>
      <c r="F34" s="444" t="s">
        <v>190</v>
      </c>
      <c r="G34" s="444" t="s">
        <v>190</v>
      </c>
      <c r="H34" s="444" t="s">
        <v>190</v>
      </c>
      <c r="I34" s="444" t="s">
        <v>190</v>
      </c>
      <c r="J34" s="444" t="s">
        <v>190</v>
      </c>
      <c r="K34" s="444" t="s">
        <v>190</v>
      </c>
      <c r="L34" s="444" t="s">
        <v>190</v>
      </c>
      <c r="M34" s="444" t="s">
        <v>190</v>
      </c>
      <c r="N34" s="444" t="s">
        <v>190</v>
      </c>
      <c r="O34" s="444" t="s">
        <v>190</v>
      </c>
      <c r="P34" s="444" t="s">
        <v>190</v>
      </c>
      <c r="Q34" s="444" t="s">
        <v>190</v>
      </c>
      <c r="R34" s="444" t="s">
        <v>190</v>
      </c>
      <c r="S34" s="444" t="s">
        <v>190</v>
      </c>
      <c r="T34" s="444" t="s">
        <v>190</v>
      </c>
      <c r="U34" s="444" t="s">
        <v>190</v>
      </c>
      <c r="V34" s="444" t="s">
        <v>190</v>
      </c>
      <c r="W34" s="444" t="s">
        <v>190</v>
      </c>
      <c r="X34" s="444" t="s">
        <v>190</v>
      </c>
      <c r="Y34" s="444" t="s">
        <v>190</v>
      </c>
      <c r="Z34" s="444" t="s">
        <v>190</v>
      </c>
      <c r="AA34" s="444" t="s">
        <v>190</v>
      </c>
      <c r="AB34" s="444" t="s">
        <v>190</v>
      </c>
      <c r="AC34" s="444" t="s">
        <v>190</v>
      </c>
      <c r="AD34" s="444" t="s">
        <v>190</v>
      </c>
      <c r="AE34" s="444" t="s">
        <v>190</v>
      </c>
      <c r="AF34" s="444" t="s">
        <v>190</v>
      </c>
      <c r="AG34" s="7"/>
    </row>
    <row r="35" spans="1:33" ht="48" customHeight="1" x14ac:dyDescent="0.25">
      <c r="A35" s="7"/>
      <c r="B35" s="394" t="s">
        <v>130</v>
      </c>
      <c r="C35" s="395" t="s">
        <v>131</v>
      </c>
      <c r="D35" s="441" t="s">
        <v>93</v>
      </c>
      <c r="E35" s="441" t="s">
        <v>190</v>
      </c>
      <c r="F35" s="441" t="s">
        <v>190</v>
      </c>
      <c r="G35" s="441" t="s">
        <v>190</v>
      </c>
      <c r="H35" s="441" t="s">
        <v>190</v>
      </c>
      <c r="I35" s="441" t="s">
        <v>190</v>
      </c>
      <c r="J35" s="441" t="s">
        <v>190</v>
      </c>
      <c r="K35" s="441" t="s">
        <v>190</v>
      </c>
      <c r="L35" s="441" t="s">
        <v>190</v>
      </c>
      <c r="M35" s="441" t="s">
        <v>190</v>
      </c>
      <c r="N35" s="441" t="s">
        <v>190</v>
      </c>
      <c r="O35" s="441" t="s">
        <v>190</v>
      </c>
      <c r="P35" s="441" t="s">
        <v>190</v>
      </c>
      <c r="Q35" s="441" t="s">
        <v>190</v>
      </c>
      <c r="R35" s="441" t="s">
        <v>190</v>
      </c>
      <c r="S35" s="441" t="s">
        <v>190</v>
      </c>
      <c r="T35" s="441" t="s">
        <v>190</v>
      </c>
      <c r="U35" s="441" t="s">
        <v>190</v>
      </c>
      <c r="V35" s="405">
        <f>V36</f>
        <v>0</v>
      </c>
      <c r="W35" s="405">
        <f>W36</f>
        <v>0</v>
      </c>
      <c r="X35" s="441" t="s">
        <v>190</v>
      </c>
      <c r="Y35" s="441" t="s">
        <v>190</v>
      </c>
      <c r="Z35" s="441" t="s">
        <v>190</v>
      </c>
      <c r="AA35" s="441" t="s">
        <v>190</v>
      </c>
      <c r="AB35" s="441" t="s">
        <v>190</v>
      </c>
      <c r="AC35" s="441" t="s">
        <v>190</v>
      </c>
      <c r="AD35" s="441" t="s">
        <v>190</v>
      </c>
      <c r="AE35" s="441" t="s">
        <v>190</v>
      </c>
      <c r="AF35" s="441" t="s">
        <v>190</v>
      </c>
      <c r="AG35" s="7"/>
    </row>
    <row r="36" spans="1:33" ht="48" customHeight="1" x14ac:dyDescent="0.25">
      <c r="A36" s="7"/>
      <c r="B36" s="394" t="s">
        <v>132</v>
      </c>
      <c r="C36" s="395" t="s">
        <v>133</v>
      </c>
      <c r="D36" s="394" t="s">
        <v>93</v>
      </c>
      <c r="E36" s="441" t="s">
        <v>190</v>
      </c>
      <c r="F36" s="441" t="s">
        <v>190</v>
      </c>
      <c r="G36" s="441" t="s">
        <v>190</v>
      </c>
      <c r="H36" s="441" t="s">
        <v>190</v>
      </c>
      <c r="I36" s="441" t="s">
        <v>190</v>
      </c>
      <c r="J36" s="441" t="s">
        <v>190</v>
      </c>
      <c r="K36" s="441" t="s">
        <v>190</v>
      </c>
      <c r="L36" s="441" t="s">
        <v>190</v>
      </c>
      <c r="M36" s="441" t="s">
        <v>190</v>
      </c>
      <c r="N36" s="441" t="s">
        <v>190</v>
      </c>
      <c r="O36" s="441" t="s">
        <v>190</v>
      </c>
      <c r="P36" s="441" t="s">
        <v>190</v>
      </c>
      <c r="Q36" s="441" t="s">
        <v>190</v>
      </c>
      <c r="R36" s="441" t="s">
        <v>190</v>
      </c>
      <c r="S36" s="441" t="s">
        <v>190</v>
      </c>
      <c r="T36" s="441" t="s">
        <v>190</v>
      </c>
      <c r="U36" s="441" t="s">
        <v>190</v>
      </c>
      <c r="V36" s="405">
        <f>V37</f>
        <v>0</v>
      </c>
      <c r="W36" s="405">
        <f>W37</f>
        <v>0</v>
      </c>
      <c r="X36" s="441" t="s">
        <v>190</v>
      </c>
      <c r="Y36" s="441" t="s">
        <v>190</v>
      </c>
      <c r="Z36" s="441" t="s">
        <v>190</v>
      </c>
      <c r="AA36" s="441" t="s">
        <v>190</v>
      </c>
      <c r="AB36" s="441" t="s">
        <v>190</v>
      </c>
      <c r="AC36" s="441" t="s">
        <v>190</v>
      </c>
      <c r="AD36" s="441" t="s">
        <v>190</v>
      </c>
      <c r="AE36" s="441" t="s">
        <v>190</v>
      </c>
      <c r="AF36" s="441" t="s">
        <v>190</v>
      </c>
      <c r="AG36" s="7"/>
    </row>
    <row r="37" spans="1:33" ht="42" customHeight="1" x14ac:dyDescent="0.25">
      <c r="A37" s="7"/>
      <c r="B37" s="424" t="s">
        <v>134</v>
      </c>
      <c r="C37" s="425" t="s">
        <v>135</v>
      </c>
      <c r="D37" s="424" t="s">
        <v>93</v>
      </c>
      <c r="E37" s="444" t="s">
        <v>190</v>
      </c>
      <c r="F37" s="444" t="s">
        <v>190</v>
      </c>
      <c r="G37" s="444" t="s">
        <v>190</v>
      </c>
      <c r="H37" s="444" t="s">
        <v>190</v>
      </c>
      <c r="I37" s="444" t="s">
        <v>190</v>
      </c>
      <c r="J37" s="444" t="s">
        <v>190</v>
      </c>
      <c r="K37" s="444" t="s">
        <v>190</v>
      </c>
      <c r="L37" s="444" t="s">
        <v>190</v>
      </c>
      <c r="M37" s="444" t="s">
        <v>190</v>
      </c>
      <c r="N37" s="444" t="s">
        <v>190</v>
      </c>
      <c r="O37" s="444" t="s">
        <v>190</v>
      </c>
      <c r="P37" s="444" t="s">
        <v>190</v>
      </c>
      <c r="Q37" s="444" t="s">
        <v>190</v>
      </c>
      <c r="R37" s="444" t="s">
        <v>190</v>
      </c>
      <c r="S37" s="444" t="s">
        <v>190</v>
      </c>
      <c r="T37" s="444" t="s">
        <v>190</v>
      </c>
      <c r="U37" s="444" t="s">
        <v>190</v>
      </c>
      <c r="V37" s="427">
        <f>SUM(V38:V38)</f>
        <v>0</v>
      </c>
      <c r="W37" s="427">
        <f>SUM(W38:W38)</f>
        <v>0</v>
      </c>
      <c r="X37" s="444" t="s">
        <v>190</v>
      </c>
      <c r="Y37" s="444" t="s">
        <v>190</v>
      </c>
      <c r="Z37" s="444" t="s">
        <v>190</v>
      </c>
      <c r="AA37" s="444" t="s">
        <v>190</v>
      </c>
      <c r="AB37" s="534" t="s">
        <v>190</v>
      </c>
      <c r="AC37" s="534" t="s">
        <v>190</v>
      </c>
      <c r="AD37" s="444" t="s">
        <v>190</v>
      </c>
      <c r="AE37" s="444" t="s">
        <v>190</v>
      </c>
      <c r="AF37" s="444" t="s">
        <v>190</v>
      </c>
      <c r="AG37" s="7"/>
    </row>
    <row r="38" spans="1:33" ht="36" hidden="1" customHeight="1" thickBot="1" x14ac:dyDescent="0.3">
      <c r="A38" s="7"/>
      <c r="B38" s="412"/>
      <c r="C38" s="540"/>
      <c r="D38" s="381"/>
      <c r="E38" s="380"/>
      <c r="F38" s="555"/>
      <c r="G38" s="380"/>
      <c r="H38" s="380"/>
      <c r="I38" s="380"/>
      <c r="J38" s="380"/>
      <c r="K38" s="380"/>
      <c r="L38" s="380"/>
      <c r="M38" s="380"/>
      <c r="N38" s="380"/>
      <c r="O38" s="380"/>
      <c r="P38" s="380"/>
      <c r="Q38" s="555"/>
      <c r="R38" s="380"/>
      <c r="S38" s="380"/>
      <c r="T38" s="380"/>
      <c r="U38" s="380"/>
      <c r="V38" s="402"/>
      <c r="W38" s="402"/>
      <c r="X38" s="402"/>
      <c r="Y38" s="380"/>
      <c r="Z38" s="380"/>
      <c r="AA38" s="380"/>
      <c r="AB38" s="380"/>
      <c r="AC38" s="380"/>
      <c r="AD38" s="555"/>
      <c r="AE38" s="380"/>
      <c r="AF38" s="380"/>
      <c r="AG38" s="7"/>
    </row>
    <row r="39" spans="1:33" ht="42" customHeight="1" x14ac:dyDescent="0.25">
      <c r="A39" s="7"/>
      <c r="B39" s="424" t="s">
        <v>139</v>
      </c>
      <c r="C39" s="425" t="s">
        <v>140</v>
      </c>
      <c r="D39" s="424" t="s">
        <v>93</v>
      </c>
      <c r="E39" s="534" t="s">
        <v>190</v>
      </c>
      <c r="F39" s="534" t="s">
        <v>190</v>
      </c>
      <c r="G39" s="534" t="s">
        <v>190</v>
      </c>
      <c r="H39" s="534" t="s">
        <v>190</v>
      </c>
      <c r="I39" s="534" t="s">
        <v>190</v>
      </c>
      <c r="J39" s="534" t="s">
        <v>190</v>
      </c>
      <c r="K39" s="534" t="s">
        <v>190</v>
      </c>
      <c r="L39" s="534" t="s">
        <v>190</v>
      </c>
      <c r="M39" s="534" t="s">
        <v>190</v>
      </c>
      <c r="N39" s="534" t="s">
        <v>190</v>
      </c>
      <c r="O39" s="534" t="s">
        <v>190</v>
      </c>
      <c r="P39" s="534" t="s">
        <v>190</v>
      </c>
      <c r="Q39" s="534" t="s">
        <v>190</v>
      </c>
      <c r="R39" s="534">
        <f>SUBTOTAL(9,R40:R44)</f>
        <v>2.31</v>
      </c>
      <c r="S39" s="534" t="s">
        <v>190</v>
      </c>
      <c r="T39" s="534" t="s">
        <v>190</v>
      </c>
      <c r="U39" s="534" t="s">
        <v>190</v>
      </c>
      <c r="V39" s="427" t="s">
        <v>190</v>
      </c>
      <c r="W39" s="427" t="s">
        <v>190</v>
      </c>
      <c r="X39" s="534" t="s">
        <v>190</v>
      </c>
      <c r="Y39" s="534" t="s">
        <v>190</v>
      </c>
      <c r="Z39" s="534" t="s">
        <v>190</v>
      </c>
      <c r="AA39" s="534" t="s">
        <v>190</v>
      </c>
      <c r="AB39" s="534" t="s">
        <v>190</v>
      </c>
      <c r="AC39" s="534" t="s">
        <v>190</v>
      </c>
      <c r="AD39" s="534" t="s">
        <v>190</v>
      </c>
      <c r="AE39" s="534" t="s">
        <v>190</v>
      </c>
      <c r="AF39" s="534" t="s">
        <v>190</v>
      </c>
      <c r="AG39" s="7"/>
    </row>
    <row r="40" spans="1:33" s="513" customFormat="1" ht="33" customHeight="1" x14ac:dyDescent="0.25">
      <c r="B40" s="76" t="s">
        <v>139</v>
      </c>
      <c r="C40" s="399" t="s">
        <v>746</v>
      </c>
      <c r="D40" s="76" t="s">
        <v>838</v>
      </c>
      <c r="E40" s="380">
        <v>1997</v>
      </c>
      <c r="F40" s="555" t="s">
        <v>781</v>
      </c>
      <c r="G40" s="380" t="s">
        <v>190</v>
      </c>
      <c r="H40" s="380" t="s">
        <v>190</v>
      </c>
      <c r="I40" s="380" t="s">
        <v>190</v>
      </c>
      <c r="J40" s="380" t="s">
        <v>190</v>
      </c>
      <c r="K40" s="380" t="s">
        <v>190</v>
      </c>
      <c r="L40" s="380" t="s">
        <v>190</v>
      </c>
      <c r="M40" s="556" t="s">
        <v>656</v>
      </c>
      <c r="N40" s="556" t="s">
        <v>656</v>
      </c>
      <c r="O40" s="556" t="s">
        <v>656</v>
      </c>
      <c r="P40" s="556" t="s">
        <v>656</v>
      </c>
      <c r="Q40" s="380" t="s">
        <v>784</v>
      </c>
      <c r="R40" s="380">
        <v>0.85</v>
      </c>
      <c r="S40" s="411">
        <v>43490</v>
      </c>
      <c r="T40" s="380">
        <v>36</v>
      </c>
      <c r="U40" s="380" t="s">
        <v>190</v>
      </c>
      <c r="V40" s="402">
        <v>0.65</v>
      </c>
      <c r="W40" s="402">
        <v>0.65</v>
      </c>
      <c r="X40" s="380">
        <v>0.25</v>
      </c>
      <c r="Y40" s="380">
        <v>0.25</v>
      </c>
      <c r="Z40" s="380" t="s">
        <v>190</v>
      </c>
      <c r="AA40" s="380" t="s">
        <v>190</v>
      </c>
      <c r="AB40" s="380">
        <v>6</v>
      </c>
      <c r="AC40" s="380">
        <v>6</v>
      </c>
      <c r="AD40" s="557" t="s">
        <v>658</v>
      </c>
      <c r="AE40" s="556" t="s">
        <v>656</v>
      </c>
      <c r="AF40" s="556" t="s">
        <v>656</v>
      </c>
    </row>
    <row r="41" spans="1:33" s="513" customFormat="1" ht="33" customHeight="1" x14ac:dyDescent="0.25">
      <c r="B41" s="76" t="s">
        <v>139</v>
      </c>
      <c r="C41" s="399" t="s">
        <v>754</v>
      </c>
      <c r="D41" s="76" t="s">
        <v>756</v>
      </c>
      <c r="E41" s="380">
        <v>1996</v>
      </c>
      <c r="F41" s="555" t="s">
        <v>781</v>
      </c>
      <c r="G41" s="380" t="s">
        <v>190</v>
      </c>
      <c r="H41" s="380" t="s">
        <v>190</v>
      </c>
      <c r="I41" s="380" t="s">
        <v>190</v>
      </c>
      <c r="J41" s="380" t="s">
        <v>190</v>
      </c>
      <c r="K41" s="380" t="s">
        <v>190</v>
      </c>
      <c r="L41" s="380" t="s">
        <v>190</v>
      </c>
      <c r="M41" s="556" t="s">
        <v>656</v>
      </c>
      <c r="N41" s="556" t="s">
        <v>656</v>
      </c>
      <c r="O41" s="556" t="s">
        <v>656</v>
      </c>
      <c r="P41" s="556" t="s">
        <v>656</v>
      </c>
      <c r="Q41" s="380" t="s">
        <v>785</v>
      </c>
      <c r="R41" s="380">
        <v>0.7</v>
      </c>
      <c r="S41" s="411">
        <v>43487</v>
      </c>
      <c r="T41" s="380">
        <v>34</v>
      </c>
      <c r="U41" s="380" t="s">
        <v>190</v>
      </c>
      <c r="V41" s="402">
        <v>0.4</v>
      </c>
      <c r="W41" s="402">
        <v>0.4</v>
      </c>
      <c r="X41" s="380">
        <v>0</v>
      </c>
      <c r="Y41" s="380">
        <v>0</v>
      </c>
      <c r="Z41" s="380" t="s">
        <v>190</v>
      </c>
      <c r="AA41" s="380" t="s">
        <v>190</v>
      </c>
      <c r="AB41" s="380">
        <v>6</v>
      </c>
      <c r="AC41" s="380">
        <v>6</v>
      </c>
      <c r="AD41" s="557" t="s">
        <v>658</v>
      </c>
      <c r="AE41" s="556" t="s">
        <v>656</v>
      </c>
      <c r="AF41" s="556" t="s">
        <v>656</v>
      </c>
    </row>
    <row r="42" spans="1:33" s="513" customFormat="1" ht="33" customHeight="1" x14ac:dyDescent="0.25">
      <c r="B42" s="76" t="s">
        <v>139</v>
      </c>
      <c r="C42" s="399" t="s">
        <v>757</v>
      </c>
      <c r="D42" s="76" t="s">
        <v>839</v>
      </c>
      <c r="E42" s="380">
        <v>1978</v>
      </c>
      <c r="F42" s="555" t="s">
        <v>781</v>
      </c>
      <c r="G42" s="380" t="s">
        <v>190</v>
      </c>
      <c r="H42" s="380" t="s">
        <v>190</v>
      </c>
      <c r="I42" s="380" t="s">
        <v>190</v>
      </c>
      <c r="J42" s="380" t="s">
        <v>190</v>
      </c>
      <c r="K42" s="380" t="s">
        <v>190</v>
      </c>
      <c r="L42" s="380" t="s">
        <v>190</v>
      </c>
      <c r="M42" s="556" t="s">
        <v>656</v>
      </c>
      <c r="N42" s="556" t="s">
        <v>656</v>
      </c>
      <c r="O42" s="556" t="s">
        <v>656</v>
      </c>
      <c r="P42" s="556" t="s">
        <v>656</v>
      </c>
      <c r="Q42" s="380" t="s">
        <v>786</v>
      </c>
      <c r="R42" s="380">
        <v>0.3</v>
      </c>
      <c r="S42" s="411">
        <v>43474</v>
      </c>
      <c r="T42" s="380">
        <v>43</v>
      </c>
      <c r="U42" s="380" t="s">
        <v>190</v>
      </c>
      <c r="V42" s="402">
        <v>0.4</v>
      </c>
      <c r="W42" s="402">
        <v>0.4</v>
      </c>
      <c r="X42" s="380">
        <v>0</v>
      </c>
      <c r="Y42" s="380">
        <v>0</v>
      </c>
      <c r="Z42" s="380" t="s">
        <v>190</v>
      </c>
      <c r="AA42" s="380" t="s">
        <v>190</v>
      </c>
      <c r="AB42" s="380">
        <v>6</v>
      </c>
      <c r="AC42" s="380">
        <v>6</v>
      </c>
      <c r="AD42" s="557" t="s">
        <v>658</v>
      </c>
      <c r="AE42" s="556" t="s">
        <v>656</v>
      </c>
      <c r="AF42" s="556" t="s">
        <v>656</v>
      </c>
    </row>
    <row r="43" spans="1:33" s="513" customFormat="1" ht="33" customHeight="1" x14ac:dyDescent="0.25">
      <c r="B43" s="76" t="s">
        <v>139</v>
      </c>
      <c r="C43" s="399" t="s">
        <v>717</v>
      </c>
      <c r="D43" s="76" t="s">
        <v>733</v>
      </c>
      <c r="E43" s="380">
        <v>1992</v>
      </c>
      <c r="F43" s="555" t="s">
        <v>781</v>
      </c>
      <c r="G43" s="380" t="s">
        <v>190</v>
      </c>
      <c r="H43" s="380" t="s">
        <v>190</v>
      </c>
      <c r="I43" s="380" t="s">
        <v>190</v>
      </c>
      <c r="J43" s="380" t="s">
        <v>190</v>
      </c>
      <c r="K43" s="380" t="s">
        <v>190</v>
      </c>
      <c r="L43" s="380" t="s">
        <v>190</v>
      </c>
      <c r="M43" s="556" t="s">
        <v>656</v>
      </c>
      <c r="N43" s="556" t="s">
        <v>656</v>
      </c>
      <c r="O43" s="556" t="s">
        <v>656</v>
      </c>
      <c r="P43" s="556" t="s">
        <v>656</v>
      </c>
      <c r="Q43" s="380" t="s">
        <v>787</v>
      </c>
      <c r="R43" s="380">
        <v>0.3</v>
      </c>
      <c r="S43" s="411">
        <v>43488</v>
      </c>
      <c r="T43" s="380">
        <v>57</v>
      </c>
      <c r="U43" s="380" t="s">
        <v>190</v>
      </c>
      <c r="V43" s="402">
        <v>0.4</v>
      </c>
      <c r="W43" s="402">
        <v>0.4</v>
      </c>
      <c r="X43" s="380">
        <v>0</v>
      </c>
      <c r="Y43" s="380">
        <v>0</v>
      </c>
      <c r="Z43" s="380" t="s">
        <v>190</v>
      </c>
      <c r="AA43" s="380" t="s">
        <v>190</v>
      </c>
      <c r="AB43" s="380">
        <v>6</v>
      </c>
      <c r="AC43" s="380">
        <v>6</v>
      </c>
      <c r="AD43" s="557" t="s">
        <v>658</v>
      </c>
      <c r="AE43" s="556" t="s">
        <v>656</v>
      </c>
      <c r="AF43" s="556" t="s">
        <v>656</v>
      </c>
    </row>
    <row r="44" spans="1:33" s="513" customFormat="1" ht="33" customHeight="1" x14ac:dyDescent="0.25">
      <c r="B44" s="76" t="s">
        <v>139</v>
      </c>
      <c r="C44" s="399" t="s">
        <v>718</v>
      </c>
      <c r="D44" s="76" t="s">
        <v>957</v>
      </c>
      <c r="E44" s="380">
        <v>1967</v>
      </c>
      <c r="F44" s="555" t="s">
        <v>781</v>
      </c>
      <c r="G44" s="380" t="s">
        <v>190</v>
      </c>
      <c r="H44" s="380" t="s">
        <v>190</v>
      </c>
      <c r="I44" s="380" t="s">
        <v>190</v>
      </c>
      <c r="J44" s="380" t="s">
        <v>190</v>
      </c>
      <c r="K44" s="380" t="s">
        <v>190</v>
      </c>
      <c r="L44" s="380" t="s">
        <v>190</v>
      </c>
      <c r="M44" s="556" t="s">
        <v>656</v>
      </c>
      <c r="N44" s="556" t="s">
        <v>656</v>
      </c>
      <c r="O44" s="556" t="s">
        <v>656</v>
      </c>
      <c r="P44" s="556" t="s">
        <v>656</v>
      </c>
      <c r="Q44" s="380" t="s">
        <v>788</v>
      </c>
      <c r="R44" s="380">
        <v>0.16</v>
      </c>
      <c r="S44" s="411">
        <v>43489</v>
      </c>
      <c r="T44" s="380">
        <v>45</v>
      </c>
      <c r="U44" s="380" t="s">
        <v>190</v>
      </c>
      <c r="V44" s="402">
        <v>0.4</v>
      </c>
      <c r="W44" s="402">
        <v>0.4</v>
      </c>
      <c r="X44" s="380">
        <v>0</v>
      </c>
      <c r="Y44" s="380">
        <v>0</v>
      </c>
      <c r="Z44" s="380" t="s">
        <v>190</v>
      </c>
      <c r="AA44" s="380" t="s">
        <v>190</v>
      </c>
      <c r="AB44" s="380">
        <v>6</v>
      </c>
      <c r="AC44" s="380">
        <v>6</v>
      </c>
      <c r="AD44" s="557" t="s">
        <v>658</v>
      </c>
      <c r="AE44" s="556" t="s">
        <v>656</v>
      </c>
      <c r="AF44" s="556" t="s">
        <v>656</v>
      </c>
    </row>
    <row r="45" spans="1:33" s="950" customFormat="1" ht="33" customHeight="1" x14ac:dyDescent="0.25">
      <c r="B45" s="76" t="s">
        <v>139</v>
      </c>
      <c r="C45" s="399" t="s">
        <v>1715</v>
      </c>
      <c r="D45" s="76" t="s">
        <v>1719</v>
      </c>
      <c r="E45" s="380">
        <v>1988</v>
      </c>
      <c r="F45" s="555" t="s">
        <v>781</v>
      </c>
      <c r="G45" s="380" t="s">
        <v>190</v>
      </c>
      <c r="H45" s="380" t="s">
        <v>190</v>
      </c>
      <c r="I45" s="380" t="s">
        <v>190</v>
      </c>
      <c r="J45" s="380" t="s">
        <v>190</v>
      </c>
      <c r="K45" s="380" t="s">
        <v>190</v>
      </c>
      <c r="L45" s="380" t="s">
        <v>190</v>
      </c>
      <c r="M45" s="556" t="s">
        <v>656</v>
      </c>
      <c r="N45" s="556" t="s">
        <v>656</v>
      </c>
      <c r="O45" s="556" t="s">
        <v>656</v>
      </c>
      <c r="P45" s="556" t="s">
        <v>656</v>
      </c>
      <c r="Q45" s="380" t="s">
        <v>1760</v>
      </c>
      <c r="R45" s="380">
        <v>1.1599999999999999</v>
      </c>
      <c r="S45" s="411">
        <v>43490</v>
      </c>
      <c r="T45" s="380">
        <v>46</v>
      </c>
      <c r="U45" s="380" t="s">
        <v>190</v>
      </c>
      <c r="V45" s="402">
        <v>0.4</v>
      </c>
      <c r="W45" s="402">
        <v>0.4</v>
      </c>
      <c r="X45" s="380">
        <v>0</v>
      </c>
      <c r="Y45" s="380">
        <v>0</v>
      </c>
      <c r="Z45" s="380" t="s">
        <v>190</v>
      </c>
      <c r="AA45" s="380" t="s">
        <v>190</v>
      </c>
      <c r="AB45" s="380">
        <v>6</v>
      </c>
      <c r="AC45" s="380">
        <v>6</v>
      </c>
      <c r="AD45" s="557" t="s">
        <v>658</v>
      </c>
      <c r="AE45" s="556" t="s">
        <v>656</v>
      </c>
      <c r="AF45" s="556" t="s">
        <v>656</v>
      </c>
    </row>
    <row r="46" spans="1:33" s="950" customFormat="1" ht="33" customHeight="1" x14ac:dyDescent="0.25">
      <c r="B46" s="76" t="s">
        <v>139</v>
      </c>
      <c r="C46" s="399" t="s">
        <v>1717</v>
      </c>
      <c r="D46" s="76" t="s">
        <v>1720</v>
      </c>
      <c r="E46" s="380">
        <v>1982</v>
      </c>
      <c r="F46" s="555" t="s">
        <v>781</v>
      </c>
      <c r="G46" s="380" t="s">
        <v>190</v>
      </c>
      <c r="H46" s="380" t="s">
        <v>190</v>
      </c>
      <c r="I46" s="380" t="s">
        <v>190</v>
      </c>
      <c r="J46" s="380" t="s">
        <v>190</v>
      </c>
      <c r="K46" s="380" t="s">
        <v>190</v>
      </c>
      <c r="L46" s="380" t="s">
        <v>190</v>
      </c>
      <c r="M46" s="556" t="s">
        <v>656</v>
      </c>
      <c r="N46" s="556" t="s">
        <v>656</v>
      </c>
      <c r="O46" s="556" t="s">
        <v>656</v>
      </c>
      <c r="P46" s="556" t="s">
        <v>656</v>
      </c>
      <c r="Q46" s="380" t="s">
        <v>1761</v>
      </c>
      <c r="R46" s="380">
        <v>2.16</v>
      </c>
      <c r="S46" s="411">
        <v>43491</v>
      </c>
      <c r="T46" s="380">
        <v>47</v>
      </c>
      <c r="U46" s="380" t="s">
        <v>190</v>
      </c>
      <c r="V46" s="402">
        <v>0.4</v>
      </c>
      <c r="W46" s="402">
        <v>0.4</v>
      </c>
      <c r="X46" s="380">
        <v>0</v>
      </c>
      <c r="Y46" s="380">
        <v>0</v>
      </c>
      <c r="Z46" s="380" t="s">
        <v>190</v>
      </c>
      <c r="AA46" s="380" t="s">
        <v>190</v>
      </c>
      <c r="AB46" s="380">
        <v>6</v>
      </c>
      <c r="AC46" s="380">
        <v>6</v>
      </c>
      <c r="AD46" s="557" t="s">
        <v>658</v>
      </c>
      <c r="AE46" s="556" t="s">
        <v>656</v>
      </c>
      <c r="AF46" s="556" t="s">
        <v>656</v>
      </c>
    </row>
    <row r="47" spans="1:33" ht="48" customHeight="1" x14ac:dyDescent="0.25">
      <c r="A47" s="7"/>
      <c r="B47" s="394" t="s">
        <v>141</v>
      </c>
      <c r="C47" s="395" t="s">
        <v>142</v>
      </c>
      <c r="D47" s="394" t="s">
        <v>93</v>
      </c>
      <c r="E47" s="441" t="s">
        <v>190</v>
      </c>
      <c r="F47" s="441" t="s">
        <v>190</v>
      </c>
      <c r="G47" s="441" t="s">
        <v>190</v>
      </c>
      <c r="H47" s="441" t="s">
        <v>190</v>
      </c>
      <c r="I47" s="441" t="s">
        <v>190</v>
      </c>
      <c r="J47" s="441" t="s">
        <v>190</v>
      </c>
      <c r="K47" s="441" t="s">
        <v>190</v>
      </c>
      <c r="L47" s="441" t="s">
        <v>190</v>
      </c>
      <c r="M47" s="441" t="s">
        <v>190</v>
      </c>
      <c r="N47" s="441" t="s">
        <v>190</v>
      </c>
      <c r="O47" s="441" t="s">
        <v>190</v>
      </c>
      <c r="P47" s="441" t="s">
        <v>190</v>
      </c>
      <c r="Q47" s="441" t="s">
        <v>190</v>
      </c>
      <c r="R47" s="441" t="s">
        <v>190</v>
      </c>
      <c r="S47" s="441" t="s">
        <v>190</v>
      </c>
      <c r="T47" s="441" t="s">
        <v>190</v>
      </c>
      <c r="U47" s="441" t="s">
        <v>190</v>
      </c>
      <c r="V47" s="441" t="s">
        <v>190</v>
      </c>
      <c r="W47" s="441" t="s">
        <v>190</v>
      </c>
      <c r="X47" s="441" t="s">
        <v>190</v>
      </c>
      <c r="Y47" s="441" t="s">
        <v>190</v>
      </c>
      <c r="Z47" s="441" t="s">
        <v>190</v>
      </c>
      <c r="AA47" s="441" t="s">
        <v>190</v>
      </c>
      <c r="AB47" s="441" t="s">
        <v>190</v>
      </c>
      <c r="AC47" s="441" t="s">
        <v>190</v>
      </c>
      <c r="AD47" s="441" t="s">
        <v>190</v>
      </c>
      <c r="AE47" s="441" t="s">
        <v>190</v>
      </c>
      <c r="AF47" s="441" t="s">
        <v>190</v>
      </c>
      <c r="AG47" s="7"/>
    </row>
    <row r="48" spans="1:33" ht="42" customHeight="1" x14ac:dyDescent="0.25">
      <c r="A48" s="7"/>
      <c r="B48" s="424" t="s">
        <v>143</v>
      </c>
      <c r="C48" s="425" t="s">
        <v>144</v>
      </c>
      <c r="D48" s="424" t="s">
        <v>93</v>
      </c>
      <c r="E48" s="534" t="s">
        <v>190</v>
      </c>
      <c r="F48" s="534" t="s">
        <v>190</v>
      </c>
      <c r="G48" s="534" t="s">
        <v>190</v>
      </c>
      <c r="H48" s="534" t="s">
        <v>190</v>
      </c>
      <c r="I48" s="534" t="s">
        <v>190</v>
      </c>
      <c r="J48" s="534" t="s">
        <v>190</v>
      </c>
      <c r="K48" s="534" t="s">
        <v>190</v>
      </c>
      <c r="L48" s="534" t="s">
        <v>190</v>
      </c>
      <c r="M48" s="534" t="s">
        <v>190</v>
      </c>
      <c r="N48" s="534" t="s">
        <v>190</v>
      </c>
      <c r="O48" s="534" t="s">
        <v>190</v>
      </c>
      <c r="P48" s="534" t="s">
        <v>190</v>
      </c>
      <c r="Q48" s="534" t="s">
        <v>190</v>
      </c>
      <c r="R48" s="534" t="s">
        <v>190</v>
      </c>
      <c r="S48" s="534" t="s">
        <v>190</v>
      </c>
      <c r="T48" s="534" t="s">
        <v>190</v>
      </c>
      <c r="U48" s="534" t="s">
        <v>190</v>
      </c>
      <c r="V48" s="534" t="s">
        <v>190</v>
      </c>
      <c r="W48" s="534" t="s">
        <v>190</v>
      </c>
      <c r="X48" s="534" t="s">
        <v>190</v>
      </c>
      <c r="Y48" s="534" t="s">
        <v>190</v>
      </c>
      <c r="Z48" s="534" t="s">
        <v>190</v>
      </c>
      <c r="AA48" s="534" t="s">
        <v>190</v>
      </c>
      <c r="AB48" s="534" t="s">
        <v>190</v>
      </c>
      <c r="AC48" s="534" t="s">
        <v>190</v>
      </c>
      <c r="AD48" s="534" t="s">
        <v>190</v>
      </c>
      <c r="AE48" s="534" t="s">
        <v>190</v>
      </c>
      <c r="AF48" s="534" t="s">
        <v>190</v>
      </c>
      <c r="AG48" s="7"/>
    </row>
    <row r="49" spans="1:33" ht="42" customHeight="1" x14ac:dyDescent="0.25">
      <c r="A49" s="7"/>
      <c r="B49" s="424" t="s">
        <v>148</v>
      </c>
      <c r="C49" s="425" t="s">
        <v>149</v>
      </c>
      <c r="D49" s="424" t="s">
        <v>93</v>
      </c>
      <c r="E49" s="444" t="s">
        <v>190</v>
      </c>
      <c r="F49" s="444" t="s">
        <v>190</v>
      </c>
      <c r="G49" s="444" t="s">
        <v>190</v>
      </c>
      <c r="H49" s="444" t="s">
        <v>190</v>
      </c>
      <c r="I49" s="444" t="s">
        <v>190</v>
      </c>
      <c r="J49" s="444" t="s">
        <v>190</v>
      </c>
      <c r="K49" s="444" t="s">
        <v>190</v>
      </c>
      <c r="L49" s="444" t="s">
        <v>190</v>
      </c>
      <c r="M49" s="444" t="s">
        <v>190</v>
      </c>
      <c r="N49" s="444" t="s">
        <v>190</v>
      </c>
      <c r="O49" s="444" t="s">
        <v>190</v>
      </c>
      <c r="P49" s="444" t="s">
        <v>190</v>
      </c>
      <c r="Q49" s="444" t="s">
        <v>190</v>
      </c>
      <c r="R49" s="444" t="s">
        <v>190</v>
      </c>
      <c r="S49" s="444" t="s">
        <v>190</v>
      </c>
      <c r="T49" s="444" t="s">
        <v>190</v>
      </c>
      <c r="U49" s="444" t="s">
        <v>190</v>
      </c>
      <c r="V49" s="444" t="s">
        <v>190</v>
      </c>
      <c r="W49" s="444" t="s">
        <v>190</v>
      </c>
      <c r="X49" s="444" t="s">
        <v>190</v>
      </c>
      <c r="Y49" s="444" t="s">
        <v>190</v>
      </c>
      <c r="Z49" s="444" t="s">
        <v>190</v>
      </c>
      <c r="AA49" s="444" t="s">
        <v>190</v>
      </c>
      <c r="AB49" s="444" t="s">
        <v>190</v>
      </c>
      <c r="AC49" s="444" t="s">
        <v>190</v>
      </c>
      <c r="AD49" s="444" t="s">
        <v>190</v>
      </c>
      <c r="AE49" s="444" t="s">
        <v>190</v>
      </c>
      <c r="AF49" s="444" t="s">
        <v>190</v>
      </c>
      <c r="AG49" s="7"/>
    </row>
    <row r="50" spans="1:33" ht="48" customHeight="1" x14ac:dyDescent="0.25">
      <c r="A50" s="7"/>
      <c r="B50" s="394" t="s">
        <v>150</v>
      </c>
      <c r="C50" s="395" t="s">
        <v>151</v>
      </c>
      <c r="D50" s="394" t="s">
        <v>93</v>
      </c>
      <c r="E50" s="479" t="s">
        <v>190</v>
      </c>
      <c r="F50" s="479" t="s">
        <v>190</v>
      </c>
      <c r="G50" s="479" t="s">
        <v>190</v>
      </c>
      <c r="H50" s="479" t="s">
        <v>190</v>
      </c>
      <c r="I50" s="479" t="s">
        <v>190</v>
      </c>
      <c r="J50" s="479" t="s">
        <v>190</v>
      </c>
      <c r="K50" s="479" t="s">
        <v>190</v>
      </c>
      <c r="L50" s="479" t="s">
        <v>190</v>
      </c>
      <c r="M50" s="479" t="s">
        <v>190</v>
      </c>
      <c r="N50" s="479" t="s">
        <v>190</v>
      </c>
      <c r="O50" s="479" t="s">
        <v>190</v>
      </c>
      <c r="P50" s="479" t="s">
        <v>190</v>
      </c>
      <c r="Q50" s="479" t="s">
        <v>190</v>
      </c>
      <c r="R50" s="479" t="s">
        <v>190</v>
      </c>
      <c r="S50" s="479" t="s">
        <v>190</v>
      </c>
      <c r="T50" s="479" t="s">
        <v>190</v>
      </c>
      <c r="U50" s="479" t="s">
        <v>190</v>
      </c>
      <c r="V50" s="479" t="s">
        <v>190</v>
      </c>
      <c r="W50" s="479" t="s">
        <v>190</v>
      </c>
      <c r="X50" s="479" t="s">
        <v>190</v>
      </c>
      <c r="Y50" s="479" t="s">
        <v>190</v>
      </c>
      <c r="Z50" s="479" t="s">
        <v>190</v>
      </c>
      <c r="AA50" s="479" t="s">
        <v>190</v>
      </c>
      <c r="AB50" s="479" t="s">
        <v>190</v>
      </c>
      <c r="AC50" s="479" t="s">
        <v>190</v>
      </c>
      <c r="AD50" s="479" t="s">
        <v>190</v>
      </c>
      <c r="AE50" s="479" t="s">
        <v>190</v>
      </c>
      <c r="AF50" s="479" t="s">
        <v>190</v>
      </c>
      <c r="AG50" s="7"/>
    </row>
    <row r="51" spans="1:33" ht="42" customHeight="1" x14ac:dyDescent="0.25">
      <c r="A51" s="7"/>
      <c r="B51" s="554" t="s">
        <v>152</v>
      </c>
      <c r="C51" s="559" t="s">
        <v>153</v>
      </c>
      <c r="D51" s="421" t="s">
        <v>93</v>
      </c>
      <c r="E51" s="444" t="s">
        <v>190</v>
      </c>
      <c r="F51" s="444" t="s">
        <v>190</v>
      </c>
      <c r="G51" s="444" t="s">
        <v>190</v>
      </c>
      <c r="H51" s="444" t="s">
        <v>190</v>
      </c>
      <c r="I51" s="444" t="s">
        <v>190</v>
      </c>
      <c r="J51" s="444" t="s">
        <v>190</v>
      </c>
      <c r="K51" s="444" t="s">
        <v>190</v>
      </c>
      <c r="L51" s="444" t="s">
        <v>190</v>
      </c>
      <c r="M51" s="444" t="s">
        <v>190</v>
      </c>
      <c r="N51" s="444" t="s">
        <v>190</v>
      </c>
      <c r="O51" s="444" t="s">
        <v>190</v>
      </c>
      <c r="P51" s="444" t="s">
        <v>190</v>
      </c>
      <c r="Q51" s="444" t="s">
        <v>190</v>
      </c>
      <c r="R51" s="444" t="s">
        <v>190</v>
      </c>
      <c r="S51" s="444" t="s">
        <v>190</v>
      </c>
      <c r="T51" s="444" t="s">
        <v>190</v>
      </c>
      <c r="U51" s="444" t="s">
        <v>190</v>
      </c>
      <c r="V51" s="444" t="s">
        <v>190</v>
      </c>
      <c r="W51" s="444" t="s">
        <v>190</v>
      </c>
      <c r="X51" s="444" t="s">
        <v>190</v>
      </c>
      <c r="Y51" s="444" t="s">
        <v>190</v>
      </c>
      <c r="Z51" s="444" t="s">
        <v>190</v>
      </c>
      <c r="AA51" s="444" t="s">
        <v>190</v>
      </c>
      <c r="AB51" s="444" t="s">
        <v>190</v>
      </c>
      <c r="AC51" s="444" t="s">
        <v>190</v>
      </c>
      <c r="AD51" s="444" t="s">
        <v>190</v>
      </c>
      <c r="AE51" s="444" t="s">
        <v>190</v>
      </c>
      <c r="AF51" s="444" t="s">
        <v>190</v>
      </c>
      <c r="AG51" s="7"/>
    </row>
    <row r="52" spans="1:33" ht="42" customHeight="1" x14ac:dyDescent="0.25">
      <c r="A52" s="7"/>
      <c r="B52" s="554" t="s">
        <v>154</v>
      </c>
      <c r="C52" s="559" t="s">
        <v>155</v>
      </c>
      <c r="D52" s="421" t="s">
        <v>93</v>
      </c>
      <c r="E52" s="444" t="s">
        <v>190</v>
      </c>
      <c r="F52" s="444" t="s">
        <v>190</v>
      </c>
      <c r="G52" s="444" t="s">
        <v>190</v>
      </c>
      <c r="H52" s="444" t="s">
        <v>190</v>
      </c>
      <c r="I52" s="444" t="s">
        <v>190</v>
      </c>
      <c r="J52" s="444" t="s">
        <v>190</v>
      </c>
      <c r="K52" s="444" t="s">
        <v>190</v>
      </c>
      <c r="L52" s="444" t="s">
        <v>190</v>
      </c>
      <c r="M52" s="444" t="s">
        <v>190</v>
      </c>
      <c r="N52" s="444" t="s">
        <v>190</v>
      </c>
      <c r="O52" s="444" t="s">
        <v>190</v>
      </c>
      <c r="P52" s="444" t="s">
        <v>190</v>
      </c>
      <c r="Q52" s="444" t="s">
        <v>190</v>
      </c>
      <c r="R52" s="444" t="s">
        <v>190</v>
      </c>
      <c r="S52" s="444" t="s">
        <v>190</v>
      </c>
      <c r="T52" s="444" t="s">
        <v>190</v>
      </c>
      <c r="U52" s="444" t="s">
        <v>190</v>
      </c>
      <c r="V52" s="444" t="s">
        <v>190</v>
      </c>
      <c r="W52" s="444" t="s">
        <v>190</v>
      </c>
      <c r="X52" s="444" t="s">
        <v>190</v>
      </c>
      <c r="Y52" s="444" t="s">
        <v>190</v>
      </c>
      <c r="Z52" s="444" t="s">
        <v>190</v>
      </c>
      <c r="AA52" s="444" t="s">
        <v>190</v>
      </c>
      <c r="AB52" s="444" t="s">
        <v>190</v>
      </c>
      <c r="AC52" s="444" t="s">
        <v>190</v>
      </c>
      <c r="AD52" s="444" t="s">
        <v>190</v>
      </c>
      <c r="AE52" s="444" t="s">
        <v>190</v>
      </c>
      <c r="AF52" s="444" t="s">
        <v>190</v>
      </c>
      <c r="AG52" s="7"/>
    </row>
    <row r="53" spans="1:33" s="513" customFormat="1" ht="33" customHeight="1" x14ac:dyDescent="0.25">
      <c r="B53" s="538" t="s">
        <v>154</v>
      </c>
      <c r="C53" s="539" t="s">
        <v>734</v>
      </c>
      <c r="D53" s="76" t="s">
        <v>841</v>
      </c>
      <c r="E53" s="380" t="s">
        <v>190</v>
      </c>
      <c r="F53" s="380" t="s">
        <v>782</v>
      </c>
      <c r="G53" s="380" t="s">
        <v>190</v>
      </c>
      <c r="H53" s="380" t="s">
        <v>190</v>
      </c>
      <c r="I53" s="380" t="s">
        <v>190</v>
      </c>
      <c r="J53" s="380" t="s">
        <v>190</v>
      </c>
      <c r="K53" s="380" t="s">
        <v>190</v>
      </c>
      <c r="L53" s="380" t="s">
        <v>190</v>
      </c>
      <c r="M53" s="380" t="s">
        <v>656</v>
      </c>
      <c r="N53" s="380" t="s">
        <v>656</v>
      </c>
      <c r="O53" s="380" t="s">
        <v>656</v>
      </c>
      <c r="P53" s="380" t="s">
        <v>656</v>
      </c>
      <c r="Q53" s="380" t="s">
        <v>190</v>
      </c>
      <c r="R53" s="380" t="s">
        <v>190</v>
      </c>
      <c r="S53" s="380" t="s">
        <v>190</v>
      </c>
      <c r="T53" s="380" t="s">
        <v>190</v>
      </c>
      <c r="U53" s="380" t="s">
        <v>190</v>
      </c>
      <c r="V53" s="380" t="s">
        <v>190</v>
      </c>
      <c r="W53" s="380" t="s">
        <v>190</v>
      </c>
      <c r="X53" s="380" t="s">
        <v>190</v>
      </c>
      <c r="Y53" s="380" t="s">
        <v>190</v>
      </c>
      <c r="Z53" s="380" t="s">
        <v>190</v>
      </c>
      <c r="AA53" s="380" t="s">
        <v>190</v>
      </c>
      <c r="AB53" s="380" t="s">
        <v>190</v>
      </c>
      <c r="AC53" s="380" t="s">
        <v>190</v>
      </c>
      <c r="AD53" s="555" t="s">
        <v>790</v>
      </c>
      <c r="AE53" s="380" t="s">
        <v>190</v>
      </c>
      <c r="AF53" s="380" t="s">
        <v>190</v>
      </c>
    </row>
    <row r="54" spans="1:33" ht="42" customHeight="1" x14ac:dyDescent="0.25">
      <c r="A54" s="7"/>
      <c r="B54" s="421" t="s">
        <v>156</v>
      </c>
      <c r="C54" s="422" t="s">
        <v>157</v>
      </c>
      <c r="D54" s="421" t="s">
        <v>93</v>
      </c>
      <c r="E54" s="444" t="s">
        <v>190</v>
      </c>
      <c r="F54" s="444" t="s">
        <v>190</v>
      </c>
      <c r="G54" s="444" t="s">
        <v>190</v>
      </c>
      <c r="H54" s="444" t="s">
        <v>190</v>
      </c>
      <c r="I54" s="444" t="s">
        <v>190</v>
      </c>
      <c r="J54" s="444" t="s">
        <v>190</v>
      </c>
      <c r="K54" s="444" t="s">
        <v>190</v>
      </c>
      <c r="L54" s="444" t="s">
        <v>190</v>
      </c>
      <c r="M54" s="444" t="s">
        <v>190</v>
      </c>
      <c r="N54" s="444" t="s">
        <v>190</v>
      </c>
      <c r="O54" s="444" t="s">
        <v>190</v>
      </c>
      <c r="P54" s="444" t="s">
        <v>190</v>
      </c>
      <c r="Q54" s="444" t="s">
        <v>190</v>
      </c>
      <c r="R54" s="444" t="s">
        <v>190</v>
      </c>
      <c r="S54" s="444" t="s">
        <v>190</v>
      </c>
      <c r="T54" s="444" t="s">
        <v>190</v>
      </c>
      <c r="U54" s="444" t="s">
        <v>190</v>
      </c>
      <c r="V54" s="444" t="s">
        <v>190</v>
      </c>
      <c r="W54" s="444" t="s">
        <v>190</v>
      </c>
      <c r="X54" s="444" t="s">
        <v>190</v>
      </c>
      <c r="Y54" s="444" t="s">
        <v>190</v>
      </c>
      <c r="Z54" s="444" t="s">
        <v>190</v>
      </c>
      <c r="AA54" s="444" t="s">
        <v>190</v>
      </c>
      <c r="AB54" s="444" t="s">
        <v>190</v>
      </c>
      <c r="AC54" s="444" t="s">
        <v>190</v>
      </c>
      <c r="AD54" s="444" t="s">
        <v>190</v>
      </c>
      <c r="AE54" s="444" t="s">
        <v>190</v>
      </c>
      <c r="AF54" s="444" t="s">
        <v>190</v>
      </c>
      <c r="AG54" s="7"/>
    </row>
    <row r="55" spans="1:33" ht="42" customHeight="1" x14ac:dyDescent="0.25">
      <c r="A55" s="7"/>
      <c r="B55" s="421" t="s">
        <v>158</v>
      </c>
      <c r="C55" s="422" t="s">
        <v>159</v>
      </c>
      <c r="D55" s="421" t="s">
        <v>93</v>
      </c>
      <c r="E55" s="444" t="s">
        <v>190</v>
      </c>
      <c r="F55" s="444" t="s">
        <v>190</v>
      </c>
      <c r="G55" s="444" t="s">
        <v>190</v>
      </c>
      <c r="H55" s="444" t="s">
        <v>190</v>
      </c>
      <c r="I55" s="444" t="s">
        <v>190</v>
      </c>
      <c r="J55" s="444" t="s">
        <v>190</v>
      </c>
      <c r="K55" s="444" t="s">
        <v>190</v>
      </c>
      <c r="L55" s="444" t="s">
        <v>190</v>
      </c>
      <c r="M55" s="444" t="s">
        <v>190</v>
      </c>
      <c r="N55" s="444" t="s">
        <v>190</v>
      </c>
      <c r="O55" s="444" t="s">
        <v>190</v>
      </c>
      <c r="P55" s="444" t="s">
        <v>190</v>
      </c>
      <c r="Q55" s="444" t="s">
        <v>190</v>
      </c>
      <c r="R55" s="444" t="s">
        <v>190</v>
      </c>
      <c r="S55" s="444" t="s">
        <v>190</v>
      </c>
      <c r="T55" s="444" t="s">
        <v>190</v>
      </c>
      <c r="U55" s="444" t="s">
        <v>190</v>
      </c>
      <c r="V55" s="444" t="s">
        <v>190</v>
      </c>
      <c r="W55" s="444" t="s">
        <v>190</v>
      </c>
      <c r="X55" s="444" t="s">
        <v>190</v>
      </c>
      <c r="Y55" s="444" t="s">
        <v>190</v>
      </c>
      <c r="Z55" s="444" t="s">
        <v>190</v>
      </c>
      <c r="AA55" s="444" t="s">
        <v>190</v>
      </c>
      <c r="AB55" s="444" t="s">
        <v>190</v>
      </c>
      <c r="AC55" s="444" t="s">
        <v>190</v>
      </c>
      <c r="AD55" s="444" t="s">
        <v>190</v>
      </c>
      <c r="AE55" s="444" t="s">
        <v>190</v>
      </c>
      <c r="AF55" s="444" t="s">
        <v>190</v>
      </c>
      <c r="AG55" s="7"/>
    </row>
    <row r="56" spans="1:33" ht="42" customHeight="1" x14ac:dyDescent="0.25">
      <c r="A56" s="7"/>
      <c r="B56" s="421" t="s">
        <v>160</v>
      </c>
      <c r="C56" s="422" t="s">
        <v>161</v>
      </c>
      <c r="D56" s="421" t="s">
        <v>93</v>
      </c>
      <c r="E56" s="444" t="s">
        <v>190</v>
      </c>
      <c r="F56" s="444" t="s">
        <v>190</v>
      </c>
      <c r="G56" s="444" t="s">
        <v>190</v>
      </c>
      <c r="H56" s="444" t="s">
        <v>190</v>
      </c>
      <c r="I56" s="444" t="s">
        <v>190</v>
      </c>
      <c r="J56" s="444" t="s">
        <v>190</v>
      </c>
      <c r="K56" s="444" t="s">
        <v>190</v>
      </c>
      <c r="L56" s="444" t="s">
        <v>190</v>
      </c>
      <c r="M56" s="444" t="s">
        <v>190</v>
      </c>
      <c r="N56" s="444" t="s">
        <v>190</v>
      </c>
      <c r="O56" s="444" t="s">
        <v>190</v>
      </c>
      <c r="P56" s="444" t="s">
        <v>190</v>
      </c>
      <c r="Q56" s="444" t="s">
        <v>190</v>
      </c>
      <c r="R56" s="444" t="s">
        <v>190</v>
      </c>
      <c r="S56" s="444" t="s">
        <v>190</v>
      </c>
      <c r="T56" s="444" t="s">
        <v>190</v>
      </c>
      <c r="U56" s="444" t="s">
        <v>190</v>
      </c>
      <c r="V56" s="444" t="s">
        <v>190</v>
      </c>
      <c r="W56" s="444" t="s">
        <v>190</v>
      </c>
      <c r="X56" s="444" t="s">
        <v>190</v>
      </c>
      <c r="Y56" s="444" t="s">
        <v>190</v>
      </c>
      <c r="Z56" s="444" t="s">
        <v>190</v>
      </c>
      <c r="AA56" s="444" t="s">
        <v>190</v>
      </c>
      <c r="AB56" s="444" t="s">
        <v>190</v>
      </c>
      <c r="AC56" s="444" t="s">
        <v>190</v>
      </c>
      <c r="AD56" s="444" t="s">
        <v>190</v>
      </c>
      <c r="AE56" s="444" t="s">
        <v>190</v>
      </c>
      <c r="AF56" s="444" t="s">
        <v>190</v>
      </c>
      <c r="AG56" s="7"/>
    </row>
    <row r="57" spans="1:33" ht="42" customHeight="1" x14ac:dyDescent="0.25">
      <c r="A57" s="7"/>
      <c r="B57" s="421" t="s">
        <v>165</v>
      </c>
      <c r="C57" s="422" t="s">
        <v>166</v>
      </c>
      <c r="D57" s="421" t="s">
        <v>93</v>
      </c>
      <c r="E57" s="444" t="s">
        <v>190</v>
      </c>
      <c r="F57" s="444" t="s">
        <v>190</v>
      </c>
      <c r="G57" s="444" t="s">
        <v>190</v>
      </c>
      <c r="H57" s="444" t="s">
        <v>190</v>
      </c>
      <c r="I57" s="444" t="s">
        <v>190</v>
      </c>
      <c r="J57" s="444" t="s">
        <v>190</v>
      </c>
      <c r="K57" s="444" t="s">
        <v>190</v>
      </c>
      <c r="L57" s="444" t="s">
        <v>190</v>
      </c>
      <c r="M57" s="444" t="s">
        <v>190</v>
      </c>
      <c r="N57" s="444" t="s">
        <v>190</v>
      </c>
      <c r="O57" s="444" t="s">
        <v>190</v>
      </c>
      <c r="P57" s="444" t="s">
        <v>190</v>
      </c>
      <c r="Q57" s="444" t="s">
        <v>190</v>
      </c>
      <c r="R57" s="444" t="s">
        <v>190</v>
      </c>
      <c r="S57" s="444" t="s">
        <v>190</v>
      </c>
      <c r="T57" s="444" t="s">
        <v>190</v>
      </c>
      <c r="U57" s="444" t="s">
        <v>190</v>
      </c>
      <c r="V57" s="444" t="s">
        <v>190</v>
      </c>
      <c r="W57" s="444" t="s">
        <v>190</v>
      </c>
      <c r="X57" s="444" t="s">
        <v>190</v>
      </c>
      <c r="Y57" s="444" t="s">
        <v>190</v>
      </c>
      <c r="Z57" s="444" t="s">
        <v>190</v>
      </c>
      <c r="AA57" s="444" t="s">
        <v>190</v>
      </c>
      <c r="AB57" s="444" t="s">
        <v>190</v>
      </c>
      <c r="AC57" s="444" t="s">
        <v>190</v>
      </c>
      <c r="AD57" s="444" t="s">
        <v>190</v>
      </c>
      <c r="AE57" s="444" t="s">
        <v>190</v>
      </c>
      <c r="AF57" s="444" t="s">
        <v>190</v>
      </c>
      <c r="AG57" s="7"/>
    </row>
    <row r="58" spans="1:33" ht="42" customHeight="1" x14ac:dyDescent="0.25">
      <c r="A58" s="7"/>
      <c r="B58" s="554" t="s">
        <v>167</v>
      </c>
      <c r="C58" s="559" t="s">
        <v>168</v>
      </c>
      <c r="D58" s="421" t="s">
        <v>93</v>
      </c>
      <c r="E58" s="444" t="s">
        <v>190</v>
      </c>
      <c r="F58" s="444" t="s">
        <v>190</v>
      </c>
      <c r="G58" s="444" t="s">
        <v>190</v>
      </c>
      <c r="H58" s="444" t="s">
        <v>190</v>
      </c>
      <c r="I58" s="444" t="s">
        <v>190</v>
      </c>
      <c r="J58" s="444" t="s">
        <v>190</v>
      </c>
      <c r="K58" s="444" t="s">
        <v>190</v>
      </c>
      <c r="L58" s="444" t="s">
        <v>190</v>
      </c>
      <c r="M58" s="444" t="s">
        <v>190</v>
      </c>
      <c r="N58" s="444" t="s">
        <v>190</v>
      </c>
      <c r="O58" s="444" t="s">
        <v>190</v>
      </c>
      <c r="P58" s="444" t="s">
        <v>190</v>
      </c>
      <c r="Q58" s="444" t="s">
        <v>190</v>
      </c>
      <c r="R58" s="444" t="s">
        <v>190</v>
      </c>
      <c r="S58" s="444" t="s">
        <v>190</v>
      </c>
      <c r="T58" s="444" t="s">
        <v>190</v>
      </c>
      <c r="U58" s="444" t="s">
        <v>190</v>
      </c>
      <c r="V58" s="444" t="s">
        <v>190</v>
      </c>
      <c r="W58" s="444" t="s">
        <v>190</v>
      </c>
      <c r="X58" s="444" t="s">
        <v>190</v>
      </c>
      <c r="Y58" s="444" t="s">
        <v>190</v>
      </c>
      <c r="Z58" s="444" t="s">
        <v>190</v>
      </c>
      <c r="AA58" s="444" t="s">
        <v>190</v>
      </c>
      <c r="AB58" s="444" t="s">
        <v>190</v>
      </c>
      <c r="AC58" s="444" t="s">
        <v>190</v>
      </c>
      <c r="AD58" s="444" t="s">
        <v>190</v>
      </c>
      <c r="AE58" s="444" t="s">
        <v>190</v>
      </c>
      <c r="AF58" s="444" t="s">
        <v>190</v>
      </c>
      <c r="AG58" s="7"/>
    </row>
    <row r="59" spans="1:33" ht="42" customHeight="1" x14ac:dyDescent="0.25">
      <c r="A59" s="7"/>
      <c r="B59" s="554" t="s">
        <v>169</v>
      </c>
      <c r="C59" s="559" t="s">
        <v>170</v>
      </c>
      <c r="D59" s="421" t="s">
        <v>93</v>
      </c>
      <c r="E59" s="444" t="s">
        <v>190</v>
      </c>
      <c r="F59" s="444" t="s">
        <v>190</v>
      </c>
      <c r="G59" s="444" t="s">
        <v>190</v>
      </c>
      <c r="H59" s="444" t="s">
        <v>190</v>
      </c>
      <c r="I59" s="444" t="s">
        <v>190</v>
      </c>
      <c r="J59" s="444" t="s">
        <v>190</v>
      </c>
      <c r="K59" s="444" t="s">
        <v>190</v>
      </c>
      <c r="L59" s="444" t="s">
        <v>190</v>
      </c>
      <c r="M59" s="444" t="s">
        <v>190</v>
      </c>
      <c r="N59" s="444" t="s">
        <v>190</v>
      </c>
      <c r="O59" s="444" t="s">
        <v>190</v>
      </c>
      <c r="P59" s="444" t="s">
        <v>190</v>
      </c>
      <c r="Q59" s="444" t="s">
        <v>190</v>
      </c>
      <c r="R59" s="444" t="s">
        <v>190</v>
      </c>
      <c r="S59" s="444" t="s">
        <v>190</v>
      </c>
      <c r="T59" s="444" t="s">
        <v>190</v>
      </c>
      <c r="U59" s="444" t="s">
        <v>190</v>
      </c>
      <c r="V59" s="444" t="s">
        <v>190</v>
      </c>
      <c r="W59" s="444" t="s">
        <v>190</v>
      </c>
      <c r="X59" s="444" t="s">
        <v>190</v>
      </c>
      <c r="Y59" s="444" t="s">
        <v>190</v>
      </c>
      <c r="Z59" s="444" t="s">
        <v>190</v>
      </c>
      <c r="AA59" s="444" t="s">
        <v>190</v>
      </c>
      <c r="AB59" s="444" t="s">
        <v>190</v>
      </c>
      <c r="AC59" s="444" t="s">
        <v>190</v>
      </c>
      <c r="AD59" s="444" t="s">
        <v>190</v>
      </c>
      <c r="AE59" s="444" t="s">
        <v>190</v>
      </c>
      <c r="AF59" s="444" t="s">
        <v>190</v>
      </c>
      <c r="AG59" s="7"/>
    </row>
    <row r="60" spans="1:33" ht="48" customHeight="1" x14ac:dyDescent="0.25">
      <c r="A60" s="7"/>
      <c r="B60" s="394" t="s">
        <v>171</v>
      </c>
      <c r="C60" s="395" t="s">
        <v>172</v>
      </c>
      <c r="D60" s="394" t="s">
        <v>93</v>
      </c>
      <c r="E60" s="441" t="s">
        <v>190</v>
      </c>
      <c r="F60" s="441" t="s">
        <v>190</v>
      </c>
      <c r="G60" s="441" t="s">
        <v>190</v>
      </c>
      <c r="H60" s="441" t="s">
        <v>190</v>
      </c>
      <c r="I60" s="441" t="s">
        <v>190</v>
      </c>
      <c r="J60" s="441" t="s">
        <v>190</v>
      </c>
      <c r="K60" s="441" t="s">
        <v>190</v>
      </c>
      <c r="L60" s="441" t="s">
        <v>190</v>
      </c>
      <c r="M60" s="441" t="s">
        <v>190</v>
      </c>
      <c r="N60" s="441" t="s">
        <v>190</v>
      </c>
      <c r="O60" s="441" t="s">
        <v>190</v>
      </c>
      <c r="P60" s="441" t="s">
        <v>190</v>
      </c>
      <c r="Q60" s="441" t="s">
        <v>190</v>
      </c>
      <c r="R60" s="441" t="s">
        <v>190</v>
      </c>
      <c r="S60" s="441" t="s">
        <v>190</v>
      </c>
      <c r="T60" s="441" t="s">
        <v>190</v>
      </c>
      <c r="U60" s="441" t="s">
        <v>190</v>
      </c>
      <c r="V60" s="441" t="s">
        <v>190</v>
      </c>
      <c r="W60" s="441" t="s">
        <v>190</v>
      </c>
      <c r="X60" s="441" t="s">
        <v>190</v>
      </c>
      <c r="Y60" s="441" t="s">
        <v>190</v>
      </c>
      <c r="Z60" s="441" t="s">
        <v>190</v>
      </c>
      <c r="AA60" s="441" t="s">
        <v>190</v>
      </c>
      <c r="AB60" s="441" t="s">
        <v>190</v>
      </c>
      <c r="AC60" s="441" t="s">
        <v>190</v>
      </c>
      <c r="AD60" s="441" t="s">
        <v>190</v>
      </c>
      <c r="AE60" s="441" t="s">
        <v>190</v>
      </c>
      <c r="AF60" s="441" t="s">
        <v>190</v>
      </c>
      <c r="AG60" s="7"/>
    </row>
    <row r="61" spans="1:33" ht="42" customHeight="1" x14ac:dyDescent="0.25">
      <c r="A61" s="7"/>
      <c r="B61" s="421" t="s">
        <v>173</v>
      </c>
      <c r="C61" s="422" t="s">
        <v>174</v>
      </c>
      <c r="D61" s="421" t="s">
        <v>93</v>
      </c>
      <c r="E61" s="444" t="s">
        <v>190</v>
      </c>
      <c r="F61" s="444" t="s">
        <v>190</v>
      </c>
      <c r="G61" s="444" t="s">
        <v>190</v>
      </c>
      <c r="H61" s="444" t="s">
        <v>190</v>
      </c>
      <c r="I61" s="444" t="s">
        <v>190</v>
      </c>
      <c r="J61" s="444" t="s">
        <v>190</v>
      </c>
      <c r="K61" s="444" t="s">
        <v>190</v>
      </c>
      <c r="L61" s="444" t="s">
        <v>190</v>
      </c>
      <c r="M61" s="444" t="s">
        <v>190</v>
      </c>
      <c r="N61" s="444" t="s">
        <v>190</v>
      </c>
      <c r="O61" s="444" t="s">
        <v>190</v>
      </c>
      <c r="P61" s="444" t="s">
        <v>190</v>
      </c>
      <c r="Q61" s="444" t="s">
        <v>190</v>
      </c>
      <c r="R61" s="444" t="s">
        <v>190</v>
      </c>
      <c r="S61" s="444" t="s">
        <v>190</v>
      </c>
      <c r="T61" s="444" t="s">
        <v>190</v>
      </c>
      <c r="U61" s="444" t="s">
        <v>190</v>
      </c>
      <c r="V61" s="444" t="s">
        <v>190</v>
      </c>
      <c r="W61" s="444" t="s">
        <v>190</v>
      </c>
      <c r="X61" s="444" t="s">
        <v>190</v>
      </c>
      <c r="Y61" s="444" t="s">
        <v>190</v>
      </c>
      <c r="Z61" s="444" t="s">
        <v>190</v>
      </c>
      <c r="AA61" s="444" t="s">
        <v>190</v>
      </c>
      <c r="AB61" s="444" t="s">
        <v>190</v>
      </c>
      <c r="AC61" s="444" t="s">
        <v>190</v>
      </c>
      <c r="AD61" s="444" t="s">
        <v>190</v>
      </c>
      <c r="AE61" s="444" t="s">
        <v>190</v>
      </c>
      <c r="AF61" s="444" t="s">
        <v>190</v>
      </c>
      <c r="AG61" s="7"/>
    </row>
    <row r="62" spans="1:33" ht="42" customHeight="1" x14ac:dyDescent="0.25">
      <c r="A62" s="7"/>
      <c r="B62" s="421" t="s">
        <v>175</v>
      </c>
      <c r="C62" s="422" t="s">
        <v>176</v>
      </c>
      <c r="D62" s="421" t="s">
        <v>93</v>
      </c>
      <c r="E62" s="444" t="s">
        <v>190</v>
      </c>
      <c r="F62" s="444" t="s">
        <v>190</v>
      </c>
      <c r="G62" s="444" t="s">
        <v>190</v>
      </c>
      <c r="H62" s="444" t="s">
        <v>190</v>
      </c>
      <c r="I62" s="444" t="s">
        <v>190</v>
      </c>
      <c r="J62" s="444" t="s">
        <v>190</v>
      </c>
      <c r="K62" s="444" t="s">
        <v>190</v>
      </c>
      <c r="L62" s="444" t="s">
        <v>190</v>
      </c>
      <c r="M62" s="444" t="s">
        <v>190</v>
      </c>
      <c r="N62" s="444" t="s">
        <v>190</v>
      </c>
      <c r="O62" s="444" t="s">
        <v>190</v>
      </c>
      <c r="P62" s="444" t="s">
        <v>190</v>
      </c>
      <c r="Q62" s="444" t="s">
        <v>190</v>
      </c>
      <c r="R62" s="444" t="s">
        <v>190</v>
      </c>
      <c r="S62" s="444" t="s">
        <v>190</v>
      </c>
      <c r="T62" s="444" t="s">
        <v>190</v>
      </c>
      <c r="U62" s="444" t="s">
        <v>190</v>
      </c>
      <c r="V62" s="444" t="s">
        <v>190</v>
      </c>
      <c r="W62" s="444" t="s">
        <v>190</v>
      </c>
      <c r="X62" s="444" t="s">
        <v>190</v>
      </c>
      <c r="Y62" s="444" t="s">
        <v>190</v>
      </c>
      <c r="Z62" s="444" t="s">
        <v>190</v>
      </c>
      <c r="AA62" s="444" t="s">
        <v>190</v>
      </c>
      <c r="AB62" s="444" t="s">
        <v>190</v>
      </c>
      <c r="AC62" s="444" t="s">
        <v>190</v>
      </c>
      <c r="AD62" s="444" t="s">
        <v>190</v>
      </c>
      <c r="AE62" s="444" t="s">
        <v>190</v>
      </c>
      <c r="AF62" s="444" t="s">
        <v>190</v>
      </c>
      <c r="AG62" s="7"/>
    </row>
    <row r="63" spans="1:33" ht="48" customHeight="1" x14ac:dyDescent="0.25">
      <c r="A63" s="7"/>
      <c r="B63" s="394" t="s">
        <v>177</v>
      </c>
      <c r="C63" s="395" t="s">
        <v>178</v>
      </c>
      <c r="D63" s="530" t="s">
        <v>93</v>
      </c>
      <c r="E63" s="479" t="s">
        <v>190</v>
      </c>
      <c r="F63" s="479" t="s">
        <v>190</v>
      </c>
      <c r="G63" s="479" t="s">
        <v>190</v>
      </c>
      <c r="H63" s="479" t="s">
        <v>190</v>
      </c>
      <c r="I63" s="479" t="s">
        <v>190</v>
      </c>
      <c r="J63" s="479" t="s">
        <v>190</v>
      </c>
      <c r="K63" s="479" t="s">
        <v>190</v>
      </c>
      <c r="L63" s="479" t="s">
        <v>190</v>
      </c>
      <c r="M63" s="479" t="s">
        <v>190</v>
      </c>
      <c r="N63" s="479" t="s">
        <v>190</v>
      </c>
      <c r="O63" s="479" t="s">
        <v>190</v>
      </c>
      <c r="P63" s="479" t="s">
        <v>190</v>
      </c>
      <c r="Q63" s="479" t="s">
        <v>190</v>
      </c>
      <c r="R63" s="479" t="s">
        <v>190</v>
      </c>
      <c r="S63" s="479" t="s">
        <v>190</v>
      </c>
      <c r="T63" s="479" t="s">
        <v>190</v>
      </c>
      <c r="U63" s="479" t="s">
        <v>190</v>
      </c>
      <c r="V63" s="479" t="s">
        <v>190</v>
      </c>
      <c r="W63" s="479" t="s">
        <v>190</v>
      </c>
      <c r="X63" s="479" t="s">
        <v>190</v>
      </c>
      <c r="Y63" s="479" t="s">
        <v>190</v>
      </c>
      <c r="Z63" s="479" t="s">
        <v>190</v>
      </c>
      <c r="AA63" s="479" t="s">
        <v>190</v>
      </c>
      <c r="AB63" s="479" t="s">
        <v>190</v>
      </c>
      <c r="AC63" s="479" t="s">
        <v>190</v>
      </c>
      <c r="AD63" s="479" t="s">
        <v>190</v>
      </c>
      <c r="AE63" s="479" t="s">
        <v>190</v>
      </c>
      <c r="AF63" s="479" t="s">
        <v>190</v>
      </c>
      <c r="AG63" s="7"/>
    </row>
    <row r="64" spans="1:33" ht="47.25" x14ac:dyDescent="0.25">
      <c r="A64" s="7"/>
      <c r="B64" s="421" t="s">
        <v>179</v>
      </c>
      <c r="C64" s="422" t="s">
        <v>180</v>
      </c>
      <c r="D64" s="421" t="s">
        <v>93</v>
      </c>
      <c r="E64" s="444" t="s">
        <v>190</v>
      </c>
      <c r="F64" s="444" t="s">
        <v>190</v>
      </c>
      <c r="G64" s="444" t="s">
        <v>190</v>
      </c>
      <c r="H64" s="444" t="s">
        <v>190</v>
      </c>
      <c r="I64" s="444" t="s">
        <v>190</v>
      </c>
      <c r="J64" s="444" t="s">
        <v>190</v>
      </c>
      <c r="K64" s="444" t="s">
        <v>190</v>
      </c>
      <c r="L64" s="444" t="s">
        <v>190</v>
      </c>
      <c r="M64" s="444" t="s">
        <v>190</v>
      </c>
      <c r="N64" s="444" t="s">
        <v>190</v>
      </c>
      <c r="O64" s="444" t="s">
        <v>190</v>
      </c>
      <c r="P64" s="444" t="s">
        <v>190</v>
      </c>
      <c r="Q64" s="444" t="s">
        <v>190</v>
      </c>
      <c r="R64" s="444" t="s">
        <v>190</v>
      </c>
      <c r="S64" s="444" t="s">
        <v>190</v>
      </c>
      <c r="T64" s="444" t="s">
        <v>190</v>
      </c>
      <c r="U64" s="444" t="s">
        <v>190</v>
      </c>
      <c r="V64" s="444" t="s">
        <v>190</v>
      </c>
      <c r="W64" s="444" t="s">
        <v>190</v>
      </c>
      <c r="X64" s="444" t="s">
        <v>190</v>
      </c>
      <c r="Y64" s="444" t="s">
        <v>190</v>
      </c>
      <c r="Z64" s="444" t="s">
        <v>190</v>
      </c>
      <c r="AA64" s="444" t="s">
        <v>190</v>
      </c>
      <c r="AB64" s="444" t="s">
        <v>190</v>
      </c>
      <c r="AC64" s="444" t="s">
        <v>190</v>
      </c>
      <c r="AD64" s="444" t="s">
        <v>190</v>
      </c>
      <c r="AE64" s="444" t="s">
        <v>190</v>
      </c>
      <c r="AF64" s="444" t="s">
        <v>190</v>
      </c>
      <c r="AG64" s="7"/>
    </row>
    <row r="65" spans="1:33" ht="47.25" x14ac:dyDescent="0.25">
      <c r="A65" s="7"/>
      <c r="B65" s="421" t="s">
        <v>181</v>
      </c>
      <c r="C65" s="422" t="s">
        <v>583</v>
      </c>
      <c r="D65" s="421" t="s">
        <v>93</v>
      </c>
      <c r="E65" s="444" t="s">
        <v>190</v>
      </c>
      <c r="F65" s="444" t="s">
        <v>190</v>
      </c>
      <c r="G65" s="444" t="s">
        <v>190</v>
      </c>
      <c r="H65" s="444" t="s">
        <v>190</v>
      </c>
      <c r="I65" s="444" t="s">
        <v>190</v>
      </c>
      <c r="J65" s="444" t="s">
        <v>190</v>
      </c>
      <c r="K65" s="444" t="s">
        <v>190</v>
      </c>
      <c r="L65" s="444" t="s">
        <v>190</v>
      </c>
      <c r="M65" s="444" t="s">
        <v>190</v>
      </c>
      <c r="N65" s="444" t="s">
        <v>190</v>
      </c>
      <c r="O65" s="444" t="s">
        <v>190</v>
      </c>
      <c r="P65" s="444" t="s">
        <v>190</v>
      </c>
      <c r="Q65" s="444" t="s">
        <v>190</v>
      </c>
      <c r="R65" s="444" t="s">
        <v>190</v>
      </c>
      <c r="S65" s="444" t="s">
        <v>190</v>
      </c>
      <c r="T65" s="444" t="s">
        <v>190</v>
      </c>
      <c r="U65" s="444" t="s">
        <v>190</v>
      </c>
      <c r="V65" s="444" t="s">
        <v>190</v>
      </c>
      <c r="W65" s="444" t="s">
        <v>190</v>
      </c>
      <c r="X65" s="444" t="s">
        <v>190</v>
      </c>
      <c r="Y65" s="444" t="s">
        <v>190</v>
      </c>
      <c r="Z65" s="444" t="s">
        <v>190</v>
      </c>
      <c r="AA65" s="444" t="s">
        <v>190</v>
      </c>
      <c r="AB65" s="444" t="s">
        <v>190</v>
      </c>
      <c r="AC65" s="444" t="s">
        <v>190</v>
      </c>
      <c r="AD65" s="444" t="s">
        <v>190</v>
      </c>
      <c r="AE65" s="444" t="s">
        <v>190</v>
      </c>
      <c r="AF65" s="444" t="s">
        <v>190</v>
      </c>
      <c r="AG65" s="7"/>
    </row>
    <row r="66" spans="1:33" ht="48" customHeight="1" x14ac:dyDescent="0.25">
      <c r="A66" s="7"/>
      <c r="B66" s="394" t="s">
        <v>183</v>
      </c>
      <c r="C66" s="395" t="s">
        <v>184</v>
      </c>
      <c r="D66" s="394" t="s">
        <v>93</v>
      </c>
      <c r="E66" s="479" t="s">
        <v>190</v>
      </c>
      <c r="F66" s="479" t="s">
        <v>190</v>
      </c>
      <c r="G66" s="479" t="s">
        <v>190</v>
      </c>
      <c r="H66" s="479" t="s">
        <v>190</v>
      </c>
      <c r="I66" s="479" t="s">
        <v>190</v>
      </c>
      <c r="J66" s="479" t="s">
        <v>190</v>
      </c>
      <c r="K66" s="479" t="s">
        <v>190</v>
      </c>
      <c r="L66" s="479" t="s">
        <v>190</v>
      </c>
      <c r="M66" s="479" t="s">
        <v>190</v>
      </c>
      <c r="N66" s="479" t="s">
        <v>190</v>
      </c>
      <c r="O66" s="479" t="s">
        <v>190</v>
      </c>
      <c r="P66" s="479" t="s">
        <v>190</v>
      </c>
      <c r="Q66" s="479" t="s">
        <v>190</v>
      </c>
      <c r="R66" s="479" t="s">
        <v>190</v>
      </c>
      <c r="S66" s="479" t="s">
        <v>190</v>
      </c>
      <c r="T66" s="479" t="s">
        <v>190</v>
      </c>
      <c r="U66" s="479" t="s">
        <v>190</v>
      </c>
      <c r="V66" s="479" t="s">
        <v>190</v>
      </c>
      <c r="W66" s="479" t="s">
        <v>190</v>
      </c>
      <c r="X66" s="479" t="s">
        <v>190</v>
      </c>
      <c r="Y66" s="479" t="s">
        <v>190</v>
      </c>
      <c r="Z66" s="479" t="s">
        <v>190</v>
      </c>
      <c r="AA66" s="479" t="s">
        <v>190</v>
      </c>
      <c r="AB66" s="479" t="s">
        <v>190</v>
      </c>
      <c r="AC66" s="479" t="s">
        <v>190</v>
      </c>
      <c r="AD66" s="479" t="s">
        <v>190</v>
      </c>
      <c r="AE66" s="479" t="s">
        <v>190</v>
      </c>
      <c r="AF66" s="479" t="s">
        <v>190</v>
      </c>
      <c r="AG66" s="7"/>
    </row>
    <row r="67" spans="1:33" s="513" customFormat="1" ht="33" customHeight="1" x14ac:dyDescent="0.25">
      <c r="B67" s="76" t="s">
        <v>183</v>
      </c>
      <c r="C67" s="399" t="s">
        <v>737</v>
      </c>
      <c r="D67" s="76" t="s">
        <v>736</v>
      </c>
      <c r="E67" s="380" t="s">
        <v>190</v>
      </c>
      <c r="F67" s="380" t="s">
        <v>782</v>
      </c>
      <c r="G67" s="380" t="s">
        <v>190</v>
      </c>
      <c r="H67" s="380" t="s">
        <v>190</v>
      </c>
      <c r="I67" s="380" t="s">
        <v>190</v>
      </c>
      <c r="J67" s="380" t="s">
        <v>190</v>
      </c>
      <c r="K67" s="380" t="s">
        <v>190</v>
      </c>
      <c r="L67" s="380" t="s">
        <v>190</v>
      </c>
      <c r="M67" s="380" t="s">
        <v>657</v>
      </c>
      <c r="N67" s="380" t="s">
        <v>656</v>
      </c>
      <c r="O67" s="380" t="s">
        <v>656</v>
      </c>
      <c r="P67" s="380" t="s">
        <v>656</v>
      </c>
      <c r="Q67" s="380" t="s">
        <v>190</v>
      </c>
      <c r="R67" s="380" t="s">
        <v>190</v>
      </c>
      <c r="S67" s="380" t="s">
        <v>190</v>
      </c>
      <c r="T67" s="380" t="s">
        <v>190</v>
      </c>
      <c r="U67" s="380" t="s">
        <v>190</v>
      </c>
      <c r="V67" s="380" t="s">
        <v>190</v>
      </c>
      <c r="W67" s="380" t="s">
        <v>190</v>
      </c>
      <c r="X67" s="380" t="s">
        <v>190</v>
      </c>
      <c r="Y67" s="380" t="s">
        <v>190</v>
      </c>
      <c r="Z67" s="380" t="s">
        <v>190</v>
      </c>
      <c r="AA67" s="380" t="s">
        <v>190</v>
      </c>
      <c r="AB67" s="380" t="s">
        <v>190</v>
      </c>
      <c r="AC67" s="380" t="s">
        <v>190</v>
      </c>
      <c r="AD67" s="380" t="s">
        <v>792</v>
      </c>
      <c r="AE67" s="380" t="s">
        <v>190</v>
      </c>
      <c r="AF67" s="380" t="s">
        <v>190</v>
      </c>
    </row>
    <row r="68" spans="1:33" s="513" customFormat="1" ht="33" customHeight="1" x14ac:dyDescent="0.25">
      <c r="B68" s="76" t="s">
        <v>183</v>
      </c>
      <c r="C68" s="399" t="s">
        <v>738</v>
      </c>
      <c r="D68" s="76" t="s">
        <v>739</v>
      </c>
      <c r="E68" s="380" t="s">
        <v>190</v>
      </c>
      <c r="F68" s="380" t="s">
        <v>782</v>
      </c>
      <c r="G68" s="380" t="s">
        <v>190</v>
      </c>
      <c r="H68" s="380" t="s">
        <v>190</v>
      </c>
      <c r="I68" s="380" t="s">
        <v>190</v>
      </c>
      <c r="J68" s="380" t="s">
        <v>190</v>
      </c>
      <c r="K68" s="380" t="s">
        <v>190</v>
      </c>
      <c r="L68" s="380" t="s">
        <v>190</v>
      </c>
      <c r="M68" s="380" t="s">
        <v>657</v>
      </c>
      <c r="N68" s="380" t="s">
        <v>656</v>
      </c>
      <c r="O68" s="380" t="s">
        <v>656</v>
      </c>
      <c r="P68" s="380" t="s">
        <v>656</v>
      </c>
      <c r="Q68" s="380" t="s">
        <v>190</v>
      </c>
      <c r="R68" s="380" t="s">
        <v>190</v>
      </c>
      <c r="S68" s="380" t="s">
        <v>190</v>
      </c>
      <c r="T68" s="380" t="s">
        <v>190</v>
      </c>
      <c r="U68" s="380" t="s">
        <v>190</v>
      </c>
      <c r="V68" s="380" t="s">
        <v>190</v>
      </c>
      <c r="W68" s="380" t="s">
        <v>190</v>
      </c>
      <c r="X68" s="380" t="s">
        <v>190</v>
      </c>
      <c r="Y68" s="380" t="s">
        <v>190</v>
      </c>
      <c r="Z68" s="380" t="s">
        <v>190</v>
      </c>
      <c r="AA68" s="380" t="s">
        <v>190</v>
      </c>
      <c r="AB68" s="380" t="s">
        <v>190</v>
      </c>
      <c r="AC68" s="380" t="s">
        <v>190</v>
      </c>
      <c r="AD68" s="380" t="s">
        <v>791</v>
      </c>
      <c r="AE68" s="380" t="s">
        <v>190</v>
      </c>
      <c r="AF68" s="380" t="s">
        <v>190</v>
      </c>
    </row>
    <row r="69" spans="1:33" s="513" customFormat="1" ht="33" customHeight="1" x14ac:dyDescent="0.25">
      <c r="B69" s="76" t="s">
        <v>183</v>
      </c>
      <c r="C69" s="399" t="s">
        <v>721</v>
      </c>
      <c r="D69" s="76" t="s">
        <v>742</v>
      </c>
      <c r="E69" s="380" t="s">
        <v>190</v>
      </c>
      <c r="F69" s="380" t="s">
        <v>782</v>
      </c>
      <c r="G69" s="380" t="s">
        <v>190</v>
      </c>
      <c r="H69" s="380" t="s">
        <v>190</v>
      </c>
      <c r="I69" s="380" t="s">
        <v>190</v>
      </c>
      <c r="J69" s="380" t="s">
        <v>190</v>
      </c>
      <c r="K69" s="380" t="s">
        <v>190</v>
      </c>
      <c r="L69" s="380" t="s">
        <v>190</v>
      </c>
      <c r="M69" s="380" t="s">
        <v>657</v>
      </c>
      <c r="N69" s="380" t="s">
        <v>656</v>
      </c>
      <c r="O69" s="380" t="s">
        <v>656</v>
      </c>
      <c r="P69" s="380" t="s">
        <v>656</v>
      </c>
      <c r="Q69" s="380" t="s">
        <v>190</v>
      </c>
      <c r="R69" s="380" t="s">
        <v>190</v>
      </c>
      <c r="S69" s="380" t="s">
        <v>190</v>
      </c>
      <c r="T69" s="380" t="s">
        <v>190</v>
      </c>
      <c r="U69" s="380" t="s">
        <v>190</v>
      </c>
      <c r="V69" s="380" t="s">
        <v>190</v>
      </c>
      <c r="W69" s="380" t="s">
        <v>190</v>
      </c>
      <c r="X69" s="380" t="s">
        <v>190</v>
      </c>
      <c r="Y69" s="380" t="s">
        <v>190</v>
      </c>
      <c r="Z69" s="380" t="s">
        <v>190</v>
      </c>
      <c r="AA69" s="380" t="s">
        <v>190</v>
      </c>
      <c r="AB69" s="380" t="s">
        <v>190</v>
      </c>
      <c r="AC69" s="380" t="s">
        <v>190</v>
      </c>
      <c r="AD69" s="380" t="s">
        <v>792</v>
      </c>
      <c r="AE69" s="380" t="s">
        <v>190</v>
      </c>
      <c r="AF69" s="380" t="s">
        <v>190</v>
      </c>
    </row>
    <row r="70" spans="1:33" s="715" customFormat="1" ht="33" customHeight="1" x14ac:dyDescent="0.25">
      <c r="B70" s="538" t="s">
        <v>286</v>
      </c>
      <c r="C70" s="539" t="s">
        <v>720</v>
      </c>
      <c r="D70" s="724" t="s">
        <v>842</v>
      </c>
      <c r="E70" s="380" t="s">
        <v>190</v>
      </c>
      <c r="F70" s="380" t="s">
        <v>782</v>
      </c>
      <c r="G70" s="380" t="s">
        <v>190</v>
      </c>
      <c r="H70" s="380" t="s">
        <v>190</v>
      </c>
      <c r="I70" s="380" t="s">
        <v>190</v>
      </c>
      <c r="J70" s="380" t="s">
        <v>190</v>
      </c>
      <c r="K70" s="380" t="s">
        <v>190</v>
      </c>
      <c r="L70" s="380" t="s">
        <v>190</v>
      </c>
      <c r="M70" s="380" t="s">
        <v>657</v>
      </c>
      <c r="N70" s="380" t="s">
        <v>656</v>
      </c>
      <c r="O70" s="380" t="s">
        <v>657</v>
      </c>
      <c r="P70" s="380" t="s">
        <v>657</v>
      </c>
      <c r="Q70" s="380" t="s">
        <v>190</v>
      </c>
      <c r="R70" s="380" t="s">
        <v>190</v>
      </c>
      <c r="S70" s="380" t="s">
        <v>190</v>
      </c>
      <c r="T70" s="380" t="s">
        <v>190</v>
      </c>
      <c r="U70" s="380" t="s">
        <v>190</v>
      </c>
      <c r="V70" s="380" t="s">
        <v>190</v>
      </c>
      <c r="W70" s="380" t="s">
        <v>190</v>
      </c>
      <c r="X70" s="380" t="s">
        <v>190</v>
      </c>
      <c r="Y70" s="380" t="s">
        <v>190</v>
      </c>
      <c r="Z70" s="380" t="s">
        <v>190</v>
      </c>
      <c r="AA70" s="380" t="s">
        <v>190</v>
      </c>
      <c r="AB70" s="380" t="s">
        <v>190</v>
      </c>
      <c r="AC70" s="380" t="s">
        <v>190</v>
      </c>
      <c r="AD70" s="380" t="s">
        <v>813</v>
      </c>
      <c r="AE70" s="380" t="s">
        <v>190</v>
      </c>
      <c r="AF70" s="380" t="s">
        <v>190</v>
      </c>
    </row>
    <row r="71" spans="1:33" s="715" customFormat="1" ht="33" customHeight="1" x14ac:dyDescent="0.25">
      <c r="B71" s="538" t="s">
        <v>286</v>
      </c>
      <c r="C71" s="539" t="s">
        <v>716</v>
      </c>
      <c r="D71" s="724" t="s">
        <v>843</v>
      </c>
      <c r="E71" s="380" t="s">
        <v>190</v>
      </c>
      <c r="F71" s="380" t="s">
        <v>782</v>
      </c>
      <c r="G71" s="380" t="s">
        <v>190</v>
      </c>
      <c r="H71" s="380" t="s">
        <v>190</v>
      </c>
      <c r="I71" s="380" t="s">
        <v>190</v>
      </c>
      <c r="J71" s="380" t="s">
        <v>190</v>
      </c>
      <c r="K71" s="380" t="s">
        <v>190</v>
      </c>
      <c r="L71" s="380" t="s">
        <v>190</v>
      </c>
      <c r="M71" s="380" t="s">
        <v>657</v>
      </c>
      <c r="N71" s="380" t="s">
        <v>656</v>
      </c>
      <c r="O71" s="380" t="s">
        <v>656</v>
      </c>
      <c r="P71" s="380" t="s">
        <v>656</v>
      </c>
      <c r="Q71" s="380" t="s">
        <v>190</v>
      </c>
      <c r="R71" s="380" t="s">
        <v>190</v>
      </c>
      <c r="S71" s="380" t="s">
        <v>190</v>
      </c>
      <c r="T71" s="380" t="s">
        <v>190</v>
      </c>
      <c r="U71" s="380" t="s">
        <v>190</v>
      </c>
      <c r="V71" s="380" t="s">
        <v>190</v>
      </c>
      <c r="W71" s="380" t="s">
        <v>190</v>
      </c>
      <c r="X71" s="380" t="s">
        <v>190</v>
      </c>
      <c r="Y71" s="380" t="s">
        <v>190</v>
      </c>
      <c r="Z71" s="380" t="s">
        <v>190</v>
      </c>
      <c r="AA71" s="380" t="s">
        <v>190</v>
      </c>
      <c r="AB71" s="380" t="s">
        <v>190</v>
      </c>
      <c r="AC71" s="380" t="s">
        <v>190</v>
      </c>
      <c r="AD71" s="380" t="s">
        <v>813</v>
      </c>
      <c r="AE71" s="380" t="s">
        <v>190</v>
      </c>
      <c r="AF71" s="380" t="s">
        <v>190</v>
      </c>
    </row>
    <row r="72" spans="1:33" s="513" customFormat="1" ht="33" customHeight="1" x14ac:dyDescent="0.25">
      <c r="B72" s="76" t="s">
        <v>183</v>
      </c>
      <c r="C72" s="399" t="s">
        <v>1751</v>
      </c>
      <c r="D72" s="76" t="s">
        <v>802</v>
      </c>
      <c r="E72" s="380" t="s">
        <v>190</v>
      </c>
      <c r="F72" s="380" t="s">
        <v>782</v>
      </c>
      <c r="G72" s="380" t="s">
        <v>190</v>
      </c>
      <c r="H72" s="380" t="s">
        <v>190</v>
      </c>
      <c r="I72" s="380" t="s">
        <v>190</v>
      </c>
      <c r="J72" s="380" t="s">
        <v>190</v>
      </c>
      <c r="K72" s="380" t="s">
        <v>190</v>
      </c>
      <c r="L72" s="380" t="s">
        <v>190</v>
      </c>
      <c r="M72" s="380" t="s">
        <v>657</v>
      </c>
      <c r="N72" s="380" t="s">
        <v>656</v>
      </c>
      <c r="O72" s="380" t="s">
        <v>656</v>
      </c>
      <c r="P72" s="380" t="s">
        <v>656</v>
      </c>
      <c r="Q72" s="380" t="s">
        <v>190</v>
      </c>
      <c r="R72" s="380" t="s">
        <v>190</v>
      </c>
      <c r="S72" s="380" t="s">
        <v>190</v>
      </c>
      <c r="T72" s="380" t="s">
        <v>190</v>
      </c>
      <c r="U72" s="380" t="s">
        <v>190</v>
      </c>
      <c r="V72" s="380" t="s">
        <v>190</v>
      </c>
      <c r="W72" s="380" t="s">
        <v>190</v>
      </c>
      <c r="X72" s="380" t="s">
        <v>190</v>
      </c>
      <c r="Y72" s="380" t="s">
        <v>190</v>
      </c>
      <c r="Z72" s="380" t="s">
        <v>190</v>
      </c>
      <c r="AA72" s="380" t="s">
        <v>190</v>
      </c>
      <c r="AB72" s="380" t="s">
        <v>190</v>
      </c>
      <c r="AC72" s="380" t="s">
        <v>190</v>
      </c>
      <c r="AD72" s="380" t="s">
        <v>793</v>
      </c>
      <c r="AE72" s="380" t="s">
        <v>190</v>
      </c>
      <c r="AF72" s="380" t="s">
        <v>190</v>
      </c>
    </row>
    <row r="73" spans="1:33" s="513" customFormat="1" ht="33" customHeight="1" x14ac:dyDescent="0.25">
      <c r="B73" s="76" t="s">
        <v>183</v>
      </c>
      <c r="C73" s="399" t="s">
        <v>752</v>
      </c>
      <c r="D73" s="76" t="s">
        <v>803</v>
      </c>
      <c r="E73" s="380" t="s">
        <v>190</v>
      </c>
      <c r="F73" s="380" t="s">
        <v>782</v>
      </c>
      <c r="G73" s="380" t="s">
        <v>190</v>
      </c>
      <c r="H73" s="380" t="s">
        <v>190</v>
      </c>
      <c r="I73" s="380" t="s">
        <v>190</v>
      </c>
      <c r="J73" s="380" t="s">
        <v>190</v>
      </c>
      <c r="K73" s="380" t="s">
        <v>190</v>
      </c>
      <c r="L73" s="380" t="s">
        <v>190</v>
      </c>
      <c r="M73" s="380" t="s">
        <v>657</v>
      </c>
      <c r="N73" s="380" t="s">
        <v>656</v>
      </c>
      <c r="O73" s="380" t="s">
        <v>656</v>
      </c>
      <c r="P73" s="380" t="s">
        <v>656</v>
      </c>
      <c r="Q73" s="380" t="s">
        <v>190</v>
      </c>
      <c r="R73" s="380" t="s">
        <v>190</v>
      </c>
      <c r="S73" s="380" t="s">
        <v>190</v>
      </c>
      <c r="T73" s="380" t="s">
        <v>190</v>
      </c>
      <c r="U73" s="380" t="s">
        <v>190</v>
      </c>
      <c r="V73" s="380" t="s">
        <v>190</v>
      </c>
      <c r="W73" s="380" t="s">
        <v>190</v>
      </c>
      <c r="X73" s="380" t="s">
        <v>190</v>
      </c>
      <c r="Y73" s="380" t="s">
        <v>190</v>
      </c>
      <c r="Z73" s="380" t="s">
        <v>190</v>
      </c>
      <c r="AA73" s="380" t="s">
        <v>190</v>
      </c>
      <c r="AB73" s="380" t="s">
        <v>190</v>
      </c>
      <c r="AC73" s="380" t="s">
        <v>190</v>
      </c>
      <c r="AD73" s="380" t="s">
        <v>793</v>
      </c>
      <c r="AE73" s="380" t="s">
        <v>190</v>
      </c>
      <c r="AF73" s="380" t="s">
        <v>190</v>
      </c>
    </row>
    <row r="74" spans="1:33" s="513" customFormat="1" ht="33" customHeight="1" x14ac:dyDescent="0.25">
      <c r="B74" s="76" t="s">
        <v>183</v>
      </c>
      <c r="C74" s="399" t="s">
        <v>765</v>
      </c>
      <c r="D74" s="76" t="s">
        <v>804</v>
      </c>
      <c r="E74" s="380" t="s">
        <v>190</v>
      </c>
      <c r="F74" s="380" t="s">
        <v>782</v>
      </c>
      <c r="G74" s="380" t="s">
        <v>190</v>
      </c>
      <c r="H74" s="380" t="s">
        <v>190</v>
      </c>
      <c r="I74" s="380" t="s">
        <v>190</v>
      </c>
      <c r="J74" s="380" t="s">
        <v>190</v>
      </c>
      <c r="K74" s="380" t="s">
        <v>190</v>
      </c>
      <c r="L74" s="380" t="s">
        <v>190</v>
      </c>
      <c r="M74" s="380" t="s">
        <v>657</v>
      </c>
      <c r="N74" s="380" t="s">
        <v>656</v>
      </c>
      <c r="O74" s="380" t="s">
        <v>656</v>
      </c>
      <c r="P74" s="380" t="s">
        <v>656</v>
      </c>
      <c r="Q74" s="380" t="s">
        <v>190</v>
      </c>
      <c r="R74" s="380" t="s">
        <v>190</v>
      </c>
      <c r="S74" s="380" t="s">
        <v>190</v>
      </c>
      <c r="T74" s="380" t="s">
        <v>190</v>
      </c>
      <c r="U74" s="380" t="s">
        <v>190</v>
      </c>
      <c r="V74" s="380" t="s">
        <v>190</v>
      </c>
      <c r="W74" s="380" t="s">
        <v>190</v>
      </c>
      <c r="X74" s="380" t="s">
        <v>190</v>
      </c>
      <c r="Y74" s="380" t="s">
        <v>190</v>
      </c>
      <c r="Z74" s="380" t="s">
        <v>190</v>
      </c>
      <c r="AA74" s="380" t="s">
        <v>190</v>
      </c>
      <c r="AB74" s="380" t="s">
        <v>190</v>
      </c>
      <c r="AC74" s="380" t="s">
        <v>190</v>
      </c>
      <c r="AD74" s="555" t="s">
        <v>794</v>
      </c>
      <c r="AE74" s="380" t="s">
        <v>190</v>
      </c>
      <c r="AF74" s="380" t="s">
        <v>190</v>
      </c>
    </row>
    <row r="75" spans="1:33" s="513" customFormat="1" ht="33" customHeight="1" x14ac:dyDescent="0.25">
      <c r="B75" s="76" t="s">
        <v>183</v>
      </c>
      <c r="C75" s="399" t="s">
        <v>758</v>
      </c>
      <c r="D75" s="76" t="s">
        <v>809</v>
      </c>
      <c r="E75" s="380" t="s">
        <v>190</v>
      </c>
      <c r="F75" s="380" t="s">
        <v>782</v>
      </c>
      <c r="G75" s="380" t="s">
        <v>190</v>
      </c>
      <c r="H75" s="380" t="s">
        <v>190</v>
      </c>
      <c r="I75" s="380" t="s">
        <v>190</v>
      </c>
      <c r="J75" s="380" t="s">
        <v>190</v>
      </c>
      <c r="K75" s="380" t="s">
        <v>190</v>
      </c>
      <c r="L75" s="380" t="s">
        <v>190</v>
      </c>
      <c r="M75" s="380" t="s">
        <v>657</v>
      </c>
      <c r="N75" s="380" t="s">
        <v>656</v>
      </c>
      <c r="O75" s="380" t="s">
        <v>656</v>
      </c>
      <c r="P75" s="380" t="s">
        <v>656</v>
      </c>
      <c r="Q75" s="380" t="s">
        <v>190</v>
      </c>
      <c r="R75" s="380" t="s">
        <v>190</v>
      </c>
      <c r="S75" s="380" t="s">
        <v>190</v>
      </c>
      <c r="T75" s="380" t="s">
        <v>190</v>
      </c>
      <c r="U75" s="380" t="s">
        <v>190</v>
      </c>
      <c r="V75" s="380" t="s">
        <v>190</v>
      </c>
      <c r="W75" s="380" t="s">
        <v>190</v>
      </c>
      <c r="X75" s="380" t="s">
        <v>190</v>
      </c>
      <c r="Y75" s="380" t="s">
        <v>190</v>
      </c>
      <c r="Z75" s="380" t="s">
        <v>190</v>
      </c>
      <c r="AA75" s="380" t="s">
        <v>190</v>
      </c>
      <c r="AB75" s="380" t="s">
        <v>190</v>
      </c>
      <c r="AC75" s="380" t="s">
        <v>190</v>
      </c>
      <c r="AD75" s="555" t="s">
        <v>795</v>
      </c>
      <c r="AE75" s="380" t="s">
        <v>190</v>
      </c>
      <c r="AF75" s="380" t="s">
        <v>190</v>
      </c>
    </row>
    <row r="76" spans="1:33" s="715" customFormat="1" ht="33" customHeight="1" x14ac:dyDescent="0.25">
      <c r="B76" s="388" t="s">
        <v>183</v>
      </c>
      <c r="C76" s="406" t="s">
        <v>818</v>
      </c>
      <c r="D76" s="388" t="s">
        <v>855</v>
      </c>
      <c r="E76" s="380" t="s">
        <v>190</v>
      </c>
      <c r="F76" s="380" t="s">
        <v>782</v>
      </c>
      <c r="G76" s="380" t="s">
        <v>190</v>
      </c>
      <c r="H76" s="380" t="s">
        <v>190</v>
      </c>
      <c r="I76" s="380" t="s">
        <v>190</v>
      </c>
      <c r="J76" s="380" t="s">
        <v>190</v>
      </c>
      <c r="K76" s="380" t="s">
        <v>190</v>
      </c>
      <c r="L76" s="380" t="s">
        <v>190</v>
      </c>
      <c r="M76" s="380" t="s">
        <v>657</v>
      </c>
      <c r="N76" s="380" t="s">
        <v>656</v>
      </c>
      <c r="O76" s="380" t="s">
        <v>656</v>
      </c>
      <c r="P76" s="380" t="s">
        <v>656</v>
      </c>
      <c r="Q76" s="380" t="s">
        <v>190</v>
      </c>
      <c r="R76" s="380" t="s">
        <v>190</v>
      </c>
      <c r="S76" s="380" t="s">
        <v>190</v>
      </c>
      <c r="T76" s="380" t="s">
        <v>190</v>
      </c>
      <c r="U76" s="380" t="s">
        <v>190</v>
      </c>
      <c r="V76" s="380" t="s">
        <v>190</v>
      </c>
      <c r="W76" s="380" t="s">
        <v>190</v>
      </c>
      <c r="X76" s="380" t="s">
        <v>190</v>
      </c>
      <c r="Y76" s="380" t="s">
        <v>190</v>
      </c>
      <c r="Z76" s="380" t="s">
        <v>190</v>
      </c>
      <c r="AA76" s="380" t="s">
        <v>190</v>
      </c>
      <c r="AB76" s="380" t="s">
        <v>190</v>
      </c>
      <c r="AC76" s="380" t="s">
        <v>190</v>
      </c>
      <c r="AD76" s="555" t="s">
        <v>1762</v>
      </c>
      <c r="AE76" s="380" t="s">
        <v>190</v>
      </c>
      <c r="AF76" s="380" t="s">
        <v>190</v>
      </c>
    </row>
    <row r="77" spans="1:33" s="950" customFormat="1" ht="33" customHeight="1" x14ac:dyDescent="0.25">
      <c r="B77" s="388" t="s">
        <v>183</v>
      </c>
      <c r="C77" s="406" t="s">
        <v>1713</v>
      </c>
      <c r="D77" s="388" t="s">
        <v>1754</v>
      </c>
      <c r="E77" s="380" t="s">
        <v>190</v>
      </c>
      <c r="F77" s="380" t="s">
        <v>782</v>
      </c>
      <c r="G77" s="380" t="s">
        <v>190</v>
      </c>
      <c r="H77" s="380" t="s">
        <v>190</v>
      </c>
      <c r="I77" s="380" t="s">
        <v>190</v>
      </c>
      <c r="J77" s="380" t="s">
        <v>190</v>
      </c>
      <c r="K77" s="380" t="s">
        <v>190</v>
      </c>
      <c r="L77" s="380" t="s">
        <v>190</v>
      </c>
      <c r="M77" s="380" t="s">
        <v>657</v>
      </c>
      <c r="N77" s="380" t="s">
        <v>656</v>
      </c>
      <c r="O77" s="380" t="s">
        <v>656</v>
      </c>
      <c r="P77" s="380" t="s">
        <v>656</v>
      </c>
      <c r="Q77" s="380" t="s">
        <v>190</v>
      </c>
      <c r="R77" s="380" t="s">
        <v>190</v>
      </c>
      <c r="S77" s="380" t="s">
        <v>190</v>
      </c>
      <c r="T77" s="380" t="s">
        <v>190</v>
      </c>
      <c r="U77" s="380" t="s">
        <v>190</v>
      </c>
      <c r="V77" s="380" t="s">
        <v>190</v>
      </c>
      <c r="W77" s="380" t="s">
        <v>190</v>
      </c>
      <c r="X77" s="380" t="s">
        <v>190</v>
      </c>
      <c r="Y77" s="380" t="s">
        <v>190</v>
      </c>
      <c r="Z77" s="380" t="s">
        <v>190</v>
      </c>
      <c r="AA77" s="380" t="s">
        <v>190</v>
      </c>
      <c r="AB77" s="380" t="s">
        <v>190</v>
      </c>
      <c r="AC77" s="380" t="s">
        <v>190</v>
      </c>
      <c r="AD77" s="380" t="s">
        <v>792</v>
      </c>
      <c r="AE77" s="380" t="s">
        <v>190</v>
      </c>
      <c r="AF77" s="380" t="s">
        <v>190</v>
      </c>
    </row>
    <row r="78" spans="1:33" s="513" customFormat="1" ht="33" customHeight="1" x14ac:dyDescent="0.25">
      <c r="B78" s="76" t="s">
        <v>183</v>
      </c>
      <c r="C78" s="399" t="s">
        <v>741</v>
      </c>
      <c r="D78" s="76" t="s">
        <v>856</v>
      </c>
      <c r="E78" s="380" t="s">
        <v>190</v>
      </c>
      <c r="F78" s="380" t="s">
        <v>782</v>
      </c>
      <c r="G78" s="380" t="s">
        <v>190</v>
      </c>
      <c r="H78" s="380" t="s">
        <v>190</v>
      </c>
      <c r="I78" s="380" t="s">
        <v>190</v>
      </c>
      <c r="J78" s="380" t="s">
        <v>190</v>
      </c>
      <c r="K78" s="380" t="s">
        <v>190</v>
      </c>
      <c r="L78" s="380" t="s">
        <v>190</v>
      </c>
      <c r="M78" s="380" t="s">
        <v>657</v>
      </c>
      <c r="N78" s="380" t="s">
        <v>656</v>
      </c>
      <c r="O78" s="380" t="s">
        <v>656</v>
      </c>
      <c r="P78" s="380" t="s">
        <v>656</v>
      </c>
      <c r="Q78" s="380" t="s">
        <v>190</v>
      </c>
      <c r="R78" s="380" t="s">
        <v>190</v>
      </c>
      <c r="S78" s="380" t="s">
        <v>190</v>
      </c>
      <c r="T78" s="380" t="s">
        <v>190</v>
      </c>
      <c r="U78" s="380" t="s">
        <v>190</v>
      </c>
      <c r="V78" s="380" t="s">
        <v>190</v>
      </c>
      <c r="W78" s="380" t="s">
        <v>190</v>
      </c>
      <c r="X78" s="380" t="s">
        <v>190</v>
      </c>
      <c r="Y78" s="380" t="s">
        <v>190</v>
      </c>
      <c r="Z78" s="380" t="s">
        <v>190</v>
      </c>
      <c r="AA78" s="380" t="s">
        <v>190</v>
      </c>
      <c r="AB78" s="380" t="s">
        <v>190</v>
      </c>
      <c r="AC78" s="380" t="s">
        <v>190</v>
      </c>
      <c r="AD78" s="380" t="s">
        <v>793</v>
      </c>
      <c r="AE78" s="380" t="s">
        <v>190</v>
      </c>
      <c r="AF78" s="380" t="s">
        <v>190</v>
      </c>
    </row>
    <row r="79" spans="1:33" ht="48" customHeight="1" x14ac:dyDescent="0.25">
      <c r="A79" s="7"/>
      <c r="B79" s="394" t="s">
        <v>185</v>
      </c>
      <c r="C79" s="395" t="s">
        <v>186</v>
      </c>
      <c r="D79" s="394" t="s">
        <v>93</v>
      </c>
      <c r="E79" s="479" t="s">
        <v>190</v>
      </c>
      <c r="F79" s="479" t="s">
        <v>190</v>
      </c>
      <c r="G79" s="479" t="s">
        <v>190</v>
      </c>
      <c r="H79" s="479" t="s">
        <v>190</v>
      </c>
      <c r="I79" s="479" t="s">
        <v>190</v>
      </c>
      <c r="J79" s="479" t="s">
        <v>190</v>
      </c>
      <c r="K79" s="479" t="s">
        <v>190</v>
      </c>
      <c r="L79" s="479" t="s">
        <v>190</v>
      </c>
      <c r="M79" s="479" t="s">
        <v>190</v>
      </c>
      <c r="N79" s="479" t="s">
        <v>190</v>
      </c>
      <c r="O79" s="479" t="s">
        <v>190</v>
      </c>
      <c r="P79" s="479" t="s">
        <v>190</v>
      </c>
      <c r="Q79" s="479" t="s">
        <v>190</v>
      </c>
      <c r="R79" s="479" t="s">
        <v>190</v>
      </c>
      <c r="S79" s="479" t="s">
        <v>190</v>
      </c>
      <c r="T79" s="479" t="s">
        <v>190</v>
      </c>
      <c r="U79" s="479" t="s">
        <v>190</v>
      </c>
      <c r="V79" s="479" t="s">
        <v>190</v>
      </c>
      <c r="W79" s="479" t="s">
        <v>190</v>
      </c>
      <c r="X79" s="479" t="s">
        <v>190</v>
      </c>
      <c r="Y79" s="479" t="s">
        <v>190</v>
      </c>
      <c r="Z79" s="479" t="s">
        <v>190</v>
      </c>
      <c r="AA79" s="479" t="s">
        <v>190</v>
      </c>
      <c r="AB79" s="479" t="s">
        <v>190</v>
      </c>
      <c r="AC79" s="479" t="s">
        <v>190</v>
      </c>
      <c r="AD79" s="479" t="s">
        <v>190</v>
      </c>
      <c r="AE79" s="479" t="s">
        <v>190</v>
      </c>
      <c r="AF79" s="479" t="s">
        <v>190</v>
      </c>
      <c r="AG79" s="7"/>
    </row>
    <row r="80" spans="1:33" ht="48" customHeight="1" x14ac:dyDescent="0.25">
      <c r="A80" s="7"/>
      <c r="B80" s="394" t="s">
        <v>187</v>
      </c>
      <c r="C80" s="395" t="s">
        <v>188</v>
      </c>
      <c r="D80" s="394" t="s">
        <v>93</v>
      </c>
      <c r="E80" s="479" t="s">
        <v>190</v>
      </c>
      <c r="F80" s="479" t="s">
        <v>190</v>
      </c>
      <c r="G80" s="479" t="s">
        <v>190</v>
      </c>
      <c r="H80" s="479" t="s">
        <v>190</v>
      </c>
      <c r="I80" s="479" t="s">
        <v>190</v>
      </c>
      <c r="J80" s="479" t="s">
        <v>190</v>
      </c>
      <c r="K80" s="479" t="s">
        <v>190</v>
      </c>
      <c r="L80" s="479" t="s">
        <v>190</v>
      </c>
      <c r="M80" s="479" t="s">
        <v>190</v>
      </c>
      <c r="N80" s="479" t="s">
        <v>190</v>
      </c>
      <c r="O80" s="479" t="s">
        <v>190</v>
      </c>
      <c r="P80" s="479" t="s">
        <v>190</v>
      </c>
      <c r="Q80" s="479" t="s">
        <v>190</v>
      </c>
      <c r="R80" s="479" t="s">
        <v>190</v>
      </c>
      <c r="S80" s="479" t="s">
        <v>190</v>
      </c>
      <c r="T80" s="479" t="s">
        <v>190</v>
      </c>
      <c r="U80" s="479" t="s">
        <v>190</v>
      </c>
      <c r="V80" s="479" t="s">
        <v>190</v>
      </c>
      <c r="W80" s="479" t="s">
        <v>190</v>
      </c>
      <c r="X80" s="479" t="s">
        <v>190</v>
      </c>
      <c r="Y80" s="479" t="s">
        <v>190</v>
      </c>
      <c r="Z80" s="479" t="s">
        <v>190</v>
      </c>
      <c r="AA80" s="479" t="s">
        <v>190</v>
      </c>
      <c r="AB80" s="479" t="s">
        <v>190</v>
      </c>
      <c r="AC80" s="479" t="s">
        <v>190</v>
      </c>
      <c r="AD80" s="479" t="s">
        <v>190</v>
      </c>
      <c r="AE80" s="479" t="s">
        <v>190</v>
      </c>
      <c r="AF80" s="479" t="s">
        <v>190</v>
      </c>
      <c r="AG80" s="7"/>
    </row>
    <row r="81" spans="1:33" s="513" customFormat="1" ht="33" customHeight="1" x14ac:dyDescent="0.25">
      <c r="B81" s="76" t="s">
        <v>187</v>
      </c>
      <c r="C81" s="399" t="s">
        <v>722</v>
      </c>
      <c r="D81" s="76" t="s">
        <v>807</v>
      </c>
      <c r="E81" s="380" t="s">
        <v>190</v>
      </c>
      <c r="F81" s="380" t="s">
        <v>783</v>
      </c>
      <c r="G81" s="380" t="s">
        <v>190</v>
      </c>
      <c r="H81" s="380" t="s">
        <v>190</v>
      </c>
      <c r="I81" s="380" t="s">
        <v>190</v>
      </c>
      <c r="J81" s="380" t="s">
        <v>190</v>
      </c>
      <c r="K81" s="380" t="s">
        <v>190</v>
      </c>
      <c r="L81" s="380" t="s">
        <v>190</v>
      </c>
      <c r="M81" s="380" t="s">
        <v>656</v>
      </c>
      <c r="N81" s="380" t="s">
        <v>656</v>
      </c>
      <c r="O81" s="380" t="s">
        <v>656</v>
      </c>
      <c r="P81" s="380" t="s">
        <v>656</v>
      </c>
      <c r="Q81" s="380" t="s">
        <v>190</v>
      </c>
      <c r="R81" s="380" t="s">
        <v>190</v>
      </c>
      <c r="S81" s="380" t="s">
        <v>190</v>
      </c>
      <c r="T81" s="380" t="s">
        <v>190</v>
      </c>
      <c r="U81" s="380" t="s">
        <v>190</v>
      </c>
      <c r="V81" s="380" t="s">
        <v>190</v>
      </c>
      <c r="W81" s="380" t="s">
        <v>190</v>
      </c>
      <c r="X81" s="380" t="s">
        <v>190</v>
      </c>
      <c r="Y81" s="380" t="s">
        <v>190</v>
      </c>
      <c r="Z81" s="380" t="s">
        <v>190</v>
      </c>
      <c r="AA81" s="380" t="s">
        <v>190</v>
      </c>
      <c r="AB81" s="380" t="s">
        <v>190</v>
      </c>
      <c r="AC81" s="380" t="s">
        <v>190</v>
      </c>
      <c r="AD81" s="380" t="s">
        <v>796</v>
      </c>
      <c r="AE81" s="380" t="s">
        <v>190</v>
      </c>
      <c r="AF81" s="380" t="s">
        <v>190</v>
      </c>
    </row>
    <row r="82" spans="1:33" s="513" customFormat="1" ht="33" customHeight="1" x14ac:dyDescent="0.25">
      <c r="B82" s="76" t="s">
        <v>187</v>
      </c>
      <c r="C82" s="399" t="s">
        <v>723</v>
      </c>
      <c r="D82" s="76" t="s">
        <v>857</v>
      </c>
      <c r="E82" s="380" t="s">
        <v>190</v>
      </c>
      <c r="F82" s="380" t="s">
        <v>783</v>
      </c>
      <c r="G82" s="380" t="s">
        <v>190</v>
      </c>
      <c r="H82" s="380" t="s">
        <v>190</v>
      </c>
      <c r="I82" s="380" t="s">
        <v>190</v>
      </c>
      <c r="J82" s="380" t="s">
        <v>190</v>
      </c>
      <c r="K82" s="380" t="s">
        <v>190</v>
      </c>
      <c r="L82" s="380" t="s">
        <v>190</v>
      </c>
      <c r="M82" s="380" t="s">
        <v>656</v>
      </c>
      <c r="N82" s="380" t="s">
        <v>656</v>
      </c>
      <c r="O82" s="380" t="s">
        <v>656</v>
      </c>
      <c r="P82" s="380" t="s">
        <v>656</v>
      </c>
      <c r="Q82" s="380" t="s">
        <v>190</v>
      </c>
      <c r="R82" s="380" t="s">
        <v>190</v>
      </c>
      <c r="S82" s="380" t="s">
        <v>190</v>
      </c>
      <c r="T82" s="380" t="s">
        <v>190</v>
      </c>
      <c r="U82" s="380" t="s">
        <v>190</v>
      </c>
      <c r="V82" s="380" t="s">
        <v>190</v>
      </c>
      <c r="W82" s="380" t="s">
        <v>190</v>
      </c>
      <c r="X82" s="380" t="s">
        <v>190</v>
      </c>
      <c r="Y82" s="380" t="s">
        <v>190</v>
      </c>
      <c r="Z82" s="380" t="s">
        <v>190</v>
      </c>
      <c r="AA82" s="380" t="s">
        <v>190</v>
      </c>
      <c r="AB82" s="380" t="s">
        <v>190</v>
      </c>
      <c r="AC82" s="380" t="s">
        <v>190</v>
      </c>
      <c r="AD82" s="380" t="s">
        <v>796</v>
      </c>
      <c r="AE82" s="380" t="s">
        <v>190</v>
      </c>
      <c r="AF82" s="380" t="s">
        <v>190</v>
      </c>
    </row>
    <row r="83" spans="1:33" s="513" customFormat="1" ht="33" customHeight="1" x14ac:dyDescent="0.25">
      <c r="B83" s="76" t="s">
        <v>187</v>
      </c>
      <c r="C83" s="399" t="s">
        <v>724</v>
      </c>
      <c r="D83" s="76" t="s">
        <v>858</v>
      </c>
      <c r="E83" s="380" t="s">
        <v>190</v>
      </c>
      <c r="F83" s="380" t="s">
        <v>783</v>
      </c>
      <c r="G83" s="380" t="s">
        <v>190</v>
      </c>
      <c r="H83" s="380" t="s">
        <v>190</v>
      </c>
      <c r="I83" s="380" t="s">
        <v>190</v>
      </c>
      <c r="J83" s="380" t="s">
        <v>190</v>
      </c>
      <c r="K83" s="380" t="s">
        <v>190</v>
      </c>
      <c r="L83" s="380" t="s">
        <v>190</v>
      </c>
      <c r="M83" s="380" t="s">
        <v>656</v>
      </c>
      <c r="N83" s="380" t="s">
        <v>656</v>
      </c>
      <c r="O83" s="380" t="s">
        <v>656</v>
      </c>
      <c r="P83" s="380" t="s">
        <v>656</v>
      </c>
      <c r="Q83" s="380" t="s">
        <v>190</v>
      </c>
      <c r="R83" s="380" t="s">
        <v>190</v>
      </c>
      <c r="S83" s="380" t="s">
        <v>190</v>
      </c>
      <c r="T83" s="380" t="s">
        <v>190</v>
      </c>
      <c r="U83" s="380" t="s">
        <v>190</v>
      </c>
      <c r="V83" s="380" t="s">
        <v>190</v>
      </c>
      <c r="W83" s="380" t="s">
        <v>190</v>
      </c>
      <c r="X83" s="380" t="s">
        <v>190</v>
      </c>
      <c r="Y83" s="380" t="s">
        <v>190</v>
      </c>
      <c r="Z83" s="380" t="s">
        <v>190</v>
      </c>
      <c r="AA83" s="380" t="s">
        <v>190</v>
      </c>
      <c r="AB83" s="380" t="s">
        <v>190</v>
      </c>
      <c r="AC83" s="380" t="s">
        <v>190</v>
      </c>
      <c r="AD83" s="380" t="s">
        <v>796</v>
      </c>
      <c r="AE83" s="380" t="s">
        <v>190</v>
      </c>
      <c r="AF83" s="380" t="s">
        <v>190</v>
      </c>
    </row>
    <row r="84" spans="1:33" s="513" customFormat="1" ht="33" customHeight="1" x14ac:dyDescent="0.25">
      <c r="B84" s="76" t="s">
        <v>187</v>
      </c>
      <c r="C84" s="546" t="s">
        <v>774</v>
      </c>
      <c r="D84" s="380" t="s">
        <v>860</v>
      </c>
      <c r="E84" s="380" t="s">
        <v>190</v>
      </c>
      <c r="F84" s="380" t="s">
        <v>783</v>
      </c>
      <c r="G84" s="380" t="s">
        <v>190</v>
      </c>
      <c r="H84" s="380" t="s">
        <v>190</v>
      </c>
      <c r="I84" s="380" t="s">
        <v>190</v>
      </c>
      <c r="J84" s="380" t="s">
        <v>190</v>
      </c>
      <c r="K84" s="380" t="s">
        <v>190</v>
      </c>
      <c r="L84" s="380" t="s">
        <v>190</v>
      </c>
      <c r="M84" s="380" t="s">
        <v>656</v>
      </c>
      <c r="N84" s="380" t="s">
        <v>656</v>
      </c>
      <c r="O84" s="380" t="s">
        <v>656</v>
      </c>
      <c r="P84" s="380" t="s">
        <v>656</v>
      </c>
      <c r="Q84" s="380" t="s">
        <v>190</v>
      </c>
      <c r="R84" s="380" t="s">
        <v>190</v>
      </c>
      <c r="S84" s="380" t="s">
        <v>190</v>
      </c>
      <c r="T84" s="380" t="s">
        <v>190</v>
      </c>
      <c r="U84" s="380" t="s">
        <v>190</v>
      </c>
      <c r="V84" s="380" t="s">
        <v>190</v>
      </c>
      <c r="W84" s="380" t="s">
        <v>190</v>
      </c>
      <c r="X84" s="380" t="s">
        <v>190</v>
      </c>
      <c r="Y84" s="380" t="s">
        <v>190</v>
      </c>
      <c r="Z84" s="380" t="s">
        <v>190</v>
      </c>
      <c r="AA84" s="380" t="s">
        <v>190</v>
      </c>
      <c r="AB84" s="380" t="s">
        <v>190</v>
      </c>
      <c r="AC84" s="380" t="s">
        <v>190</v>
      </c>
      <c r="AD84" s="380" t="s">
        <v>796</v>
      </c>
      <c r="AE84" s="380" t="s">
        <v>190</v>
      </c>
      <c r="AF84" s="380" t="s">
        <v>190</v>
      </c>
    </row>
    <row r="85" spans="1:33" x14ac:dyDescent="0.25">
      <c r="A85" s="7"/>
      <c r="AG85" s="7"/>
    </row>
  </sheetData>
  <sheetProtection formatCells="0" formatColumns="0" formatRows="0" insertColumns="0" insertRows="0" insertHyperlinks="0" deleteColumns="0" deleteRows="0" sort="0" autoFilter="0" pivotTables="0"/>
  <autoFilter ref="B14:AI84" xr:uid="{00000000-0009-0000-0000-000011000000}"/>
  <mergeCells count="33">
    <mergeCell ref="B9:AF9"/>
    <mergeCell ref="B4:AF4"/>
    <mergeCell ref="B5:O5"/>
    <mergeCell ref="B6:AF6"/>
    <mergeCell ref="B7:AF7"/>
    <mergeCell ref="B8:AF8"/>
    <mergeCell ref="B10:AD10"/>
    <mergeCell ref="B11:B13"/>
    <mergeCell ref="C11:C13"/>
    <mergeCell ref="D11:D13"/>
    <mergeCell ref="E11:E13"/>
    <mergeCell ref="F11:F13"/>
    <mergeCell ref="G11:G13"/>
    <mergeCell ref="H11:H13"/>
    <mergeCell ref="I11:L11"/>
    <mergeCell ref="M11:N12"/>
    <mergeCell ref="I12:I13"/>
    <mergeCell ref="J12:J13"/>
    <mergeCell ref="K12:K13"/>
    <mergeCell ref="L12:L13"/>
    <mergeCell ref="V12:W12"/>
    <mergeCell ref="O11:O13"/>
    <mergeCell ref="P11:P13"/>
    <mergeCell ref="Q11:Q13"/>
    <mergeCell ref="R11:S12"/>
    <mergeCell ref="T11:T13"/>
    <mergeCell ref="U11:U13"/>
    <mergeCell ref="Z12:AA12"/>
    <mergeCell ref="V11:AA11"/>
    <mergeCell ref="AB11:AC12"/>
    <mergeCell ref="AD11:AD13"/>
    <mergeCell ref="AE11:AF12"/>
    <mergeCell ref="X12:Y12"/>
  </mergeCells>
  <conditionalFormatting sqref="C39:C46 D39:D48 B34:B46">
    <cfRule type="containsText" dxfId="89" priority="29" operator="containsText" text="Наименование инвестиционного проекта">
      <formula>NOT(ISERROR(SEARCH("Наименование инвестиционного проекта",B34)))</formula>
    </cfRule>
  </conditionalFormatting>
  <conditionalFormatting sqref="B63:C63 B64:D69 D15:D24 C34:D37 B49:D50 B47:C48 D58:D59 D51:D53 B60:D62 B54:D57 B72:D75 B78:D83">
    <cfRule type="containsText" dxfId="88" priority="44" operator="containsText" text="Наименование инвестиционного проекта">
      <formula>NOT(ISERROR(SEARCH("Наименование инвестиционного проекта",B15)))</formula>
    </cfRule>
  </conditionalFormatting>
  <conditionalFormatting sqref="B63:C63 D58:D59 B60:D62 D15:D24 B26:C27 D51:D53 B54:D57 B39:D50 B38 B33:D37 B64:D75 B78:D83">
    <cfRule type="cellIs" dxfId="87" priority="42" operator="equal">
      <formula>0</formula>
    </cfRule>
  </conditionalFormatting>
  <conditionalFormatting sqref="B15:C15 B24:C24 B23">
    <cfRule type="cellIs" dxfId="86" priority="41" operator="equal">
      <formula>0</formula>
    </cfRule>
  </conditionalFormatting>
  <conditionalFormatting sqref="B25">
    <cfRule type="cellIs" dxfId="85" priority="40" operator="equal">
      <formula>0</formula>
    </cfRule>
  </conditionalFormatting>
  <conditionalFormatting sqref="B28 D28 B31:D32 B29:C30">
    <cfRule type="cellIs" dxfId="84" priority="39" operator="equal">
      <formula>0</formula>
    </cfRule>
  </conditionalFormatting>
  <conditionalFormatting sqref="B51:C51">
    <cfRule type="cellIs" dxfId="83" priority="37" operator="equal">
      <formula>0</formula>
    </cfRule>
  </conditionalFormatting>
  <conditionalFormatting sqref="B52:C53">
    <cfRule type="cellIs" dxfId="82" priority="36" operator="equal">
      <formula>0</formula>
    </cfRule>
  </conditionalFormatting>
  <conditionalFormatting sqref="C25">
    <cfRule type="cellIs" dxfId="81" priority="35" operator="equal">
      <formula>0</formula>
    </cfRule>
  </conditionalFormatting>
  <conditionalFormatting sqref="C28">
    <cfRule type="cellIs" dxfId="80" priority="34" operator="equal">
      <formula>0</formula>
    </cfRule>
  </conditionalFormatting>
  <conditionalFormatting sqref="C22:C23">
    <cfRule type="cellIs" dxfId="79" priority="33" operator="equal">
      <formula>0</formula>
    </cfRule>
  </conditionalFormatting>
  <conditionalFormatting sqref="B58:C58">
    <cfRule type="cellIs" dxfId="78" priority="32" operator="equal">
      <formula>0</formula>
    </cfRule>
  </conditionalFormatting>
  <conditionalFormatting sqref="B59:C59">
    <cfRule type="cellIs" dxfId="77" priority="31" operator="equal">
      <formula>0</formula>
    </cfRule>
  </conditionalFormatting>
  <conditionalFormatting sqref="D63">
    <cfRule type="cellIs" dxfId="76" priority="30" operator="equal">
      <formula>0</formula>
    </cfRule>
  </conditionalFormatting>
  <conditionalFormatting sqref="B15">
    <cfRule type="cellIs" dxfId="75" priority="28" operator="equal">
      <formula>0</formula>
    </cfRule>
  </conditionalFormatting>
  <conditionalFormatting sqref="D26:D27">
    <cfRule type="cellIs" dxfId="74" priority="26" operator="equal">
      <formula>0</formula>
    </cfRule>
  </conditionalFormatting>
  <conditionalFormatting sqref="D29:D30">
    <cfRule type="cellIs" dxfId="73" priority="27" operator="equal">
      <formula>0</formula>
    </cfRule>
  </conditionalFormatting>
  <conditionalFormatting sqref="D25">
    <cfRule type="containsText" dxfId="72" priority="25" operator="containsText" text="Наименование инвестиционного проекта">
      <formula>NOT(ISERROR(SEARCH("Наименование инвестиционного проекта",D25)))</formula>
    </cfRule>
  </conditionalFormatting>
  <conditionalFormatting sqref="D25">
    <cfRule type="cellIs" dxfId="71" priority="24" operator="equal">
      <formula>0</formula>
    </cfRule>
  </conditionalFormatting>
  <conditionalFormatting sqref="B84">
    <cfRule type="containsText" dxfId="70" priority="20" operator="containsText" text="Наименование инвестиционного проекта">
      <formula>NOT(ISERROR(SEARCH("Наименование инвестиционного проекта",B84)))</formula>
    </cfRule>
  </conditionalFormatting>
  <conditionalFormatting sqref="B84">
    <cfRule type="cellIs" dxfId="69" priority="19" operator="equal">
      <formula>0</formula>
    </cfRule>
  </conditionalFormatting>
  <conditionalFormatting sqref="C84">
    <cfRule type="cellIs" dxfId="68" priority="18" operator="equal">
      <formula>0</formula>
    </cfRule>
  </conditionalFormatting>
  <conditionalFormatting sqref="C38">
    <cfRule type="cellIs" dxfId="67" priority="17" operator="equal">
      <formula>0</formula>
    </cfRule>
  </conditionalFormatting>
  <conditionalFormatting sqref="D38">
    <cfRule type="containsText" dxfId="66" priority="16" operator="containsText" text="Наименование инвестиционного проекта">
      <formula>NOT(ISERROR(SEARCH("Наименование инвестиционного проекта",D38)))</formula>
    </cfRule>
  </conditionalFormatting>
  <conditionalFormatting sqref="D38">
    <cfRule type="cellIs" dxfId="65" priority="13" operator="equal">
      <formula>0</formula>
    </cfRule>
  </conditionalFormatting>
  <conditionalFormatting sqref="D84">
    <cfRule type="containsText" dxfId="64" priority="12" operator="containsText" text="Наименование инвестиционного проекта">
      <formula>NOT(ISERROR(SEARCH("Наименование инвестиционного проекта",D84)))</formula>
    </cfRule>
  </conditionalFormatting>
  <conditionalFormatting sqref="D84">
    <cfRule type="cellIs" dxfId="63" priority="11" operator="equal">
      <formula>0</formula>
    </cfRule>
  </conditionalFormatting>
  <conditionalFormatting sqref="B76:D77">
    <cfRule type="cellIs" dxfId="62" priority="1" operator="equal">
      <formula>0</formula>
    </cfRule>
  </conditionalFormatting>
  <conditionalFormatting sqref="B76:D77">
    <cfRule type="containsText" dxfId="61" priority="2" operator="containsText" text="Наименование инвестиционного проекта">
      <formula>NOT(ISERROR(SEARCH("Наименование инвестиционного проекта",B76)))</formula>
    </cfRule>
  </conditionalFormatting>
  <pageMargins left="0.70866141732283472" right="0.70866141732283472" top="0.74803149606299213" bottom="0.74803149606299213" header="0.31496062992125984" footer="0.31496062992125984"/>
  <pageSetup paperSize="8" scale="30" fitToWidth="2" orientation="landscape" r:id="rId1"/>
  <headerFooter differentFirst="1">
    <oddHeader>&amp;C&amp;P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AF73"/>
  <sheetViews>
    <sheetView view="pageBreakPreview" zoomScale="70" zoomScaleNormal="100" zoomScaleSheetLayoutView="70" workbookViewId="0">
      <pane xSplit="3" ySplit="14" topLeftCell="D70" activePane="bottomRight" state="frozen"/>
      <selection activeCell="A11" sqref="A11"/>
      <selection pane="topRight" activeCell="D11" sqref="D11"/>
      <selection pane="bottomLeft" activeCell="A15" sqref="A15"/>
      <selection pane="bottomRight" activeCell="G72" sqref="G72"/>
    </sheetView>
  </sheetViews>
  <sheetFormatPr defaultRowHeight="15" x14ac:dyDescent="0.25"/>
  <cols>
    <col min="1" max="1" width="6" style="292" customWidth="1"/>
    <col min="2" max="2" width="11.28515625" style="292" customWidth="1"/>
    <col min="3" max="3" width="118.7109375" style="293" customWidth="1"/>
    <col min="4" max="4" width="25" style="293" customWidth="1"/>
    <col min="5" max="5" width="23" style="293" customWidth="1"/>
    <col min="6" max="6" width="20.42578125" style="293" customWidth="1"/>
    <col min="7" max="7" width="35.5703125" style="293" customWidth="1"/>
    <col min="8" max="8" width="33.28515625" style="293" customWidth="1"/>
    <col min="9" max="9" width="36.5703125" style="293" customWidth="1"/>
    <col min="10" max="10" width="37" style="293" customWidth="1"/>
    <col min="11" max="11" width="24.140625" style="294" customWidth="1"/>
    <col min="12" max="12" width="27.28515625" style="294" customWidth="1"/>
    <col min="13" max="13" width="5" style="293" customWidth="1"/>
    <col min="14" max="14" width="9.28515625" style="293" customWidth="1"/>
    <col min="15" max="15" width="13.85546875" style="293" customWidth="1"/>
    <col min="16" max="244" width="9.140625" style="292"/>
    <col min="245" max="245" width="4.42578125" style="292" bestFit="1" customWidth="1"/>
    <col min="246" max="246" width="18.28515625" style="292" bestFit="1" customWidth="1"/>
    <col min="247" max="247" width="19" style="292" bestFit="1" customWidth="1"/>
    <col min="248" max="248" width="15.42578125" style="292" bestFit="1" customWidth="1"/>
    <col min="249" max="250" width="12.42578125" style="292" bestFit="1" customWidth="1"/>
    <col min="251" max="251" width="7.140625" style="292" bestFit="1" customWidth="1"/>
    <col min="252" max="252" width="10.140625" style="292" bestFit="1" customWidth="1"/>
    <col min="253" max="253" width="15.85546875" style="292" bestFit="1" customWidth="1"/>
    <col min="254" max="254" width="15.140625" style="292" bestFit="1" customWidth="1"/>
    <col min="255" max="255" width="18.28515625" style="292" bestFit="1" customWidth="1"/>
    <col min="256" max="256" width="13.28515625" style="292" bestFit="1" customWidth="1"/>
    <col min="257" max="257" width="19.28515625" style="292" customWidth="1"/>
    <col min="258" max="258" width="15.140625" style="292" customWidth="1"/>
    <col min="259" max="259" width="21" style="292" bestFit="1" customWidth="1"/>
    <col min="260" max="260" width="17.140625" style="292" bestFit="1" customWidth="1"/>
    <col min="261" max="261" width="16.85546875" style="292" bestFit="1" customWidth="1"/>
    <col min="262" max="262" width="16.7109375" style="292" bestFit="1" customWidth="1"/>
    <col min="263" max="263" width="15.7109375" style="292" bestFit="1" customWidth="1"/>
    <col min="264" max="264" width="16.28515625" style="292" bestFit="1" customWidth="1"/>
    <col min="265" max="265" width="17.28515625" style="292" customWidth="1"/>
    <col min="266" max="266" width="23.42578125" style="292" bestFit="1" customWidth="1"/>
    <col min="267" max="267" width="31.85546875" style="292" bestFit="1" customWidth="1"/>
    <col min="268" max="268" width="7.85546875" style="292" bestFit="1" customWidth="1"/>
    <col min="269" max="269" width="5.7109375" style="292" bestFit="1" customWidth="1"/>
    <col min="270" max="270" width="9.140625" style="292" bestFit="1" customWidth="1"/>
    <col min="271" max="271" width="13.5703125" style="292" bestFit="1" customWidth="1"/>
    <col min="272" max="500" width="9.140625" style="292"/>
    <col min="501" max="501" width="4.42578125" style="292" bestFit="1" customWidth="1"/>
    <col min="502" max="502" width="18.28515625" style="292" bestFit="1" customWidth="1"/>
    <col min="503" max="503" width="19" style="292" bestFit="1" customWidth="1"/>
    <col min="504" max="504" width="15.42578125" style="292" bestFit="1" customWidth="1"/>
    <col min="505" max="506" width="12.42578125" style="292" bestFit="1" customWidth="1"/>
    <col min="507" max="507" width="7.140625" style="292" bestFit="1" customWidth="1"/>
    <col min="508" max="508" width="10.140625" style="292" bestFit="1" customWidth="1"/>
    <col min="509" max="509" width="15.85546875" style="292" bestFit="1" customWidth="1"/>
    <col min="510" max="510" width="15.140625" style="292" bestFit="1" customWidth="1"/>
    <col min="511" max="511" width="18.28515625" style="292" bestFit="1" customWidth="1"/>
    <col min="512" max="512" width="13.28515625" style="292" bestFit="1" customWidth="1"/>
    <col min="513" max="513" width="19.28515625" style="292" customWidth="1"/>
    <col min="514" max="514" width="15.140625" style="292" customWidth="1"/>
    <col min="515" max="515" width="21" style="292" bestFit="1" customWidth="1"/>
    <col min="516" max="516" width="17.140625" style="292" bestFit="1" customWidth="1"/>
    <col min="517" max="517" width="16.85546875" style="292" bestFit="1" customWidth="1"/>
    <col min="518" max="518" width="16.7109375" style="292" bestFit="1" customWidth="1"/>
    <col min="519" max="519" width="15.7109375" style="292" bestFit="1" customWidth="1"/>
    <col min="520" max="520" width="16.28515625" style="292" bestFit="1" customWidth="1"/>
    <col min="521" max="521" width="17.28515625" style="292" customWidth="1"/>
    <col min="522" max="522" width="23.42578125" style="292" bestFit="1" customWidth="1"/>
    <col min="523" max="523" width="31.85546875" style="292" bestFit="1" customWidth="1"/>
    <col min="524" max="524" width="7.85546875" style="292" bestFit="1" customWidth="1"/>
    <col min="525" max="525" width="5.7109375" style="292" bestFit="1" customWidth="1"/>
    <col min="526" max="526" width="9.140625" style="292" bestFit="1" customWidth="1"/>
    <col min="527" max="527" width="13.5703125" style="292" bestFit="1" customWidth="1"/>
    <col min="528" max="756" width="9.140625" style="292"/>
    <col min="757" max="757" width="4.42578125" style="292" bestFit="1" customWidth="1"/>
    <col min="758" max="758" width="18.28515625" style="292" bestFit="1" customWidth="1"/>
    <col min="759" max="759" width="19" style="292" bestFit="1" customWidth="1"/>
    <col min="760" max="760" width="15.42578125" style="292" bestFit="1" customWidth="1"/>
    <col min="761" max="762" width="12.42578125" style="292" bestFit="1" customWidth="1"/>
    <col min="763" max="763" width="7.140625" style="292" bestFit="1" customWidth="1"/>
    <col min="764" max="764" width="10.140625" style="292" bestFit="1" customWidth="1"/>
    <col min="765" max="765" width="15.85546875" style="292" bestFit="1" customWidth="1"/>
    <col min="766" max="766" width="15.140625" style="292" bestFit="1" customWidth="1"/>
    <col min="767" max="767" width="18.28515625" style="292" bestFit="1" customWidth="1"/>
    <col min="768" max="768" width="13.28515625" style="292" bestFit="1" customWidth="1"/>
    <col min="769" max="769" width="19.28515625" style="292" customWidth="1"/>
    <col min="770" max="770" width="15.140625" style="292" customWidth="1"/>
    <col min="771" max="771" width="21" style="292" bestFit="1" customWidth="1"/>
    <col min="772" max="772" width="17.140625" style="292" bestFit="1" customWidth="1"/>
    <col min="773" max="773" width="16.85546875" style="292" bestFit="1" customWidth="1"/>
    <col min="774" max="774" width="16.7109375" style="292" bestFit="1" customWidth="1"/>
    <col min="775" max="775" width="15.7109375" style="292" bestFit="1" customWidth="1"/>
    <col min="776" max="776" width="16.28515625" style="292" bestFit="1" customWidth="1"/>
    <col min="777" max="777" width="17.28515625" style="292" customWidth="1"/>
    <col min="778" max="778" width="23.42578125" style="292" bestFit="1" customWidth="1"/>
    <col min="779" max="779" width="31.85546875" style="292" bestFit="1" customWidth="1"/>
    <col min="780" max="780" width="7.85546875" style="292" bestFit="1" customWidth="1"/>
    <col min="781" max="781" width="5.7109375" style="292" bestFit="1" customWidth="1"/>
    <col min="782" max="782" width="9.140625" style="292" bestFit="1" customWidth="1"/>
    <col min="783" max="783" width="13.5703125" style="292" bestFit="1" customWidth="1"/>
    <col min="784" max="1012" width="9.140625" style="292"/>
    <col min="1013" max="1013" width="4.42578125" style="292" bestFit="1" customWidth="1"/>
    <col min="1014" max="1014" width="18.28515625" style="292" bestFit="1" customWidth="1"/>
    <col min="1015" max="1015" width="19" style="292" bestFit="1" customWidth="1"/>
    <col min="1016" max="1016" width="15.42578125" style="292" bestFit="1" customWidth="1"/>
    <col min="1017" max="1018" width="12.42578125" style="292" bestFit="1" customWidth="1"/>
    <col min="1019" max="1019" width="7.140625" style="292" bestFit="1" customWidth="1"/>
    <col min="1020" max="1020" width="10.140625" style="292" bestFit="1" customWidth="1"/>
    <col min="1021" max="1021" width="15.85546875" style="292" bestFit="1" customWidth="1"/>
    <col min="1022" max="1022" width="15.140625" style="292" bestFit="1" customWidth="1"/>
    <col min="1023" max="1023" width="18.28515625" style="292" bestFit="1" customWidth="1"/>
    <col min="1024" max="1024" width="13.28515625" style="292" bestFit="1" customWidth="1"/>
    <col min="1025" max="1025" width="19.28515625" style="292" customWidth="1"/>
    <col min="1026" max="1026" width="15.140625" style="292" customWidth="1"/>
    <col min="1027" max="1027" width="21" style="292" bestFit="1" customWidth="1"/>
    <col min="1028" max="1028" width="17.140625" style="292" bestFit="1" customWidth="1"/>
    <col min="1029" max="1029" width="16.85546875" style="292" bestFit="1" customWidth="1"/>
    <col min="1030" max="1030" width="16.7109375" style="292" bestFit="1" customWidth="1"/>
    <col min="1031" max="1031" width="15.7109375" style="292" bestFit="1" customWidth="1"/>
    <col min="1032" max="1032" width="16.28515625" style="292" bestFit="1" customWidth="1"/>
    <col min="1033" max="1033" width="17.28515625" style="292" customWidth="1"/>
    <col min="1034" max="1034" width="23.42578125" style="292" bestFit="1" customWidth="1"/>
    <col min="1035" max="1035" width="31.85546875" style="292" bestFit="1" customWidth="1"/>
    <col min="1036" max="1036" width="7.85546875" style="292" bestFit="1" customWidth="1"/>
    <col min="1037" max="1037" width="5.7109375" style="292" bestFit="1" customWidth="1"/>
    <col min="1038" max="1038" width="9.140625" style="292" bestFit="1" customWidth="1"/>
    <col min="1039" max="1039" width="13.5703125" style="292" bestFit="1" customWidth="1"/>
    <col min="1040" max="1268" width="9.140625" style="292"/>
    <col min="1269" max="1269" width="4.42578125" style="292" bestFit="1" customWidth="1"/>
    <col min="1270" max="1270" width="18.28515625" style="292" bestFit="1" customWidth="1"/>
    <col min="1271" max="1271" width="19" style="292" bestFit="1" customWidth="1"/>
    <col min="1272" max="1272" width="15.42578125" style="292" bestFit="1" customWidth="1"/>
    <col min="1273" max="1274" width="12.42578125" style="292" bestFit="1" customWidth="1"/>
    <col min="1275" max="1275" width="7.140625" style="292" bestFit="1" customWidth="1"/>
    <col min="1276" max="1276" width="10.140625" style="292" bestFit="1" customWidth="1"/>
    <col min="1277" max="1277" width="15.85546875" style="292" bestFit="1" customWidth="1"/>
    <col min="1278" max="1278" width="15.140625" style="292" bestFit="1" customWidth="1"/>
    <col min="1279" max="1279" width="18.28515625" style="292" bestFit="1" customWidth="1"/>
    <col min="1280" max="1280" width="13.28515625" style="292" bestFit="1" customWidth="1"/>
    <col min="1281" max="1281" width="19.28515625" style="292" customWidth="1"/>
    <col min="1282" max="1282" width="15.140625" style="292" customWidth="1"/>
    <col min="1283" max="1283" width="21" style="292" bestFit="1" customWidth="1"/>
    <col min="1284" max="1284" width="17.140625" style="292" bestFit="1" customWidth="1"/>
    <col min="1285" max="1285" width="16.85546875" style="292" bestFit="1" customWidth="1"/>
    <col min="1286" max="1286" width="16.7109375" style="292" bestFit="1" customWidth="1"/>
    <col min="1287" max="1287" width="15.7109375" style="292" bestFit="1" customWidth="1"/>
    <col min="1288" max="1288" width="16.28515625" style="292" bestFit="1" customWidth="1"/>
    <col min="1289" max="1289" width="17.28515625" style="292" customWidth="1"/>
    <col min="1290" max="1290" width="23.42578125" style="292" bestFit="1" customWidth="1"/>
    <col min="1291" max="1291" width="31.85546875" style="292" bestFit="1" customWidth="1"/>
    <col min="1292" max="1292" width="7.85546875" style="292" bestFit="1" customWidth="1"/>
    <col min="1293" max="1293" width="5.7109375" style="292" bestFit="1" customWidth="1"/>
    <col min="1294" max="1294" width="9.140625" style="292" bestFit="1" customWidth="1"/>
    <col min="1295" max="1295" width="13.5703125" style="292" bestFit="1" customWidth="1"/>
    <col min="1296" max="1524" width="9.140625" style="292"/>
    <col min="1525" max="1525" width="4.42578125" style="292" bestFit="1" customWidth="1"/>
    <col min="1526" max="1526" width="18.28515625" style="292" bestFit="1" customWidth="1"/>
    <col min="1527" max="1527" width="19" style="292" bestFit="1" customWidth="1"/>
    <col min="1528" max="1528" width="15.42578125" style="292" bestFit="1" customWidth="1"/>
    <col min="1529" max="1530" width="12.42578125" style="292" bestFit="1" customWidth="1"/>
    <col min="1531" max="1531" width="7.140625" style="292" bestFit="1" customWidth="1"/>
    <col min="1532" max="1532" width="10.140625" style="292" bestFit="1" customWidth="1"/>
    <col min="1533" max="1533" width="15.85546875" style="292" bestFit="1" customWidth="1"/>
    <col min="1534" max="1534" width="15.140625" style="292" bestFit="1" customWidth="1"/>
    <col min="1535" max="1535" width="18.28515625" style="292" bestFit="1" customWidth="1"/>
    <col min="1536" max="1536" width="13.28515625" style="292" bestFit="1" customWidth="1"/>
    <col min="1537" max="1537" width="19.28515625" style="292" customWidth="1"/>
    <col min="1538" max="1538" width="15.140625" style="292" customWidth="1"/>
    <col min="1539" max="1539" width="21" style="292" bestFit="1" customWidth="1"/>
    <col min="1540" max="1540" width="17.140625" style="292" bestFit="1" customWidth="1"/>
    <col min="1541" max="1541" width="16.85546875" style="292" bestFit="1" customWidth="1"/>
    <col min="1542" max="1542" width="16.7109375" style="292" bestFit="1" customWidth="1"/>
    <col min="1543" max="1543" width="15.7109375" style="292" bestFit="1" customWidth="1"/>
    <col min="1544" max="1544" width="16.28515625" style="292" bestFit="1" customWidth="1"/>
    <col min="1545" max="1545" width="17.28515625" style="292" customWidth="1"/>
    <col min="1546" max="1546" width="23.42578125" style="292" bestFit="1" customWidth="1"/>
    <col min="1547" max="1547" width="31.85546875" style="292" bestFit="1" customWidth="1"/>
    <col min="1548" max="1548" width="7.85546875" style="292" bestFit="1" customWidth="1"/>
    <col min="1549" max="1549" width="5.7109375" style="292" bestFit="1" customWidth="1"/>
    <col min="1550" max="1550" width="9.140625" style="292" bestFit="1" customWidth="1"/>
    <col min="1551" max="1551" width="13.5703125" style="292" bestFit="1" customWidth="1"/>
    <col min="1552" max="1780" width="9.140625" style="292"/>
    <col min="1781" max="1781" width="4.42578125" style="292" bestFit="1" customWidth="1"/>
    <col min="1782" max="1782" width="18.28515625" style="292" bestFit="1" customWidth="1"/>
    <col min="1783" max="1783" width="19" style="292" bestFit="1" customWidth="1"/>
    <col min="1784" max="1784" width="15.42578125" style="292" bestFit="1" customWidth="1"/>
    <col min="1785" max="1786" width="12.42578125" style="292" bestFit="1" customWidth="1"/>
    <col min="1787" max="1787" width="7.140625" style="292" bestFit="1" customWidth="1"/>
    <col min="1788" max="1788" width="10.140625" style="292" bestFit="1" customWidth="1"/>
    <col min="1789" max="1789" width="15.85546875" style="292" bestFit="1" customWidth="1"/>
    <col min="1790" max="1790" width="15.140625" style="292" bestFit="1" customWidth="1"/>
    <col min="1791" max="1791" width="18.28515625" style="292" bestFit="1" customWidth="1"/>
    <col min="1792" max="1792" width="13.28515625" style="292" bestFit="1" customWidth="1"/>
    <col min="1793" max="1793" width="19.28515625" style="292" customWidth="1"/>
    <col min="1794" max="1794" width="15.140625" style="292" customWidth="1"/>
    <col min="1795" max="1795" width="21" style="292" bestFit="1" customWidth="1"/>
    <col min="1796" max="1796" width="17.140625" style="292" bestFit="1" customWidth="1"/>
    <col min="1797" max="1797" width="16.85546875" style="292" bestFit="1" customWidth="1"/>
    <col min="1798" max="1798" width="16.7109375" style="292" bestFit="1" customWidth="1"/>
    <col min="1799" max="1799" width="15.7109375" style="292" bestFit="1" customWidth="1"/>
    <col min="1800" max="1800" width="16.28515625" style="292" bestFit="1" customWidth="1"/>
    <col min="1801" max="1801" width="17.28515625" style="292" customWidth="1"/>
    <col min="1802" max="1802" width="23.42578125" style="292" bestFit="1" customWidth="1"/>
    <col min="1803" max="1803" width="31.85546875" style="292" bestFit="1" customWidth="1"/>
    <col min="1804" max="1804" width="7.85546875" style="292" bestFit="1" customWidth="1"/>
    <col min="1805" max="1805" width="5.7109375" style="292" bestFit="1" customWidth="1"/>
    <col min="1806" max="1806" width="9.140625" style="292" bestFit="1" customWidth="1"/>
    <col min="1807" max="1807" width="13.5703125" style="292" bestFit="1" customWidth="1"/>
    <col min="1808" max="2036" width="9.140625" style="292"/>
    <col min="2037" max="2037" width="4.42578125" style="292" bestFit="1" customWidth="1"/>
    <col min="2038" max="2038" width="18.28515625" style="292" bestFit="1" customWidth="1"/>
    <col min="2039" max="2039" width="19" style="292" bestFit="1" customWidth="1"/>
    <col min="2040" max="2040" width="15.42578125" style="292" bestFit="1" customWidth="1"/>
    <col min="2041" max="2042" width="12.42578125" style="292" bestFit="1" customWidth="1"/>
    <col min="2043" max="2043" width="7.140625" style="292" bestFit="1" customWidth="1"/>
    <col min="2044" max="2044" width="10.140625" style="292" bestFit="1" customWidth="1"/>
    <col min="2045" max="2045" width="15.85546875" style="292" bestFit="1" customWidth="1"/>
    <col min="2046" max="2046" width="15.140625" style="292" bestFit="1" customWidth="1"/>
    <col min="2047" max="2047" width="18.28515625" style="292" bestFit="1" customWidth="1"/>
    <col min="2048" max="2048" width="13.28515625" style="292" bestFit="1" customWidth="1"/>
    <col min="2049" max="2049" width="19.28515625" style="292" customWidth="1"/>
    <col min="2050" max="2050" width="15.140625" style="292" customWidth="1"/>
    <col min="2051" max="2051" width="21" style="292" bestFit="1" customWidth="1"/>
    <col min="2052" max="2052" width="17.140625" style="292" bestFit="1" customWidth="1"/>
    <col min="2053" max="2053" width="16.85546875" style="292" bestFit="1" customWidth="1"/>
    <col min="2054" max="2054" width="16.7109375" style="292" bestFit="1" customWidth="1"/>
    <col min="2055" max="2055" width="15.7109375" style="292" bestFit="1" customWidth="1"/>
    <col min="2056" max="2056" width="16.28515625" style="292" bestFit="1" customWidth="1"/>
    <col min="2057" max="2057" width="17.28515625" style="292" customWidth="1"/>
    <col min="2058" max="2058" width="23.42578125" style="292" bestFit="1" customWidth="1"/>
    <col min="2059" max="2059" width="31.85546875" style="292" bestFit="1" customWidth="1"/>
    <col min="2060" max="2060" width="7.85546875" style="292" bestFit="1" customWidth="1"/>
    <col min="2061" max="2061" width="5.7109375" style="292" bestFit="1" customWidth="1"/>
    <col min="2062" max="2062" width="9.140625" style="292" bestFit="1" customWidth="1"/>
    <col min="2063" max="2063" width="13.5703125" style="292" bestFit="1" customWidth="1"/>
    <col min="2064" max="2292" width="9.140625" style="292"/>
    <col min="2293" max="2293" width="4.42578125" style="292" bestFit="1" customWidth="1"/>
    <col min="2294" max="2294" width="18.28515625" style="292" bestFit="1" customWidth="1"/>
    <col min="2295" max="2295" width="19" style="292" bestFit="1" customWidth="1"/>
    <col min="2296" max="2296" width="15.42578125" style="292" bestFit="1" customWidth="1"/>
    <col min="2297" max="2298" width="12.42578125" style="292" bestFit="1" customWidth="1"/>
    <col min="2299" max="2299" width="7.140625" style="292" bestFit="1" customWidth="1"/>
    <col min="2300" max="2300" width="10.140625" style="292" bestFit="1" customWidth="1"/>
    <col min="2301" max="2301" width="15.85546875" style="292" bestFit="1" customWidth="1"/>
    <col min="2302" max="2302" width="15.140625" style="292" bestFit="1" customWidth="1"/>
    <col min="2303" max="2303" width="18.28515625" style="292" bestFit="1" customWidth="1"/>
    <col min="2304" max="2304" width="13.28515625" style="292" bestFit="1" customWidth="1"/>
    <col min="2305" max="2305" width="19.28515625" style="292" customWidth="1"/>
    <col min="2306" max="2306" width="15.140625" style="292" customWidth="1"/>
    <col min="2307" max="2307" width="21" style="292" bestFit="1" customWidth="1"/>
    <col min="2308" max="2308" width="17.140625" style="292" bestFit="1" customWidth="1"/>
    <col min="2309" max="2309" width="16.85546875" style="292" bestFit="1" customWidth="1"/>
    <col min="2310" max="2310" width="16.7109375" style="292" bestFit="1" customWidth="1"/>
    <col min="2311" max="2311" width="15.7109375" style="292" bestFit="1" customWidth="1"/>
    <col min="2312" max="2312" width="16.28515625" style="292" bestFit="1" customWidth="1"/>
    <col min="2313" max="2313" width="17.28515625" style="292" customWidth="1"/>
    <col min="2314" max="2314" width="23.42578125" style="292" bestFit="1" customWidth="1"/>
    <col min="2315" max="2315" width="31.85546875" style="292" bestFit="1" customWidth="1"/>
    <col min="2316" max="2316" width="7.85546875" style="292" bestFit="1" customWidth="1"/>
    <col min="2317" max="2317" width="5.7109375" style="292" bestFit="1" customWidth="1"/>
    <col min="2318" max="2318" width="9.140625" style="292" bestFit="1" customWidth="1"/>
    <col min="2319" max="2319" width="13.5703125" style="292" bestFit="1" customWidth="1"/>
    <col min="2320" max="2548" width="9.140625" style="292"/>
    <col min="2549" max="2549" width="4.42578125" style="292" bestFit="1" customWidth="1"/>
    <col min="2550" max="2550" width="18.28515625" style="292" bestFit="1" customWidth="1"/>
    <col min="2551" max="2551" width="19" style="292" bestFit="1" customWidth="1"/>
    <col min="2552" max="2552" width="15.42578125" style="292" bestFit="1" customWidth="1"/>
    <col min="2553" max="2554" width="12.42578125" style="292" bestFit="1" customWidth="1"/>
    <col min="2555" max="2555" width="7.140625" style="292" bestFit="1" customWidth="1"/>
    <col min="2556" max="2556" width="10.140625" style="292" bestFit="1" customWidth="1"/>
    <col min="2557" max="2557" width="15.85546875" style="292" bestFit="1" customWidth="1"/>
    <col min="2558" max="2558" width="15.140625" style="292" bestFit="1" customWidth="1"/>
    <col min="2559" max="2559" width="18.28515625" style="292" bestFit="1" customWidth="1"/>
    <col min="2560" max="2560" width="13.28515625" style="292" bestFit="1" customWidth="1"/>
    <col min="2561" max="2561" width="19.28515625" style="292" customWidth="1"/>
    <col min="2562" max="2562" width="15.140625" style="292" customWidth="1"/>
    <col min="2563" max="2563" width="21" style="292" bestFit="1" customWidth="1"/>
    <col min="2564" max="2564" width="17.140625" style="292" bestFit="1" customWidth="1"/>
    <col min="2565" max="2565" width="16.85546875" style="292" bestFit="1" customWidth="1"/>
    <col min="2566" max="2566" width="16.7109375" style="292" bestFit="1" customWidth="1"/>
    <col min="2567" max="2567" width="15.7109375" style="292" bestFit="1" customWidth="1"/>
    <col min="2568" max="2568" width="16.28515625" style="292" bestFit="1" customWidth="1"/>
    <col min="2569" max="2569" width="17.28515625" style="292" customWidth="1"/>
    <col min="2570" max="2570" width="23.42578125" style="292" bestFit="1" customWidth="1"/>
    <col min="2571" max="2571" width="31.85546875" style="292" bestFit="1" customWidth="1"/>
    <col min="2572" max="2572" width="7.85546875" style="292" bestFit="1" customWidth="1"/>
    <col min="2573" max="2573" width="5.7109375" style="292" bestFit="1" customWidth="1"/>
    <col min="2574" max="2574" width="9.140625" style="292" bestFit="1" customWidth="1"/>
    <col min="2575" max="2575" width="13.5703125" style="292" bestFit="1" customWidth="1"/>
    <col min="2576" max="2804" width="9.140625" style="292"/>
    <col min="2805" max="2805" width="4.42578125" style="292" bestFit="1" customWidth="1"/>
    <col min="2806" max="2806" width="18.28515625" style="292" bestFit="1" customWidth="1"/>
    <col min="2807" max="2807" width="19" style="292" bestFit="1" customWidth="1"/>
    <col min="2808" max="2808" width="15.42578125" style="292" bestFit="1" customWidth="1"/>
    <col min="2809" max="2810" width="12.42578125" style="292" bestFit="1" customWidth="1"/>
    <col min="2811" max="2811" width="7.140625" style="292" bestFit="1" customWidth="1"/>
    <col min="2812" max="2812" width="10.140625" style="292" bestFit="1" customWidth="1"/>
    <col min="2813" max="2813" width="15.85546875" style="292" bestFit="1" customWidth="1"/>
    <col min="2814" max="2814" width="15.140625" style="292" bestFit="1" customWidth="1"/>
    <col min="2815" max="2815" width="18.28515625" style="292" bestFit="1" customWidth="1"/>
    <col min="2816" max="2816" width="13.28515625" style="292" bestFit="1" customWidth="1"/>
    <col min="2817" max="2817" width="19.28515625" style="292" customWidth="1"/>
    <col min="2818" max="2818" width="15.140625" style="292" customWidth="1"/>
    <col min="2819" max="2819" width="21" style="292" bestFit="1" customWidth="1"/>
    <col min="2820" max="2820" width="17.140625" style="292" bestFit="1" customWidth="1"/>
    <col min="2821" max="2821" width="16.85546875" style="292" bestFit="1" customWidth="1"/>
    <col min="2822" max="2822" width="16.7109375" style="292" bestFit="1" customWidth="1"/>
    <col min="2823" max="2823" width="15.7109375" style="292" bestFit="1" customWidth="1"/>
    <col min="2824" max="2824" width="16.28515625" style="292" bestFit="1" customWidth="1"/>
    <col min="2825" max="2825" width="17.28515625" style="292" customWidth="1"/>
    <col min="2826" max="2826" width="23.42578125" style="292" bestFit="1" customWidth="1"/>
    <col min="2827" max="2827" width="31.85546875" style="292" bestFit="1" customWidth="1"/>
    <col min="2828" max="2828" width="7.85546875" style="292" bestFit="1" customWidth="1"/>
    <col min="2829" max="2829" width="5.7109375" style="292" bestFit="1" customWidth="1"/>
    <col min="2830" max="2830" width="9.140625" style="292" bestFit="1" customWidth="1"/>
    <col min="2831" max="2831" width="13.5703125" style="292" bestFit="1" customWidth="1"/>
    <col min="2832" max="3060" width="9.140625" style="292"/>
    <col min="3061" max="3061" width="4.42578125" style="292" bestFit="1" customWidth="1"/>
    <col min="3062" max="3062" width="18.28515625" style="292" bestFit="1" customWidth="1"/>
    <col min="3063" max="3063" width="19" style="292" bestFit="1" customWidth="1"/>
    <col min="3064" max="3064" width="15.42578125" style="292" bestFit="1" customWidth="1"/>
    <col min="3065" max="3066" width="12.42578125" style="292" bestFit="1" customWidth="1"/>
    <col min="3067" max="3067" width="7.140625" style="292" bestFit="1" customWidth="1"/>
    <col min="3068" max="3068" width="10.140625" style="292" bestFit="1" customWidth="1"/>
    <col min="3069" max="3069" width="15.85546875" style="292" bestFit="1" customWidth="1"/>
    <col min="3070" max="3070" width="15.140625" style="292" bestFit="1" customWidth="1"/>
    <col min="3071" max="3071" width="18.28515625" style="292" bestFit="1" customWidth="1"/>
    <col min="3072" max="3072" width="13.28515625" style="292" bestFit="1" customWidth="1"/>
    <col min="3073" max="3073" width="19.28515625" style="292" customWidth="1"/>
    <col min="3074" max="3074" width="15.140625" style="292" customWidth="1"/>
    <col min="3075" max="3075" width="21" style="292" bestFit="1" customWidth="1"/>
    <col min="3076" max="3076" width="17.140625" style="292" bestFit="1" customWidth="1"/>
    <col min="3077" max="3077" width="16.85546875" style="292" bestFit="1" customWidth="1"/>
    <col min="3078" max="3078" width="16.7109375" style="292" bestFit="1" customWidth="1"/>
    <col min="3079" max="3079" width="15.7109375" style="292" bestFit="1" customWidth="1"/>
    <col min="3080" max="3080" width="16.28515625" style="292" bestFit="1" customWidth="1"/>
    <col min="3081" max="3081" width="17.28515625" style="292" customWidth="1"/>
    <col min="3082" max="3082" width="23.42578125" style="292" bestFit="1" customWidth="1"/>
    <col min="3083" max="3083" width="31.85546875" style="292" bestFit="1" customWidth="1"/>
    <col min="3084" max="3084" width="7.85546875" style="292" bestFit="1" customWidth="1"/>
    <col min="3085" max="3085" width="5.7109375" style="292" bestFit="1" customWidth="1"/>
    <col min="3086" max="3086" width="9.140625" style="292" bestFit="1" customWidth="1"/>
    <col min="3087" max="3087" width="13.5703125" style="292" bestFit="1" customWidth="1"/>
    <col min="3088" max="3316" width="9.140625" style="292"/>
    <col min="3317" max="3317" width="4.42578125" style="292" bestFit="1" customWidth="1"/>
    <col min="3318" max="3318" width="18.28515625" style="292" bestFit="1" customWidth="1"/>
    <col min="3319" max="3319" width="19" style="292" bestFit="1" customWidth="1"/>
    <col min="3320" max="3320" width="15.42578125" style="292" bestFit="1" customWidth="1"/>
    <col min="3321" max="3322" width="12.42578125" style="292" bestFit="1" customWidth="1"/>
    <col min="3323" max="3323" width="7.140625" style="292" bestFit="1" customWidth="1"/>
    <col min="3324" max="3324" width="10.140625" style="292" bestFit="1" customWidth="1"/>
    <col min="3325" max="3325" width="15.85546875" style="292" bestFit="1" customWidth="1"/>
    <col min="3326" max="3326" width="15.140625" style="292" bestFit="1" customWidth="1"/>
    <col min="3327" max="3327" width="18.28515625" style="292" bestFit="1" customWidth="1"/>
    <col min="3328" max="3328" width="13.28515625" style="292" bestFit="1" customWidth="1"/>
    <col min="3329" max="3329" width="19.28515625" style="292" customWidth="1"/>
    <col min="3330" max="3330" width="15.140625" style="292" customWidth="1"/>
    <col min="3331" max="3331" width="21" style="292" bestFit="1" customWidth="1"/>
    <col min="3332" max="3332" width="17.140625" style="292" bestFit="1" customWidth="1"/>
    <col min="3333" max="3333" width="16.85546875" style="292" bestFit="1" customWidth="1"/>
    <col min="3334" max="3334" width="16.7109375" style="292" bestFit="1" customWidth="1"/>
    <col min="3335" max="3335" width="15.7109375" style="292" bestFit="1" customWidth="1"/>
    <col min="3336" max="3336" width="16.28515625" style="292" bestFit="1" customWidth="1"/>
    <col min="3337" max="3337" width="17.28515625" style="292" customWidth="1"/>
    <col min="3338" max="3338" width="23.42578125" style="292" bestFit="1" customWidth="1"/>
    <col min="3339" max="3339" width="31.85546875" style="292" bestFit="1" customWidth="1"/>
    <col min="3340" max="3340" width="7.85546875" style="292" bestFit="1" customWidth="1"/>
    <col min="3341" max="3341" width="5.7109375" style="292" bestFit="1" customWidth="1"/>
    <col min="3342" max="3342" width="9.140625" style="292" bestFit="1" customWidth="1"/>
    <col min="3343" max="3343" width="13.5703125" style="292" bestFit="1" customWidth="1"/>
    <col min="3344" max="3572" width="9.140625" style="292"/>
    <col min="3573" max="3573" width="4.42578125" style="292" bestFit="1" customWidth="1"/>
    <col min="3574" max="3574" width="18.28515625" style="292" bestFit="1" customWidth="1"/>
    <col min="3575" max="3575" width="19" style="292" bestFit="1" customWidth="1"/>
    <col min="3576" max="3576" width="15.42578125" style="292" bestFit="1" customWidth="1"/>
    <col min="3577" max="3578" width="12.42578125" style="292" bestFit="1" customWidth="1"/>
    <col min="3579" max="3579" width="7.140625" style="292" bestFit="1" customWidth="1"/>
    <col min="3580" max="3580" width="10.140625" style="292" bestFit="1" customWidth="1"/>
    <col min="3581" max="3581" width="15.85546875" style="292" bestFit="1" customWidth="1"/>
    <col min="3582" max="3582" width="15.140625" style="292" bestFit="1" customWidth="1"/>
    <col min="3583" max="3583" width="18.28515625" style="292" bestFit="1" customWidth="1"/>
    <col min="3584" max="3584" width="13.28515625" style="292" bestFit="1" customWidth="1"/>
    <col min="3585" max="3585" width="19.28515625" style="292" customWidth="1"/>
    <col min="3586" max="3586" width="15.140625" style="292" customWidth="1"/>
    <col min="3587" max="3587" width="21" style="292" bestFit="1" customWidth="1"/>
    <col min="3588" max="3588" width="17.140625" style="292" bestFit="1" customWidth="1"/>
    <col min="3589" max="3589" width="16.85546875" style="292" bestFit="1" customWidth="1"/>
    <col min="3590" max="3590" width="16.7109375" style="292" bestFit="1" customWidth="1"/>
    <col min="3591" max="3591" width="15.7109375" style="292" bestFit="1" customWidth="1"/>
    <col min="3592" max="3592" width="16.28515625" style="292" bestFit="1" customWidth="1"/>
    <col min="3593" max="3593" width="17.28515625" style="292" customWidth="1"/>
    <col min="3594" max="3594" width="23.42578125" style="292" bestFit="1" customWidth="1"/>
    <col min="3595" max="3595" width="31.85546875" style="292" bestFit="1" customWidth="1"/>
    <col min="3596" max="3596" width="7.85546875" style="292" bestFit="1" customWidth="1"/>
    <col min="3597" max="3597" width="5.7109375" style="292" bestFit="1" customWidth="1"/>
    <col min="3598" max="3598" width="9.140625" style="292" bestFit="1" customWidth="1"/>
    <col min="3599" max="3599" width="13.5703125" style="292" bestFit="1" customWidth="1"/>
    <col min="3600" max="3828" width="9.140625" style="292"/>
    <col min="3829" max="3829" width="4.42578125" style="292" bestFit="1" customWidth="1"/>
    <col min="3830" max="3830" width="18.28515625" style="292" bestFit="1" customWidth="1"/>
    <col min="3831" max="3831" width="19" style="292" bestFit="1" customWidth="1"/>
    <col min="3832" max="3832" width="15.42578125" style="292" bestFit="1" customWidth="1"/>
    <col min="3833" max="3834" width="12.42578125" style="292" bestFit="1" customWidth="1"/>
    <col min="3835" max="3835" width="7.140625" style="292" bestFit="1" customWidth="1"/>
    <col min="3836" max="3836" width="10.140625" style="292" bestFit="1" customWidth="1"/>
    <col min="3837" max="3837" width="15.85546875" style="292" bestFit="1" customWidth="1"/>
    <col min="3838" max="3838" width="15.140625" style="292" bestFit="1" customWidth="1"/>
    <col min="3839" max="3839" width="18.28515625" style="292" bestFit="1" customWidth="1"/>
    <col min="3840" max="3840" width="13.28515625" style="292" bestFit="1" customWidth="1"/>
    <col min="3841" max="3841" width="19.28515625" style="292" customWidth="1"/>
    <col min="3842" max="3842" width="15.140625" style="292" customWidth="1"/>
    <col min="3843" max="3843" width="21" style="292" bestFit="1" customWidth="1"/>
    <col min="3844" max="3844" width="17.140625" style="292" bestFit="1" customWidth="1"/>
    <col min="3845" max="3845" width="16.85546875" style="292" bestFit="1" customWidth="1"/>
    <col min="3846" max="3846" width="16.7109375" style="292" bestFit="1" customWidth="1"/>
    <col min="3847" max="3847" width="15.7109375" style="292" bestFit="1" customWidth="1"/>
    <col min="3848" max="3848" width="16.28515625" style="292" bestFit="1" customWidth="1"/>
    <col min="3849" max="3849" width="17.28515625" style="292" customWidth="1"/>
    <col min="3850" max="3850" width="23.42578125" style="292" bestFit="1" customWidth="1"/>
    <col min="3851" max="3851" width="31.85546875" style="292" bestFit="1" customWidth="1"/>
    <col min="3852" max="3852" width="7.85546875" style="292" bestFit="1" customWidth="1"/>
    <col min="3853" max="3853" width="5.7109375" style="292" bestFit="1" customWidth="1"/>
    <col min="3854" max="3854" width="9.140625" style="292" bestFit="1" customWidth="1"/>
    <col min="3855" max="3855" width="13.5703125" style="292" bestFit="1" customWidth="1"/>
    <col min="3856" max="4084" width="9.140625" style="292"/>
    <col min="4085" max="4085" width="4.42578125" style="292" bestFit="1" customWidth="1"/>
    <col min="4086" max="4086" width="18.28515625" style="292" bestFit="1" customWidth="1"/>
    <col min="4087" max="4087" width="19" style="292" bestFit="1" customWidth="1"/>
    <col min="4088" max="4088" width="15.42578125" style="292" bestFit="1" customWidth="1"/>
    <col min="4089" max="4090" width="12.42578125" style="292" bestFit="1" customWidth="1"/>
    <col min="4091" max="4091" width="7.140625" style="292" bestFit="1" customWidth="1"/>
    <col min="4092" max="4092" width="10.140625" style="292" bestFit="1" customWidth="1"/>
    <col min="4093" max="4093" width="15.85546875" style="292" bestFit="1" customWidth="1"/>
    <col min="4094" max="4094" width="15.140625" style="292" bestFit="1" customWidth="1"/>
    <col min="4095" max="4095" width="18.28515625" style="292" bestFit="1" customWidth="1"/>
    <col min="4096" max="4096" width="13.28515625" style="292" bestFit="1" customWidth="1"/>
    <col min="4097" max="4097" width="19.28515625" style="292" customWidth="1"/>
    <col min="4098" max="4098" width="15.140625" style="292" customWidth="1"/>
    <col min="4099" max="4099" width="21" style="292" bestFit="1" customWidth="1"/>
    <col min="4100" max="4100" width="17.140625" style="292" bestFit="1" customWidth="1"/>
    <col min="4101" max="4101" width="16.85546875" style="292" bestFit="1" customWidth="1"/>
    <col min="4102" max="4102" width="16.7109375" style="292" bestFit="1" customWidth="1"/>
    <col min="4103" max="4103" width="15.7109375" style="292" bestFit="1" customWidth="1"/>
    <col min="4104" max="4104" width="16.28515625" style="292" bestFit="1" customWidth="1"/>
    <col min="4105" max="4105" width="17.28515625" style="292" customWidth="1"/>
    <col min="4106" max="4106" width="23.42578125" style="292" bestFit="1" customWidth="1"/>
    <col min="4107" max="4107" width="31.85546875" style="292" bestFit="1" customWidth="1"/>
    <col min="4108" max="4108" width="7.85546875" style="292" bestFit="1" customWidth="1"/>
    <col min="4109" max="4109" width="5.7109375" style="292" bestFit="1" customWidth="1"/>
    <col min="4110" max="4110" width="9.140625" style="292" bestFit="1" customWidth="1"/>
    <col min="4111" max="4111" width="13.5703125" style="292" bestFit="1" customWidth="1"/>
    <col min="4112" max="4340" width="9.140625" style="292"/>
    <col min="4341" max="4341" width="4.42578125" style="292" bestFit="1" customWidth="1"/>
    <col min="4342" max="4342" width="18.28515625" style="292" bestFit="1" customWidth="1"/>
    <col min="4343" max="4343" width="19" style="292" bestFit="1" customWidth="1"/>
    <col min="4344" max="4344" width="15.42578125" style="292" bestFit="1" customWidth="1"/>
    <col min="4345" max="4346" width="12.42578125" style="292" bestFit="1" customWidth="1"/>
    <col min="4347" max="4347" width="7.140625" style="292" bestFit="1" customWidth="1"/>
    <col min="4348" max="4348" width="10.140625" style="292" bestFit="1" customWidth="1"/>
    <col min="4349" max="4349" width="15.85546875" style="292" bestFit="1" customWidth="1"/>
    <col min="4350" max="4350" width="15.140625" style="292" bestFit="1" customWidth="1"/>
    <col min="4351" max="4351" width="18.28515625" style="292" bestFit="1" customWidth="1"/>
    <col min="4352" max="4352" width="13.28515625" style="292" bestFit="1" customWidth="1"/>
    <col min="4353" max="4353" width="19.28515625" style="292" customWidth="1"/>
    <col min="4354" max="4354" width="15.140625" style="292" customWidth="1"/>
    <col min="4355" max="4355" width="21" style="292" bestFit="1" customWidth="1"/>
    <col min="4356" max="4356" width="17.140625" style="292" bestFit="1" customWidth="1"/>
    <col min="4357" max="4357" width="16.85546875" style="292" bestFit="1" customWidth="1"/>
    <col min="4358" max="4358" width="16.7109375" style="292" bestFit="1" customWidth="1"/>
    <col min="4359" max="4359" width="15.7109375" style="292" bestFit="1" customWidth="1"/>
    <col min="4360" max="4360" width="16.28515625" style="292" bestFit="1" customWidth="1"/>
    <col min="4361" max="4361" width="17.28515625" style="292" customWidth="1"/>
    <col min="4362" max="4362" width="23.42578125" style="292" bestFit="1" customWidth="1"/>
    <col min="4363" max="4363" width="31.85546875" style="292" bestFit="1" customWidth="1"/>
    <col min="4364" max="4364" width="7.85546875" style="292" bestFit="1" customWidth="1"/>
    <col min="4365" max="4365" width="5.7109375" style="292" bestFit="1" customWidth="1"/>
    <col min="4366" max="4366" width="9.140625" style="292" bestFit="1" customWidth="1"/>
    <col min="4367" max="4367" width="13.5703125" style="292" bestFit="1" customWidth="1"/>
    <col min="4368" max="4596" width="9.140625" style="292"/>
    <col min="4597" max="4597" width="4.42578125" style="292" bestFit="1" customWidth="1"/>
    <col min="4598" max="4598" width="18.28515625" style="292" bestFit="1" customWidth="1"/>
    <col min="4599" max="4599" width="19" style="292" bestFit="1" customWidth="1"/>
    <col min="4600" max="4600" width="15.42578125" style="292" bestFit="1" customWidth="1"/>
    <col min="4601" max="4602" width="12.42578125" style="292" bestFit="1" customWidth="1"/>
    <col min="4603" max="4603" width="7.140625" style="292" bestFit="1" customWidth="1"/>
    <col min="4604" max="4604" width="10.140625" style="292" bestFit="1" customWidth="1"/>
    <col min="4605" max="4605" width="15.85546875" style="292" bestFit="1" customWidth="1"/>
    <col min="4606" max="4606" width="15.140625" style="292" bestFit="1" customWidth="1"/>
    <col min="4607" max="4607" width="18.28515625" style="292" bestFit="1" customWidth="1"/>
    <col min="4608" max="4608" width="13.28515625" style="292" bestFit="1" customWidth="1"/>
    <col min="4609" max="4609" width="19.28515625" style="292" customWidth="1"/>
    <col min="4610" max="4610" width="15.140625" style="292" customWidth="1"/>
    <col min="4611" max="4611" width="21" style="292" bestFit="1" customWidth="1"/>
    <col min="4612" max="4612" width="17.140625" style="292" bestFit="1" customWidth="1"/>
    <col min="4613" max="4613" width="16.85546875" style="292" bestFit="1" customWidth="1"/>
    <col min="4614" max="4614" width="16.7109375" style="292" bestFit="1" customWidth="1"/>
    <col min="4615" max="4615" width="15.7109375" style="292" bestFit="1" customWidth="1"/>
    <col min="4616" max="4616" width="16.28515625" style="292" bestFit="1" customWidth="1"/>
    <col min="4617" max="4617" width="17.28515625" style="292" customWidth="1"/>
    <col min="4618" max="4618" width="23.42578125" style="292" bestFit="1" customWidth="1"/>
    <col min="4619" max="4619" width="31.85546875" style="292" bestFit="1" customWidth="1"/>
    <col min="4620" max="4620" width="7.85546875" style="292" bestFit="1" customWidth="1"/>
    <col min="4621" max="4621" width="5.7109375" style="292" bestFit="1" customWidth="1"/>
    <col min="4622" max="4622" width="9.140625" style="292" bestFit="1" customWidth="1"/>
    <col min="4623" max="4623" width="13.5703125" style="292" bestFit="1" customWidth="1"/>
    <col min="4624" max="4852" width="9.140625" style="292"/>
    <col min="4853" max="4853" width="4.42578125" style="292" bestFit="1" customWidth="1"/>
    <col min="4854" max="4854" width="18.28515625" style="292" bestFit="1" customWidth="1"/>
    <col min="4855" max="4855" width="19" style="292" bestFit="1" customWidth="1"/>
    <col min="4856" max="4856" width="15.42578125" style="292" bestFit="1" customWidth="1"/>
    <col min="4857" max="4858" width="12.42578125" style="292" bestFit="1" customWidth="1"/>
    <col min="4859" max="4859" width="7.140625" style="292" bestFit="1" customWidth="1"/>
    <col min="4860" max="4860" width="10.140625" style="292" bestFit="1" customWidth="1"/>
    <col min="4861" max="4861" width="15.85546875" style="292" bestFit="1" customWidth="1"/>
    <col min="4862" max="4862" width="15.140625" style="292" bestFit="1" customWidth="1"/>
    <col min="4863" max="4863" width="18.28515625" style="292" bestFit="1" customWidth="1"/>
    <col min="4864" max="4864" width="13.28515625" style="292" bestFit="1" customWidth="1"/>
    <col min="4865" max="4865" width="19.28515625" style="292" customWidth="1"/>
    <col min="4866" max="4866" width="15.140625" style="292" customWidth="1"/>
    <col min="4867" max="4867" width="21" style="292" bestFit="1" customWidth="1"/>
    <col min="4868" max="4868" width="17.140625" style="292" bestFit="1" customWidth="1"/>
    <col min="4869" max="4869" width="16.85546875" style="292" bestFit="1" customWidth="1"/>
    <col min="4870" max="4870" width="16.7109375" style="292" bestFit="1" customWidth="1"/>
    <col min="4871" max="4871" width="15.7109375" style="292" bestFit="1" customWidth="1"/>
    <col min="4872" max="4872" width="16.28515625" style="292" bestFit="1" customWidth="1"/>
    <col min="4873" max="4873" width="17.28515625" style="292" customWidth="1"/>
    <col min="4874" max="4874" width="23.42578125" style="292" bestFit="1" customWidth="1"/>
    <col min="4875" max="4875" width="31.85546875" style="292" bestFit="1" customWidth="1"/>
    <col min="4876" max="4876" width="7.85546875" style="292" bestFit="1" customWidth="1"/>
    <col min="4877" max="4877" width="5.7109375" style="292" bestFit="1" customWidth="1"/>
    <col min="4878" max="4878" width="9.140625" style="292" bestFit="1" customWidth="1"/>
    <col min="4879" max="4879" width="13.5703125" style="292" bestFit="1" customWidth="1"/>
    <col min="4880" max="5108" width="9.140625" style="292"/>
    <col min="5109" max="5109" width="4.42578125" style="292" bestFit="1" customWidth="1"/>
    <col min="5110" max="5110" width="18.28515625" style="292" bestFit="1" customWidth="1"/>
    <col min="5111" max="5111" width="19" style="292" bestFit="1" customWidth="1"/>
    <col min="5112" max="5112" width="15.42578125" style="292" bestFit="1" customWidth="1"/>
    <col min="5113" max="5114" width="12.42578125" style="292" bestFit="1" customWidth="1"/>
    <col min="5115" max="5115" width="7.140625" style="292" bestFit="1" customWidth="1"/>
    <col min="5116" max="5116" width="10.140625" style="292" bestFit="1" customWidth="1"/>
    <col min="5117" max="5117" width="15.85546875" style="292" bestFit="1" customWidth="1"/>
    <col min="5118" max="5118" width="15.140625" style="292" bestFit="1" customWidth="1"/>
    <col min="5119" max="5119" width="18.28515625" style="292" bestFit="1" customWidth="1"/>
    <col min="5120" max="5120" width="13.28515625" style="292" bestFit="1" customWidth="1"/>
    <col min="5121" max="5121" width="19.28515625" style="292" customWidth="1"/>
    <col min="5122" max="5122" width="15.140625" style="292" customWidth="1"/>
    <col min="5123" max="5123" width="21" style="292" bestFit="1" customWidth="1"/>
    <col min="5124" max="5124" width="17.140625" style="292" bestFit="1" customWidth="1"/>
    <col min="5125" max="5125" width="16.85546875" style="292" bestFit="1" customWidth="1"/>
    <col min="5126" max="5126" width="16.7109375" style="292" bestFit="1" customWidth="1"/>
    <col min="5127" max="5127" width="15.7109375" style="292" bestFit="1" customWidth="1"/>
    <col min="5128" max="5128" width="16.28515625" style="292" bestFit="1" customWidth="1"/>
    <col min="5129" max="5129" width="17.28515625" style="292" customWidth="1"/>
    <col min="5130" max="5130" width="23.42578125" style="292" bestFit="1" customWidth="1"/>
    <col min="5131" max="5131" width="31.85546875" style="292" bestFit="1" customWidth="1"/>
    <col min="5132" max="5132" width="7.85546875" style="292" bestFit="1" customWidth="1"/>
    <col min="5133" max="5133" width="5.7109375" style="292" bestFit="1" customWidth="1"/>
    <col min="5134" max="5134" width="9.140625" style="292" bestFit="1" customWidth="1"/>
    <col min="5135" max="5135" width="13.5703125" style="292" bestFit="1" customWidth="1"/>
    <col min="5136" max="5364" width="9.140625" style="292"/>
    <col min="5365" max="5365" width="4.42578125" style="292" bestFit="1" customWidth="1"/>
    <col min="5366" max="5366" width="18.28515625" style="292" bestFit="1" customWidth="1"/>
    <col min="5367" max="5367" width="19" style="292" bestFit="1" customWidth="1"/>
    <col min="5368" max="5368" width="15.42578125" style="292" bestFit="1" customWidth="1"/>
    <col min="5369" max="5370" width="12.42578125" style="292" bestFit="1" customWidth="1"/>
    <col min="5371" max="5371" width="7.140625" style="292" bestFit="1" customWidth="1"/>
    <col min="5372" max="5372" width="10.140625" style="292" bestFit="1" customWidth="1"/>
    <col min="5373" max="5373" width="15.85546875" style="292" bestFit="1" customWidth="1"/>
    <col min="5374" max="5374" width="15.140625" style="292" bestFit="1" customWidth="1"/>
    <col min="5375" max="5375" width="18.28515625" style="292" bestFit="1" customWidth="1"/>
    <col min="5376" max="5376" width="13.28515625" style="292" bestFit="1" customWidth="1"/>
    <col min="5377" max="5377" width="19.28515625" style="292" customWidth="1"/>
    <col min="5378" max="5378" width="15.140625" style="292" customWidth="1"/>
    <col min="5379" max="5379" width="21" style="292" bestFit="1" customWidth="1"/>
    <col min="5380" max="5380" width="17.140625" style="292" bestFit="1" customWidth="1"/>
    <col min="5381" max="5381" width="16.85546875" style="292" bestFit="1" customWidth="1"/>
    <col min="5382" max="5382" width="16.7109375" style="292" bestFit="1" customWidth="1"/>
    <col min="5383" max="5383" width="15.7109375" style="292" bestFit="1" customWidth="1"/>
    <col min="5384" max="5384" width="16.28515625" style="292" bestFit="1" customWidth="1"/>
    <col min="5385" max="5385" width="17.28515625" style="292" customWidth="1"/>
    <col min="5386" max="5386" width="23.42578125" style="292" bestFit="1" customWidth="1"/>
    <col min="5387" max="5387" width="31.85546875" style="292" bestFit="1" customWidth="1"/>
    <col min="5388" max="5388" width="7.85546875" style="292" bestFit="1" customWidth="1"/>
    <col min="5389" max="5389" width="5.7109375" style="292" bestFit="1" customWidth="1"/>
    <col min="5390" max="5390" width="9.140625" style="292" bestFit="1" customWidth="1"/>
    <col min="5391" max="5391" width="13.5703125" style="292" bestFit="1" customWidth="1"/>
    <col min="5392" max="5620" width="9.140625" style="292"/>
    <col min="5621" max="5621" width="4.42578125" style="292" bestFit="1" customWidth="1"/>
    <col min="5622" max="5622" width="18.28515625" style="292" bestFit="1" customWidth="1"/>
    <col min="5623" max="5623" width="19" style="292" bestFit="1" customWidth="1"/>
    <col min="5624" max="5624" width="15.42578125" style="292" bestFit="1" customWidth="1"/>
    <col min="5625" max="5626" width="12.42578125" style="292" bestFit="1" customWidth="1"/>
    <col min="5627" max="5627" width="7.140625" style="292" bestFit="1" customWidth="1"/>
    <col min="5628" max="5628" width="10.140625" style="292" bestFit="1" customWidth="1"/>
    <col min="5629" max="5629" width="15.85546875" style="292" bestFit="1" customWidth="1"/>
    <col min="5630" max="5630" width="15.140625" style="292" bestFit="1" customWidth="1"/>
    <col min="5631" max="5631" width="18.28515625" style="292" bestFit="1" customWidth="1"/>
    <col min="5632" max="5632" width="13.28515625" style="292" bestFit="1" customWidth="1"/>
    <col min="5633" max="5633" width="19.28515625" style="292" customWidth="1"/>
    <col min="5634" max="5634" width="15.140625" style="292" customWidth="1"/>
    <col min="5635" max="5635" width="21" style="292" bestFit="1" customWidth="1"/>
    <col min="5636" max="5636" width="17.140625" style="292" bestFit="1" customWidth="1"/>
    <col min="5637" max="5637" width="16.85546875" style="292" bestFit="1" customWidth="1"/>
    <col min="5638" max="5638" width="16.7109375" style="292" bestFit="1" customWidth="1"/>
    <col min="5639" max="5639" width="15.7109375" style="292" bestFit="1" customWidth="1"/>
    <col min="5640" max="5640" width="16.28515625" style="292" bestFit="1" customWidth="1"/>
    <col min="5641" max="5641" width="17.28515625" style="292" customWidth="1"/>
    <col min="5642" max="5642" width="23.42578125" style="292" bestFit="1" customWidth="1"/>
    <col min="5643" max="5643" width="31.85546875" style="292" bestFit="1" customWidth="1"/>
    <col min="5644" max="5644" width="7.85546875" style="292" bestFit="1" customWidth="1"/>
    <col min="5645" max="5645" width="5.7109375" style="292" bestFit="1" customWidth="1"/>
    <col min="5646" max="5646" width="9.140625" style="292" bestFit="1" customWidth="1"/>
    <col min="5647" max="5647" width="13.5703125" style="292" bestFit="1" customWidth="1"/>
    <col min="5648" max="5876" width="9.140625" style="292"/>
    <col min="5877" max="5877" width="4.42578125" style="292" bestFit="1" customWidth="1"/>
    <col min="5878" max="5878" width="18.28515625" style="292" bestFit="1" customWidth="1"/>
    <col min="5879" max="5879" width="19" style="292" bestFit="1" customWidth="1"/>
    <col min="5880" max="5880" width="15.42578125" style="292" bestFit="1" customWidth="1"/>
    <col min="5881" max="5882" width="12.42578125" style="292" bestFit="1" customWidth="1"/>
    <col min="5883" max="5883" width="7.140625" style="292" bestFit="1" customWidth="1"/>
    <col min="5884" max="5884" width="10.140625" style="292" bestFit="1" customWidth="1"/>
    <col min="5885" max="5885" width="15.85546875" style="292" bestFit="1" customWidth="1"/>
    <col min="5886" max="5886" width="15.140625" style="292" bestFit="1" customWidth="1"/>
    <col min="5887" max="5887" width="18.28515625" style="292" bestFit="1" customWidth="1"/>
    <col min="5888" max="5888" width="13.28515625" style="292" bestFit="1" customWidth="1"/>
    <col min="5889" max="5889" width="19.28515625" style="292" customWidth="1"/>
    <col min="5890" max="5890" width="15.140625" style="292" customWidth="1"/>
    <col min="5891" max="5891" width="21" style="292" bestFit="1" customWidth="1"/>
    <col min="5892" max="5892" width="17.140625" style="292" bestFit="1" customWidth="1"/>
    <col min="5893" max="5893" width="16.85546875" style="292" bestFit="1" customWidth="1"/>
    <col min="5894" max="5894" width="16.7109375" style="292" bestFit="1" customWidth="1"/>
    <col min="5895" max="5895" width="15.7109375" style="292" bestFit="1" customWidth="1"/>
    <col min="5896" max="5896" width="16.28515625" style="292" bestFit="1" customWidth="1"/>
    <col min="5897" max="5897" width="17.28515625" style="292" customWidth="1"/>
    <col min="5898" max="5898" width="23.42578125" style="292" bestFit="1" customWidth="1"/>
    <col min="5899" max="5899" width="31.85546875" style="292" bestFit="1" customWidth="1"/>
    <col min="5900" max="5900" width="7.85546875" style="292" bestFit="1" customWidth="1"/>
    <col min="5901" max="5901" width="5.7109375" style="292" bestFit="1" customWidth="1"/>
    <col min="5902" max="5902" width="9.140625" style="292" bestFit="1" customWidth="1"/>
    <col min="5903" max="5903" width="13.5703125" style="292" bestFit="1" customWidth="1"/>
    <col min="5904" max="6132" width="9.140625" style="292"/>
    <col min="6133" max="6133" width="4.42578125" style="292" bestFit="1" customWidth="1"/>
    <col min="6134" max="6134" width="18.28515625" style="292" bestFit="1" customWidth="1"/>
    <col min="6135" max="6135" width="19" style="292" bestFit="1" customWidth="1"/>
    <col min="6136" max="6136" width="15.42578125" style="292" bestFit="1" customWidth="1"/>
    <col min="6137" max="6138" width="12.42578125" style="292" bestFit="1" customWidth="1"/>
    <col min="6139" max="6139" width="7.140625" style="292" bestFit="1" customWidth="1"/>
    <col min="6140" max="6140" width="10.140625" style="292" bestFit="1" customWidth="1"/>
    <col min="6141" max="6141" width="15.85546875" style="292" bestFit="1" customWidth="1"/>
    <col min="6142" max="6142" width="15.140625" style="292" bestFit="1" customWidth="1"/>
    <col min="6143" max="6143" width="18.28515625" style="292" bestFit="1" customWidth="1"/>
    <col min="6144" max="6144" width="13.28515625" style="292" bestFit="1" customWidth="1"/>
    <col min="6145" max="6145" width="19.28515625" style="292" customWidth="1"/>
    <col min="6146" max="6146" width="15.140625" style="292" customWidth="1"/>
    <col min="6147" max="6147" width="21" style="292" bestFit="1" customWidth="1"/>
    <col min="6148" max="6148" width="17.140625" style="292" bestFit="1" customWidth="1"/>
    <col min="6149" max="6149" width="16.85546875" style="292" bestFit="1" customWidth="1"/>
    <col min="6150" max="6150" width="16.7109375" style="292" bestFit="1" customWidth="1"/>
    <col min="6151" max="6151" width="15.7109375" style="292" bestFit="1" customWidth="1"/>
    <col min="6152" max="6152" width="16.28515625" style="292" bestFit="1" customWidth="1"/>
    <col min="6153" max="6153" width="17.28515625" style="292" customWidth="1"/>
    <col min="6154" max="6154" width="23.42578125" style="292" bestFit="1" customWidth="1"/>
    <col min="6155" max="6155" width="31.85546875" style="292" bestFit="1" customWidth="1"/>
    <col min="6156" max="6156" width="7.85546875" style="292" bestFit="1" customWidth="1"/>
    <col min="6157" max="6157" width="5.7109375" style="292" bestFit="1" customWidth="1"/>
    <col min="6158" max="6158" width="9.140625" style="292" bestFit="1" customWidth="1"/>
    <col min="6159" max="6159" width="13.5703125" style="292" bestFit="1" customWidth="1"/>
    <col min="6160" max="6388" width="9.140625" style="292"/>
    <col min="6389" max="6389" width="4.42578125" style="292" bestFit="1" customWidth="1"/>
    <col min="6390" max="6390" width="18.28515625" style="292" bestFit="1" customWidth="1"/>
    <col min="6391" max="6391" width="19" style="292" bestFit="1" customWidth="1"/>
    <col min="6392" max="6392" width="15.42578125" style="292" bestFit="1" customWidth="1"/>
    <col min="6393" max="6394" width="12.42578125" style="292" bestFit="1" customWidth="1"/>
    <col min="6395" max="6395" width="7.140625" style="292" bestFit="1" customWidth="1"/>
    <col min="6396" max="6396" width="10.140625" style="292" bestFit="1" customWidth="1"/>
    <col min="6397" max="6397" width="15.85546875" style="292" bestFit="1" customWidth="1"/>
    <col min="6398" max="6398" width="15.140625" style="292" bestFit="1" customWidth="1"/>
    <col min="6399" max="6399" width="18.28515625" style="292" bestFit="1" customWidth="1"/>
    <col min="6400" max="6400" width="13.28515625" style="292" bestFit="1" customWidth="1"/>
    <col min="6401" max="6401" width="19.28515625" style="292" customWidth="1"/>
    <col min="6402" max="6402" width="15.140625" style="292" customWidth="1"/>
    <col min="6403" max="6403" width="21" style="292" bestFit="1" customWidth="1"/>
    <col min="6404" max="6404" width="17.140625" style="292" bestFit="1" customWidth="1"/>
    <col min="6405" max="6405" width="16.85546875" style="292" bestFit="1" customWidth="1"/>
    <col min="6406" max="6406" width="16.7109375" style="292" bestFit="1" customWidth="1"/>
    <col min="6407" max="6407" width="15.7109375" style="292" bestFit="1" customWidth="1"/>
    <col min="6408" max="6408" width="16.28515625" style="292" bestFit="1" customWidth="1"/>
    <col min="6409" max="6409" width="17.28515625" style="292" customWidth="1"/>
    <col min="6410" max="6410" width="23.42578125" style="292" bestFit="1" customWidth="1"/>
    <col min="6411" max="6411" width="31.85546875" style="292" bestFit="1" customWidth="1"/>
    <col min="6412" max="6412" width="7.85546875" style="292" bestFit="1" customWidth="1"/>
    <col min="6413" max="6413" width="5.7109375" style="292" bestFit="1" customWidth="1"/>
    <col min="6414" max="6414" width="9.140625" style="292" bestFit="1" customWidth="1"/>
    <col min="6415" max="6415" width="13.5703125" style="292" bestFit="1" customWidth="1"/>
    <col min="6416" max="6644" width="9.140625" style="292"/>
    <col min="6645" max="6645" width="4.42578125" style="292" bestFit="1" customWidth="1"/>
    <col min="6646" max="6646" width="18.28515625" style="292" bestFit="1" customWidth="1"/>
    <col min="6647" max="6647" width="19" style="292" bestFit="1" customWidth="1"/>
    <col min="6648" max="6648" width="15.42578125" style="292" bestFit="1" customWidth="1"/>
    <col min="6649" max="6650" width="12.42578125" style="292" bestFit="1" customWidth="1"/>
    <col min="6651" max="6651" width="7.140625" style="292" bestFit="1" customWidth="1"/>
    <col min="6652" max="6652" width="10.140625" style="292" bestFit="1" customWidth="1"/>
    <col min="6653" max="6653" width="15.85546875" style="292" bestFit="1" customWidth="1"/>
    <col min="6654" max="6654" width="15.140625" style="292" bestFit="1" customWidth="1"/>
    <col min="6655" max="6655" width="18.28515625" style="292" bestFit="1" customWidth="1"/>
    <col min="6656" max="6656" width="13.28515625" style="292" bestFit="1" customWidth="1"/>
    <col min="6657" max="6657" width="19.28515625" style="292" customWidth="1"/>
    <col min="6658" max="6658" width="15.140625" style="292" customWidth="1"/>
    <col min="6659" max="6659" width="21" style="292" bestFit="1" customWidth="1"/>
    <col min="6660" max="6660" width="17.140625" style="292" bestFit="1" customWidth="1"/>
    <col min="6661" max="6661" width="16.85546875" style="292" bestFit="1" customWidth="1"/>
    <col min="6662" max="6662" width="16.7109375" style="292" bestFit="1" customWidth="1"/>
    <col min="6663" max="6663" width="15.7109375" style="292" bestFit="1" customWidth="1"/>
    <col min="6664" max="6664" width="16.28515625" style="292" bestFit="1" customWidth="1"/>
    <col min="6665" max="6665" width="17.28515625" style="292" customWidth="1"/>
    <col min="6666" max="6666" width="23.42578125" style="292" bestFit="1" customWidth="1"/>
    <col min="6667" max="6667" width="31.85546875" style="292" bestFit="1" customWidth="1"/>
    <col min="6668" max="6668" width="7.85546875" style="292" bestFit="1" customWidth="1"/>
    <col min="6669" max="6669" width="5.7109375" style="292" bestFit="1" customWidth="1"/>
    <col min="6670" max="6670" width="9.140625" style="292" bestFit="1" customWidth="1"/>
    <col min="6671" max="6671" width="13.5703125" style="292" bestFit="1" customWidth="1"/>
    <col min="6672" max="6900" width="9.140625" style="292"/>
    <col min="6901" max="6901" width="4.42578125" style="292" bestFit="1" customWidth="1"/>
    <col min="6902" max="6902" width="18.28515625" style="292" bestFit="1" customWidth="1"/>
    <col min="6903" max="6903" width="19" style="292" bestFit="1" customWidth="1"/>
    <col min="6904" max="6904" width="15.42578125" style="292" bestFit="1" customWidth="1"/>
    <col min="6905" max="6906" width="12.42578125" style="292" bestFit="1" customWidth="1"/>
    <col min="6907" max="6907" width="7.140625" style="292" bestFit="1" customWidth="1"/>
    <col min="6908" max="6908" width="10.140625" style="292" bestFit="1" customWidth="1"/>
    <col min="6909" max="6909" width="15.85546875" style="292" bestFit="1" customWidth="1"/>
    <col min="6910" max="6910" width="15.140625" style="292" bestFit="1" customWidth="1"/>
    <col min="6911" max="6911" width="18.28515625" style="292" bestFit="1" customWidth="1"/>
    <col min="6912" max="6912" width="13.28515625" style="292" bestFit="1" customWidth="1"/>
    <col min="6913" max="6913" width="19.28515625" style="292" customWidth="1"/>
    <col min="6914" max="6914" width="15.140625" style="292" customWidth="1"/>
    <col min="6915" max="6915" width="21" style="292" bestFit="1" customWidth="1"/>
    <col min="6916" max="6916" width="17.140625" style="292" bestFit="1" customWidth="1"/>
    <col min="6917" max="6917" width="16.85546875" style="292" bestFit="1" customWidth="1"/>
    <col min="6918" max="6918" width="16.7109375" style="292" bestFit="1" customWidth="1"/>
    <col min="6919" max="6919" width="15.7109375" style="292" bestFit="1" customWidth="1"/>
    <col min="6920" max="6920" width="16.28515625" style="292" bestFit="1" customWidth="1"/>
    <col min="6921" max="6921" width="17.28515625" style="292" customWidth="1"/>
    <col min="6922" max="6922" width="23.42578125" style="292" bestFit="1" customWidth="1"/>
    <col min="6923" max="6923" width="31.85546875" style="292" bestFit="1" customWidth="1"/>
    <col min="6924" max="6924" width="7.85546875" style="292" bestFit="1" customWidth="1"/>
    <col min="6925" max="6925" width="5.7109375" style="292" bestFit="1" customWidth="1"/>
    <col min="6926" max="6926" width="9.140625" style="292" bestFit="1" customWidth="1"/>
    <col min="6927" max="6927" width="13.5703125" style="292" bestFit="1" customWidth="1"/>
    <col min="6928" max="7156" width="9.140625" style="292"/>
    <col min="7157" max="7157" width="4.42578125" style="292" bestFit="1" customWidth="1"/>
    <col min="7158" max="7158" width="18.28515625" style="292" bestFit="1" customWidth="1"/>
    <col min="7159" max="7159" width="19" style="292" bestFit="1" customWidth="1"/>
    <col min="7160" max="7160" width="15.42578125" style="292" bestFit="1" customWidth="1"/>
    <col min="7161" max="7162" width="12.42578125" style="292" bestFit="1" customWidth="1"/>
    <col min="7163" max="7163" width="7.140625" style="292" bestFit="1" customWidth="1"/>
    <col min="7164" max="7164" width="10.140625" style="292" bestFit="1" customWidth="1"/>
    <col min="7165" max="7165" width="15.85546875" style="292" bestFit="1" customWidth="1"/>
    <col min="7166" max="7166" width="15.140625" style="292" bestFit="1" customWidth="1"/>
    <col min="7167" max="7167" width="18.28515625" style="292" bestFit="1" customWidth="1"/>
    <col min="7168" max="7168" width="13.28515625" style="292" bestFit="1" customWidth="1"/>
    <col min="7169" max="7169" width="19.28515625" style="292" customWidth="1"/>
    <col min="7170" max="7170" width="15.140625" style="292" customWidth="1"/>
    <col min="7171" max="7171" width="21" style="292" bestFit="1" customWidth="1"/>
    <col min="7172" max="7172" width="17.140625" style="292" bestFit="1" customWidth="1"/>
    <col min="7173" max="7173" width="16.85546875" style="292" bestFit="1" customWidth="1"/>
    <col min="7174" max="7174" width="16.7109375" style="292" bestFit="1" customWidth="1"/>
    <col min="7175" max="7175" width="15.7109375" style="292" bestFit="1" customWidth="1"/>
    <col min="7176" max="7176" width="16.28515625" style="292" bestFit="1" customWidth="1"/>
    <col min="7177" max="7177" width="17.28515625" style="292" customWidth="1"/>
    <col min="7178" max="7178" width="23.42578125" style="292" bestFit="1" customWidth="1"/>
    <col min="7179" max="7179" width="31.85546875" style="292" bestFit="1" customWidth="1"/>
    <col min="7180" max="7180" width="7.85546875" style="292" bestFit="1" customWidth="1"/>
    <col min="7181" max="7181" width="5.7109375" style="292" bestFit="1" customWidth="1"/>
    <col min="7182" max="7182" width="9.140625" style="292" bestFit="1" customWidth="1"/>
    <col min="7183" max="7183" width="13.5703125" style="292" bestFit="1" customWidth="1"/>
    <col min="7184" max="7412" width="9.140625" style="292"/>
    <col min="7413" max="7413" width="4.42578125" style="292" bestFit="1" customWidth="1"/>
    <col min="7414" max="7414" width="18.28515625" style="292" bestFit="1" customWidth="1"/>
    <col min="7415" max="7415" width="19" style="292" bestFit="1" customWidth="1"/>
    <col min="7416" max="7416" width="15.42578125" style="292" bestFit="1" customWidth="1"/>
    <col min="7417" max="7418" width="12.42578125" style="292" bestFit="1" customWidth="1"/>
    <col min="7419" max="7419" width="7.140625" style="292" bestFit="1" customWidth="1"/>
    <col min="7420" max="7420" width="10.140625" style="292" bestFit="1" customWidth="1"/>
    <col min="7421" max="7421" width="15.85546875" style="292" bestFit="1" customWidth="1"/>
    <col min="7422" max="7422" width="15.140625" style="292" bestFit="1" customWidth="1"/>
    <col min="7423" max="7423" width="18.28515625" style="292" bestFit="1" customWidth="1"/>
    <col min="7424" max="7424" width="13.28515625" style="292" bestFit="1" customWidth="1"/>
    <col min="7425" max="7425" width="19.28515625" style="292" customWidth="1"/>
    <col min="7426" max="7426" width="15.140625" style="292" customWidth="1"/>
    <col min="7427" max="7427" width="21" style="292" bestFit="1" customWidth="1"/>
    <col min="7428" max="7428" width="17.140625" style="292" bestFit="1" customWidth="1"/>
    <col min="7429" max="7429" width="16.85546875" style="292" bestFit="1" customWidth="1"/>
    <col min="7430" max="7430" width="16.7109375" style="292" bestFit="1" customWidth="1"/>
    <col min="7431" max="7431" width="15.7109375" style="292" bestFit="1" customWidth="1"/>
    <col min="7432" max="7432" width="16.28515625" style="292" bestFit="1" customWidth="1"/>
    <col min="7433" max="7433" width="17.28515625" style="292" customWidth="1"/>
    <col min="7434" max="7434" width="23.42578125" style="292" bestFit="1" customWidth="1"/>
    <col min="7435" max="7435" width="31.85546875" style="292" bestFit="1" customWidth="1"/>
    <col min="7436" max="7436" width="7.85546875" style="292" bestFit="1" customWidth="1"/>
    <col min="7437" max="7437" width="5.7109375" style="292" bestFit="1" customWidth="1"/>
    <col min="7438" max="7438" width="9.140625" style="292" bestFit="1" customWidth="1"/>
    <col min="7439" max="7439" width="13.5703125" style="292" bestFit="1" customWidth="1"/>
    <col min="7440" max="7668" width="9.140625" style="292"/>
    <col min="7669" max="7669" width="4.42578125" style="292" bestFit="1" customWidth="1"/>
    <col min="7670" max="7670" width="18.28515625" style="292" bestFit="1" customWidth="1"/>
    <col min="7671" max="7671" width="19" style="292" bestFit="1" customWidth="1"/>
    <col min="7672" max="7672" width="15.42578125" style="292" bestFit="1" customWidth="1"/>
    <col min="7673" max="7674" width="12.42578125" style="292" bestFit="1" customWidth="1"/>
    <col min="7675" max="7675" width="7.140625" style="292" bestFit="1" customWidth="1"/>
    <col min="7676" max="7676" width="10.140625" style="292" bestFit="1" customWidth="1"/>
    <col min="7677" max="7677" width="15.85546875" style="292" bestFit="1" customWidth="1"/>
    <col min="7678" max="7678" width="15.140625" style="292" bestFit="1" customWidth="1"/>
    <col min="7679" max="7679" width="18.28515625" style="292" bestFit="1" customWidth="1"/>
    <col min="7680" max="7680" width="13.28515625" style="292" bestFit="1" customWidth="1"/>
    <col min="7681" max="7681" width="19.28515625" style="292" customWidth="1"/>
    <col min="7682" max="7682" width="15.140625" style="292" customWidth="1"/>
    <col min="7683" max="7683" width="21" style="292" bestFit="1" customWidth="1"/>
    <col min="7684" max="7684" width="17.140625" style="292" bestFit="1" customWidth="1"/>
    <col min="7685" max="7685" width="16.85546875" style="292" bestFit="1" customWidth="1"/>
    <col min="7686" max="7686" width="16.7109375" style="292" bestFit="1" customWidth="1"/>
    <col min="7687" max="7687" width="15.7109375" style="292" bestFit="1" customWidth="1"/>
    <col min="7688" max="7688" width="16.28515625" style="292" bestFit="1" customWidth="1"/>
    <col min="7689" max="7689" width="17.28515625" style="292" customWidth="1"/>
    <col min="7690" max="7690" width="23.42578125" style="292" bestFit="1" customWidth="1"/>
    <col min="7691" max="7691" width="31.85546875" style="292" bestFit="1" customWidth="1"/>
    <col min="7692" max="7692" width="7.85546875" style="292" bestFit="1" customWidth="1"/>
    <col min="7693" max="7693" width="5.7109375" style="292" bestFit="1" customWidth="1"/>
    <col min="7694" max="7694" width="9.140625" style="292" bestFit="1" customWidth="1"/>
    <col min="7695" max="7695" width="13.5703125" style="292" bestFit="1" customWidth="1"/>
    <col min="7696" max="7924" width="9.140625" style="292"/>
    <col min="7925" max="7925" width="4.42578125" style="292" bestFit="1" customWidth="1"/>
    <col min="7926" max="7926" width="18.28515625" style="292" bestFit="1" customWidth="1"/>
    <col min="7927" max="7927" width="19" style="292" bestFit="1" customWidth="1"/>
    <col min="7928" max="7928" width="15.42578125" style="292" bestFit="1" customWidth="1"/>
    <col min="7929" max="7930" width="12.42578125" style="292" bestFit="1" customWidth="1"/>
    <col min="7931" max="7931" width="7.140625" style="292" bestFit="1" customWidth="1"/>
    <col min="7932" max="7932" width="10.140625" style="292" bestFit="1" customWidth="1"/>
    <col min="7933" max="7933" width="15.85546875" style="292" bestFit="1" customWidth="1"/>
    <col min="7934" max="7934" width="15.140625" style="292" bestFit="1" customWidth="1"/>
    <col min="7935" max="7935" width="18.28515625" style="292" bestFit="1" customWidth="1"/>
    <col min="7936" max="7936" width="13.28515625" style="292" bestFit="1" customWidth="1"/>
    <col min="7937" max="7937" width="19.28515625" style="292" customWidth="1"/>
    <col min="7938" max="7938" width="15.140625" style="292" customWidth="1"/>
    <col min="7939" max="7939" width="21" style="292" bestFit="1" customWidth="1"/>
    <col min="7940" max="7940" width="17.140625" style="292" bestFit="1" customWidth="1"/>
    <col min="7941" max="7941" width="16.85546875" style="292" bestFit="1" customWidth="1"/>
    <col min="7942" max="7942" width="16.7109375" style="292" bestFit="1" customWidth="1"/>
    <col min="7943" max="7943" width="15.7109375" style="292" bestFit="1" customWidth="1"/>
    <col min="7944" max="7944" width="16.28515625" style="292" bestFit="1" customWidth="1"/>
    <col min="7945" max="7945" width="17.28515625" style="292" customWidth="1"/>
    <col min="7946" max="7946" width="23.42578125" style="292" bestFit="1" customWidth="1"/>
    <col min="7947" max="7947" width="31.85546875" style="292" bestFit="1" customWidth="1"/>
    <col min="7948" max="7948" width="7.85546875" style="292" bestFit="1" customWidth="1"/>
    <col min="7949" max="7949" width="5.7109375" style="292" bestFit="1" customWidth="1"/>
    <col min="7950" max="7950" width="9.140625" style="292" bestFit="1" customWidth="1"/>
    <col min="7951" max="7951" width="13.5703125" style="292" bestFit="1" customWidth="1"/>
    <col min="7952" max="8180" width="9.140625" style="292"/>
    <col min="8181" max="8181" width="4.42578125" style="292" bestFit="1" customWidth="1"/>
    <col min="8182" max="8182" width="18.28515625" style="292" bestFit="1" customWidth="1"/>
    <col min="8183" max="8183" width="19" style="292" bestFit="1" customWidth="1"/>
    <col min="8184" max="8184" width="15.42578125" style="292" bestFit="1" customWidth="1"/>
    <col min="8185" max="8186" width="12.42578125" style="292" bestFit="1" customWidth="1"/>
    <col min="8187" max="8187" width="7.140625" style="292" bestFit="1" customWidth="1"/>
    <col min="8188" max="8188" width="10.140625" style="292" bestFit="1" customWidth="1"/>
    <col min="8189" max="8189" width="15.85546875" style="292" bestFit="1" customWidth="1"/>
    <col min="8190" max="8190" width="15.140625" style="292" bestFit="1" customWidth="1"/>
    <col min="8191" max="8191" width="18.28515625" style="292" bestFit="1" customWidth="1"/>
    <col min="8192" max="8192" width="13.28515625" style="292" bestFit="1" customWidth="1"/>
    <col min="8193" max="8193" width="19.28515625" style="292" customWidth="1"/>
    <col min="8194" max="8194" width="15.140625" style="292" customWidth="1"/>
    <col min="8195" max="8195" width="21" style="292" bestFit="1" customWidth="1"/>
    <col min="8196" max="8196" width="17.140625" style="292" bestFit="1" customWidth="1"/>
    <col min="8197" max="8197" width="16.85546875" style="292" bestFit="1" customWidth="1"/>
    <col min="8198" max="8198" width="16.7109375" style="292" bestFit="1" customWidth="1"/>
    <col min="8199" max="8199" width="15.7109375" style="292" bestFit="1" customWidth="1"/>
    <col min="8200" max="8200" width="16.28515625" style="292" bestFit="1" customWidth="1"/>
    <col min="8201" max="8201" width="17.28515625" style="292" customWidth="1"/>
    <col min="8202" max="8202" width="23.42578125" style="292" bestFit="1" customWidth="1"/>
    <col min="8203" max="8203" width="31.85546875" style="292" bestFit="1" customWidth="1"/>
    <col min="8204" max="8204" width="7.85546875" style="292" bestFit="1" customWidth="1"/>
    <col min="8205" max="8205" width="5.7109375" style="292" bestFit="1" customWidth="1"/>
    <col min="8206" max="8206" width="9.140625" style="292" bestFit="1" customWidth="1"/>
    <col min="8207" max="8207" width="13.5703125" style="292" bestFit="1" customWidth="1"/>
    <col min="8208" max="8436" width="9.140625" style="292"/>
    <col min="8437" max="8437" width="4.42578125" style="292" bestFit="1" customWidth="1"/>
    <col min="8438" max="8438" width="18.28515625" style="292" bestFit="1" customWidth="1"/>
    <col min="8439" max="8439" width="19" style="292" bestFit="1" customWidth="1"/>
    <col min="8440" max="8440" width="15.42578125" style="292" bestFit="1" customWidth="1"/>
    <col min="8441" max="8442" width="12.42578125" style="292" bestFit="1" customWidth="1"/>
    <col min="8443" max="8443" width="7.140625" style="292" bestFit="1" customWidth="1"/>
    <col min="8444" max="8444" width="10.140625" style="292" bestFit="1" customWidth="1"/>
    <col min="8445" max="8445" width="15.85546875" style="292" bestFit="1" customWidth="1"/>
    <col min="8446" max="8446" width="15.140625" style="292" bestFit="1" customWidth="1"/>
    <col min="8447" max="8447" width="18.28515625" style="292" bestFit="1" customWidth="1"/>
    <col min="8448" max="8448" width="13.28515625" style="292" bestFit="1" customWidth="1"/>
    <col min="8449" max="8449" width="19.28515625" style="292" customWidth="1"/>
    <col min="8450" max="8450" width="15.140625" style="292" customWidth="1"/>
    <col min="8451" max="8451" width="21" style="292" bestFit="1" customWidth="1"/>
    <col min="8452" max="8452" width="17.140625" style="292" bestFit="1" customWidth="1"/>
    <col min="8453" max="8453" width="16.85546875" style="292" bestFit="1" customWidth="1"/>
    <col min="8454" max="8454" width="16.7109375" style="292" bestFit="1" customWidth="1"/>
    <col min="8455" max="8455" width="15.7109375" style="292" bestFit="1" customWidth="1"/>
    <col min="8456" max="8456" width="16.28515625" style="292" bestFit="1" customWidth="1"/>
    <col min="8457" max="8457" width="17.28515625" style="292" customWidth="1"/>
    <col min="8458" max="8458" width="23.42578125" style="292" bestFit="1" customWidth="1"/>
    <col min="8459" max="8459" width="31.85546875" style="292" bestFit="1" customWidth="1"/>
    <col min="8460" max="8460" width="7.85546875" style="292" bestFit="1" customWidth="1"/>
    <col min="8461" max="8461" width="5.7109375" style="292" bestFit="1" customWidth="1"/>
    <col min="8462" max="8462" width="9.140625" style="292" bestFit="1" customWidth="1"/>
    <col min="8463" max="8463" width="13.5703125" style="292" bestFit="1" customWidth="1"/>
    <col min="8464" max="8692" width="9.140625" style="292"/>
    <col min="8693" max="8693" width="4.42578125" style="292" bestFit="1" customWidth="1"/>
    <col min="8694" max="8694" width="18.28515625" style="292" bestFit="1" customWidth="1"/>
    <col min="8695" max="8695" width="19" style="292" bestFit="1" customWidth="1"/>
    <col min="8696" max="8696" width="15.42578125" style="292" bestFit="1" customWidth="1"/>
    <col min="8697" max="8698" width="12.42578125" style="292" bestFit="1" customWidth="1"/>
    <col min="8699" max="8699" width="7.140625" style="292" bestFit="1" customWidth="1"/>
    <col min="8700" max="8700" width="10.140625" style="292" bestFit="1" customWidth="1"/>
    <col min="8701" max="8701" width="15.85546875" style="292" bestFit="1" customWidth="1"/>
    <col min="8702" max="8702" width="15.140625" style="292" bestFit="1" customWidth="1"/>
    <col min="8703" max="8703" width="18.28515625" style="292" bestFit="1" customWidth="1"/>
    <col min="8704" max="8704" width="13.28515625" style="292" bestFit="1" customWidth="1"/>
    <col min="8705" max="8705" width="19.28515625" style="292" customWidth="1"/>
    <col min="8706" max="8706" width="15.140625" style="292" customWidth="1"/>
    <col min="8707" max="8707" width="21" style="292" bestFit="1" customWidth="1"/>
    <col min="8708" max="8708" width="17.140625" style="292" bestFit="1" customWidth="1"/>
    <col min="8709" max="8709" width="16.85546875" style="292" bestFit="1" customWidth="1"/>
    <col min="8710" max="8710" width="16.7109375" style="292" bestFit="1" customWidth="1"/>
    <col min="8711" max="8711" width="15.7109375" style="292" bestFit="1" customWidth="1"/>
    <col min="8712" max="8712" width="16.28515625" style="292" bestFit="1" customWidth="1"/>
    <col min="8713" max="8713" width="17.28515625" style="292" customWidth="1"/>
    <col min="8714" max="8714" width="23.42578125" style="292" bestFit="1" customWidth="1"/>
    <col min="8715" max="8715" width="31.85546875" style="292" bestFit="1" customWidth="1"/>
    <col min="8716" max="8716" width="7.85546875" style="292" bestFit="1" customWidth="1"/>
    <col min="8717" max="8717" width="5.7109375" style="292" bestFit="1" customWidth="1"/>
    <col min="8718" max="8718" width="9.140625" style="292" bestFit="1" customWidth="1"/>
    <col min="8719" max="8719" width="13.5703125" style="292" bestFit="1" customWidth="1"/>
    <col min="8720" max="8948" width="9.140625" style="292"/>
    <col min="8949" max="8949" width="4.42578125" style="292" bestFit="1" customWidth="1"/>
    <col min="8950" max="8950" width="18.28515625" style="292" bestFit="1" customWidth="1"/>
    <col min="8951" max="8951" width="19" style="292" bestFit="1" customWidth="1"/>
    <col min="8952" max="8952" width="15.42578125" style="292" bestFit="1" customWidth="1"/>
    <col min="8953" max="8954" width="12.42578125" style="292" bestFit="1" customWidth="1"/>
    <col min="8955" max="8955" width="7.140625" style="292" bestFit="1" customWidth="1"/>
    <col min="8956" max="8956" width="10.140625" style="292" bestFit="1" customWidth="1"/>
    <col min="8957" max="8957" width="15.85546875" style="292" bestFit="1" customWidth="1"/>
    <col min="8958" max="8958" width="15.140625" style="292" bestFit="1" customWidth="1"/>
    <col min="8959" max="8959" width="18.28515625" style="292" bestFit="1" customWidth="1"/>
    <col min="8960" max="8960" width="13.28515625" style="292" bestFit="1" customWidth="1"/>
    <col min="8961" max="8961" width="19.28515625" style="292" customWidth="1"/>
    <col min="8962" max="8962" width="15.140625" style="292" customWidth="1"/>
    <col min="8963" max="8963" width="21" style="292" bestFit="1" customWidth="1"/>
    <col min="8964" max="8964" width="17.140625" style="292" bestFit="1" customWidth="1"/>
    <col min="8965" max="8965" width="16.85546875" style="292" bestFit="1" customWidth="1"/>
    <col min="8966" max="8966" width="16.7109375" style="292" bestFit="1" customWidth="1"/>
    <col min="8967" max="8967" width="15.7109375" style="292" bestFit="1" customWidth="1"/>
    <col min="8968" max="8968" width="16.28515625" style="292" bestFit="1" customWidth="1"/>
    <col min="8969" max="8969" width="17.28515625" style="292" customWidth="1"/>
    <col min="8970" max="8970" width="23.42578125" style="292" bestFit="1" customWidth="1"/>
    <col min="8971" max="8971" width="31.85546875" style="292" bestFit="1" customWidth="1"/>
    <col min="8972" max="8972" width="7.85546875" style="292" bestFit="1" customWidth="1"/>
    <col min="8973" max="8973" width="5.7109375" style="292" bestFit="1" customWidth="1"/>
    <col min="8974" max="8974" width="9.140625" style="292" bestFit="1" customWidth="1"/>
    <col min="8975" max="8975" width="13.5703125" style="292" bestFit="1" customWidth="1"/>
    <col min="8976" max="9204" width="9.140625" style="292"/>
    <col min="9205" max="9205" width="4.42578125" style="292" bestFit="1" customWidth="1"/>
    <col min="9206" max="9206" width="18.28515625" style="292" bestFit="1" customWidth="1"/>
    <col min="9207" max="9207" width="19" style="292" bestFit="1" customWidth="1"/>
    <col min="9208" max="9208" width="15.42578125" style="292" bestFit="1" customWidth="1"/>
    <col min="9209" max="9210" width="12.42578125" style="292" bestFit="1" customWidth="1"/>
    <col min="9211" max="9211" width="7.140625" style="292" bestFit="1" customWidth="1"/>
    <col min="9212" max="9212" width="10.140625" style="292" bestFit="1" customWidth="1"/>
    <col min="9213" max="9213" width="15.85546875" style="292" bestFit="1" customWidth="1"/>
    <col min="9214" max="9214" width="15.140625" style="292" bestFit="1" customWidth="1"/>
    <col min="9215" max="9215" width="18.28515625" style="292" bestFit="1" customWidth="1"/>
    <col min="9216" max="9216" width="13.28515625" style="292" bestFit="1" customWidth="1"/>
    <col min="9217" max="9217" width="19.28515625" style="292" customWidth="1"/>
    <col min="9218" max="9218" width="15.140625" style="292" customWidth="1"/>
    <col min="9219" max="9219" width="21" style="292" bestFit="1" customWidth="1"/>
    <col min="9220" max="9220" width="17.140625" style="292" bestFit="1" customWidth="1"/>
    <col min="9221" max="9221" width="16.85546875" style="292" bestFit="1" customWidth="1"/>
    <col min="9222" max="9222" width="16.7109375" style="292" bestFit="1" customWidth="1"/>
    <col min="9223" max="9223" width="15.7109375" style="292" bestFit="1" customWidth="1"/>
    <col min="9224" max="9224" width="16.28515625" style="292" bestFit="1" customWidth="1"/>
    <col min="9225" max="9225" width="17.28515625" style="292" customWidth="1"/>
    <col min="9226" max="9226" width="23.42578125" style="292" bestFit="1" customWidth="1"/>
    <col min="9227" max="9227" width="31.85546875" style="292" bestFit="1" customWidth="1"/>
    <col min="9228" max="9228" width="7.85546875" style="292" bestFit="1" customWidth="1"/>
    <col min="9229" max="9229" width="5.7109375" style="292" bestFit="1" customWidth="1"/>
    <col min="9230" max="9230" width="9.140625" style="292" bestFit="1" customWidth="1"/>
    <col min="9231" max="9231" width="13.5703125" style="292" bestFit="1" customWidth="1"/>
    <col min="9232" max="9460" width="9.140625" style="292"/>
    <col min="9461" max="9461" width="4.42578125" style="292" bestFit="1" customWidth="1"/>
    <col min="9462" max="9462" width="18.28515625" style="292" bestFit="1" customWidth="1"/>
    <col min="9463" max="9463" width="19" style="292" bestFit="1" customWidth="1"/>
    <col min="9464" max="9464" width="15.42578125" style="292" bestFit="1" customWidth="1"/>
    <col min="9465" max="9466" width="12.42578125" style="292" bestFit="1" customWidth="1"/>
    <col min="9467" max="9467" width="7.140625" style="292" bestFit="1" customWidth="1"/>
    <col min="9468" max="9468" width="10.140625" style="292" bestFit="1" customWidth="1"/>
    <col min="9469" max="9469" width="15.85546875" style="292" bestFit="1" customWidth="1"/>
    <col min="9470" max="9470" width="15.140625" style="292" bestFit="1" customWidth="1"/>
    <col min="9471" max="9471" width="18.28515625" style="292" bestFit="1" customWidth="1"/>
    <col min="9472" max="9472" width="13.28515625" style="292" bestFit="1" customWidth="1"/>
    <col min="9473" max="9473" width="19.28515625" style="292" customWidth="1"/>
    <col min="9474" max="9474" width="15.140625" style="292" customWidth="1"/>
    <col min="9475" max="9475" width="21" style="292" bestFit="1" customWidth="1"/>
    <col min="9476" max="9476" width="17.140625" style="292" bestFit="1" customWidth="1"/>
    <col min="9477" max="9477" width="16.85546875" style="292" bestFit="1" customWidth="1"/>
    <col min="9478" max="9478" width="16.7109375" style="292" bestFit="1" customWidth="1"/>
    <col min="9479" max="9479" width="15.7109375" style="292" bestFit="1" customWidth="1"/>
    <col min="9480" max="9480" width="16.28515625" style="292" bestFit="1" customWidth="1"/>
    <col min="9481" max="9481" width="17.28515625" style="292" customWidth="1"/>
    <col min="9482" max="9482" width="23.42578125" style="292" bestFit="1" customWidth="1"/>
    <col min="9483" max="9483" width="31.85546875" style="292" bestFit="1" customWidth="1"/>
    <col min="9484" max="9484" width="7.85546875" style="292" bestFit="1" customWidth="1"/>
    <col min="9485" max="9485" width="5.7109375" style="292" bestFit="1" customWidth="1"/>
    <col min="9486" max="9486" width="9.140625" style="292" bestFit="1" customWidth="1"/>
    <col min="9487" max="9487" width="13.5703125" style="292" bestFit="1" customWidth="1"/>
    <col min="9488" max="9716" width="9.140625" style="292"/>
    <col min="9717" max="9717" width="4.42578125" style="292" bestFit="1" customWidth="1"/>
    <col min="9718" max="9718" width="18.28515625" style="292" bestFit="1" customWidth="1"/>
    <col min="9719" max="9719" width="19" style="292" bestFit="1" customWidth="1"/>
    <col min="9720" max="9720" width="15.42578125" style="292" bestFit="1" customWidth="1"/>
    <col min="9721" max="9722" width="12.42578125" style="292" bestFit="1" customWidth="1"/>
    <col min="9723" max="9723" width="7.140625" style="292" bestFit="1" customWidth="1"/>
    <col min="9724" max="9724" width="10.140625" style="292" bestFit="1" customWidth="1"/>
    <col min="9725" max="9725" width="15.85546875" style="292" bestFit="1" customWidth="1"/>
    <col min="9726" max="9726" width="15.140625" style="292" bestFit="1" customWidth="1"/>
    <col min="9727" max="9727" width="18.28515625" style="292" bestFit="1" customWidth="1"/>
    <col min="9728" max="9728" width="13.28515625" style="292" bestFit="1" customWidth="1"/>
    <col min="9729" max="9729" width="19.28515625" style="292" customWidth="1"/>
    <col min="9730" max="9730" width="15.140625" style="292" customWidth="1"/>
    <col min="9731" max="9731" width="21" style="292" bestFit="1" customWidth="1"/>
    <col min="9732" max="9732" width="17.140625" style="292" bestFit="1" customWidth="1"/>
    <col min="9733" max="9733" width="16.85546875" style="292" bestFit="1" customWidth="1"/>
    <col min="9734" max="9734" width="16.7109375" style="292" bestFit="1" customWidth="1"/>
    <col min="9735" max="9735" width="15.7109375" style="292" bestFit="1" customWidth="1"/>
    <col min="9736" max="9736" width="16.28515625" style="292" bestFit="1" customWidth="1"/>
    <col min="9737" max="9737" width="17.28515625" style="292" customWidth="1"/>
    <col min="9738" max="9738" width="23.42578125" style="292" bestFit="1" customWidth="1"/>
    <col min="9739" max="9739" width="31.85546875" style="292" bestFit="1" customWidth="1"/>
    <col min="9740" max="9740" width="7.85546875" style="292" bestFit="1" customWidth="1"/>
    <col min="9741" max="9741" width="5.7109375" style="292" bestFit="1" customWidth="1"/>
    <col min="9742" max="9742" width="9.140625" style="292" bestFit="1" customWidth="1"/>
    <col min="9743" max="9743" width="13.5703125" style="292" bestFit="1" customWidth="1"/>
    <col min="9744" max="9972" width="9.140625" style="292"/>
    <col min="9973" max="9973" width="4.42578125" style="292" bestFit="1" customWidth="1"/>
    <col min="9974" max="9974" width="18.28515625" style="292" bestFit="1" customWidth="1"/>
    <col min="9975" max="9975" width="19" style="292" bestFit="1" customWidth="1"/>
    <col min="9976" max="9976" width="15.42578125" style="292" bestFit="1" customWidth="1"/>
    <col min="9977" max="9978" width="12.42578125" style="292" bestFit="1" customWidth="1"/>
    <col min="9979" max="9979" width="7.140625" style="292" bestFit="1" customWidth="1"/>
    <col min="9980" max="9980" width="10.140625" style="292" bestFit="1" customWidth="1"/>
    <col min="9981" max="9981" width="15.85546875" style="292" bestFit="1" customWidth="1"/>
    <col min="9982" max="9982" width="15.140625" style="292" bestFit="1" customWidth="1"/>
    <col min="9983" max="9983" width="18.28515625" style="292" bestFit="1" customWidth="1"/>
    <col min="9984" max="9984" width="13.28515625" style="292" bestFit="1" customWidth="1"/>
    <col min="9985" max="9985" width="19.28515625" style="292" customWidth="1"/>
    <col min="9986" max="9986" width="15.140625" style="292" customWidth="1"/>
    <col min="9987" max="9987" width="21" style="292" bestFit="1" customWidth="1"/>
    <col min="9988" max="9988" width="17.140625" style="292" bestFit="1" customWidth="1"/>
    <col min="9989" max="9989" width="16.85546875" style="292" bestFit="1" customWidth="1"/>
    <col min="9990" max="9990" width="16.7109375" style="292" bestFit="1" customWidth="1"/>
    <col min="9991" max="9991" width="15.7109375" style="292" bestFit="1" customWidth="1"/>
    <col min="9992" max="9992" width="16.28515625" style="292" bestFit="1" customWidth="1"/>
    <col min="9993" max="9993" width="17.28515625" style="292" customWidth="1"/>
    <col min="9994" max="9994" width="23.42578125" style="292" bestFit="1" customWidth="1"/>
    <col min="9995" max="9995" width="31.85546875" style="292" bestFit="1" customWidth="1"/>
    <col min="9996" max="9996" width="7.85546875" style="292" bestFit="1" customWidth="1"/>
    <col min="9997" max="9997" width="5.7109375" style="292" bestFit="1" customWidth="1"/>
    <col min="9998" max="9998" width="9.140625" style="292" bestFit="1" customWidth="1"/>
    <col min="9999" max="9999" width="13.5703125" style="292" bestFit="1" customWidth="1"/>
    <col min="10000" max="10228" width="9.140625" style="292"/>
    <col min="10229" max="10229" width="4.42578125" style="292" bestFit="1" customWidth="1"/>
    <col min="10230" max="10230" width="18.28515625" style="292" bestFit="1" customWidth="1"/>
    <col min="10231" max="10231" width="19" style="292" bestFit="1" customWidth="1"/>
    <col min="10232" max="10232" width="15.42578125" style="292" bestFit="1" customWidth="1"/>
    <col min="10233" max="10234" width="12.42578125" style="292" bestFit="1" customWidth="1"/>
    <col min="10235" max="10235" width="7.140625" style="292" bestFit="1" customWidth="1"/>
    <col min="10236" max="10236" width="10.140625" style="292" bestFit="1" customWidth="1"/>
    <col min="10237" max="10237" width="15.85546875" style="292" bestFit="1" customWidth="1"/>
    <col min="10238" max="10238" width="15.140625" style="292" bestFit="1" customWidth="1"/>
    <col min="10239" max="10239" width="18.28515625" style="292" bestFit="1" customWidth="1"/>
    <col min="10240" max="10240" width="13.28515625" style="292" bestFit="1" customWidth="1"/>
    <col min="10241" max="10241" width="19.28515625" style="292" customWidth="1"/>
    <col min="10242" max="10242" width="15.140625" style="292" customWidth="1"/>
    <col min="10243" max="10243" width="21" style="292" bestFit="1" customWidth="1"/>
    <col min="10244" max="10244" width="17.140625" style="292" bestFit="1" customWidth="1"/>
    <col min="10245" max="10245" width="16.85546875" style="292" bestFit="1" customWidth="1"/>
    <col min="10246" max="10246" width="16.7109375" style="292" bestFit="1" customWidth="1"/>
    <col min="10247" max="10247" width="15.7109375" style="292" bestFit="1" customWidth="1"/>
    <col min="10248" max="10248" width="16.28515625" style="292" bestFit="1" customWidth="1"/>
    <col min="10249" max="10249" width="17.28515625" style="292" customWidth="1"/>
    <col min="10250" max="10250" width="23.42578125" style="292" bestFit="1" customWidth="1"/>
    <col min="10251" max="10251" width="31.85546875" style="292" bestFit="1" customWidth="1"/>
    <col min="10252" max="10252" width="7.85546875" style="292" bestFit="1" customWidth="1"/>
    <col min="10253" max="10253" width="5.7109375" style="292" bestFit="1" customWidth="1"/>
    <col min="10254" max="10254" width="9.140625" style="292" bestFit="1" customWidth="1"/>
    <col min="10255" max="10255" width="13.5703125" style="292" bestFit="1" customWidth="1"/>
    <col min="10256" max="10484" width="9.140625" style="292"/>
    <col min="10485" max="10485" width="4.42578125" style="292" bestFit="1" customWidth="1"/>
    <col min="10486" max="10486" width="18.28515625" style="292" bestFit="1" customWidth="1"/>
    <col min="10487" max="10487" width="19" style="292" bestFit="1" customWidth="1"/>
    <col min="10488" max="10488" width="15.42578125" style="292" bestFit="1" customWidth="1"/>
    <col min="10489" max="10490" width="12.42578125" style="292" bestFit="1" customWidth="1"/>
    <col min="10491" max="10491" width="7.140625" style="292" bestFit="1" customWidth="1"/>
    <col min="10492" max="10492" width="10.140625" style="292" bestFit="1" customWidth="1"/>
    <col min="10493" max="10493" width="15.85546875" style="292" bestFit="1" customWidth="1"/>
    <col min="10494" max="10494" width="15.140625" style="292" bestFit="1" customWidth="1"/>
    <col min="10495" max="10495" width="18.28515625" style="292" bestFit="1" customWidth="1"/>
    <col min="10496" max="10496" width="13.28515625" style="292" bestFit="1" customWidth="1"/>
    <col min="10497" max="10497" width="19.28515625" style="292" customWidth="1"/>
    <col min="10498" max="10498" width="15.140625" style="292" customWidth="1"/>
    <col min="10499" max="10499" width="21" style="292" bestFit="1" customWidth="1"/>
    <col min="10500" max="10500" width="17.140625" style="292" bestFit="1" customWidth="1"/>
    <col min="10501" max="10501" width="16.85546875" style="292" bestFit="1" customWidth="1"/>
    <col min="10502" max="10502" width="16.7109375" style="292" bestFit="1" customWidth="1"/>
    <col min="10503" max="10503" width="15.7109375" style="292" bestFit="1" customWidth="1"/>
    <col min="10504" max="10504" width="16.28515625" style="292" bestFit="1" customWidth="1"/>
    <col min="10505" max="10505" width="17.28515625" style="292" customWidth="1"/>
    <col min="10506" max="10506" width="23.42578125" style="292" bestFit="1" customWidth="1"/>
    <col min="10507" max="10507" width="31.85546875" style="292" bestFit="1" customWidth="1"/>
    <col min="10508" max="10508" width="7.85546875" style="292" bestFit="1" customWidth="1"/>
    <col min="10509" max="10509" width="5.7109375" style="292" bestFit="1" customWidth="1"/>
    <col min="10510" max="10510" width="9.140625" style="292" bestFit="1" customWidth="1"/>
    <col min="10511" max="10511" width="13.5703125" style="292" bestFit="1" customWidth="1"/>
    <col min="10512" max="10740" width="9.140625" style="292"/>
    <col min="10741" max="10741" width="4.42578125" style="292" bestFit="1" customWidth="1"/>
    <col min="10742" max="10742" width="18.28515625" style="292" bestFit="1" customWidth="1"/>
    <col min="10743" max="10743" width="19" style="292" bestFit="1" customWidth="1"/>
    <col min="10744" max="10744" width="15.42578125" style="292" bestFit="1" customWidth="1"/>
    <col min="10745" max="10746" width="12.42578125" style="292" bestFit="1" customWidth="1"/>
    <col min="10747" max="10747" width="7.140625" style="292" bestFit="1" customWidth="1"/>
    <col min="10748" max="10748" width="10.140625" style="292" bestFit="1" customWidth="1"/>
    <col min="10749" max="10749" width="15.85546875" style="292" bestFit="1" customWidth="1"/>
    <col min="10750" max="10750" width="15.140625" style="292" bestFit="1" customWidth="1"/>
    <col min="10751" max="10751" width="18.28515625" style="292" bestFit="1" customWidth="1"/>
    <col min="10752" max="10752" width="13.28515625" style="292" bestFit="1" customWidth="1"/>
    <col min="10753" max="10753" width="19.28515625" style="292" customWidth="1"/>
    <col min="10754" max="10754" width="15.140625" style="292" customWidth="1"/>
    <col min="10755" max="10755" width="21" style="292" bestFit="1" customWidth="1"/>
    <col min="10756" max="10756" width="17.140625" style="292" bestFit="1" customWidth="1"/>
    <col min="10757" max="10757" width="16.85546875" style="292" bestFit="1" customWidth="1"/>
    <col min="10758" max="10758" width="16.7109375" style="292" bestFit="1" customWidth="1"/>
    <col min="10759" max="10759" width="15.7109375" style="292" bestFit="1" customWidth="1"/>
    <col min="10760" max="10760" width="16.28515625" style="292" bestFit="1" customWidth="1"/>
    <col min="10761" max="10761" width="17.28515625" style="292" customWidth="1"/>
    <col min="10762" max="10762" width="23.42578125" style="292" bestFit="1" customWidth="1"/>
    <col min="10763" max="10763" width="31.85546875" style="292" bestFit="1" customWidth="1"/>
    <col min="10764" max="10764" width="7.85546875" style="292" bestFit="1" customWidth="1"/>
    <col min="10765" max="10765" width="5.7109375" style="292" bestFit="1" customWidth="1"/>
    <col min="10766" max="10766" width="9.140625" style="292" bestFit="1" customWidth="1"/>
    <col min="10767" max="10767" width="13.5703125" style="292" bestFit="1" customWidth="1"/>
    <col min="10768" max="10996" width="9.140625" style="292"/>
    <col min="10997" max="10997" width="4.42578125" style="292" bestFit="1" customWidth="1"/>
    <col min="10998" max="10998" width="18.28515625" style="292" bestFit="1" customWidth="1"/>
    <col min="10999" max="10999" width="19" style="292" bestFit="1" customWidth="1"/>
    <col min="11000" max="11000" width="15.42578125" style="292" bestFit="1" customWidth="1"/>
    <col min="11001" max="11002" width="12.42578125" style="292" bestFit="1" customWidth="1"/>
    <col min="11003" max="11003" width="7.140625" style="292" bestFit="1" customWidth="1"/>
    <col min="11004" max="11004" width="10.140625" style="292" bestFit="1" customWidth="1"/>
    <col min="11005" max="11005" width="15.85546875" style="292" bestFit="1" customWidth="1"/>
    <col min="11006" max="11006" width="15.140625" style="292" bestFit="1" customWidth="1"/>
    <col min="11007" max="11007" width="18.28515625" style="292" bestFit="1" customWidth="1"/>
    <col min="11008" max="11008" width="13.28515625" style="292" bestFit="1" customWidth="1"/>
    <col min="11009" max="11009" width="19.28515625" style="292" customWidth="1"/>
    <col min="11010" max="11010" width="15.140625" style="292" customWidth="1"/>
    <col min="11011" max="11011" width="21" style="292" bestFit="1" customWidth="1"/>
    <col min="11012" max="11012" width="17.140625" style="292" bestFit="1" customWidth="1"/>
    <col min="11013" max="11013" width="16.85546875" style="292" bestFit="1" customWidth="1"/>
    <col min="11014" max="11014" width="16.7109375" style="292" bestFit="1" customWidth="1"/>
    <col min="11015" max="11015" width="15.7109375" style="292" bestFit="1" customWidth="1"/>
    <col min="11016" max="11016" width="16.28515625" style="292" bestFit="1" customWidth="1"/>
    <col min="11017" max="11017" width="17.28515625" style="292" customWidth="1"/>
    <col min="11018" max="11018" width="23.42578125" style="292" bestFit="1" customWidth="1"/>
    <col min="11019" max="11019" width="31.85546875" style="292" bestFit="1" customWidth="1"/>
    <col min="11020" max="11020" width="7.85546875" style="292" bestFit="1" customWidth="1"/>
    <col min="11021" max="11021" width="5.7109375" style="292" bestFit="1" customWidth="1"/>
    <col min="11022" max="11022" width="9.140625" style="292" bestFit="1" customWidth="1"/>
    <col min="11023" max="11023" width="13.5703125" style="292" bestFit="1" customWidth="1"/>
    <col min="11024" max="11252" width="9.140625" style="292"/>
    <col min="11253" max="11253" width="4.42578125" style="292" bestFit="1" customWidth="1"/>
    <col min="11254" max="11254" width="18.28515625" style="292" bestFit="1" customWidth="1"/>
    <col min="11255" max="11255" width="19" style="292" bestFit="1" customWidth="1"/>
    <col min="11256" max="11256" width="15.42578125" style="292" bestFit="1" customWidth="1"/>
    <col min="11257" max="11258" width="12.42578125" style="292" bestFit="1" customWidth="1"/>
    <col min="11259" max="11259" width="7.140625" style="292" bestFit="1" customWidth="1"/>
    <col min="11260" max="11260" width="10.140625" style="292" bestFit="1" customWidth="1"/>
    <col min="11261" max="11261" width="15.85546875" style="292" bestFit="1" customWidth="1"/>
    <col min="11262" max="11262" width="15.140625" style="292" bestFit="1" customWidth="1"/>
    <col min="11263" max="11263" width="18.28515625" style="292" bestFit="1" customWidth="1"/>
    <col min="11264" max="11264" width="13.28515625" style="292" bestFit="1" customWidth="1"/>
    <col min="11265" max="11265" width="19.28515625" style="292" customWidth="1"/>
    <col min="11266" max="11266" width="15.140625" style="292" customWidth="1"/>
    <col min="11267" max="11267" width="21" style="292" bestFit="1" customWidth="1"/>
    <col min="11268" max="11268" width="17.140625" style="292" bestFit="1" customWidth="1"/>
    <col min="11269" max="11269" width="16.85546875" style="292" bestFit="1" customWidth="1"/>
    <col min="11270" max="11270" width="16.7109375" style="292" bestFit="1" customWidth="1"/>
    <col min="11271" max="11271" width="15.7109375" style="292" bestFit="1" customWidth="1"/>
    <col min="11272" max="11272" width="16.28515625" style="292" bestFit="1" customWidth="1"/>
    <col min="11273" max="11273" width="17.28515625" style="292" customWidth="1"/>
    <col min="11274" max="11274" width="23.42578125" style="292" bestFit="1" customWidth="1"/>
    <col min="11275" max="11275" width="31.85546875" style="292" bestFit="1" customWidth="1"/>
    <col min="11276" max="11276" width="7.85546875" style="292" bestFit="1" customWidth="1"/>
    <col min="11277" max="11277" width="5.7109375" style="292" bestFit="1" customWidth="1"/>
    <col min="11278" max="11278" width="9.140625" style="292" bestFit="1" customWidth="1"/>
    <col min="11279" max="11279" width="13.5703125" style="292" bestFit="1" customWidth="1"/>
    <col min="11280" max="11508" width="9.140625" style="292"/>
    <col min="11509" max="11509" width="4.42578125" style="292" bestFit="1" customWidth="1"/>
    <col min="11510" max="11510" width="18.28515625" style="292" bestFit="1" customWidth="1"/>
    <col min="11511" max="11511" width="19" style="292" bestFit="1" customWidth="1"/>
    <col min="11512" max="11512" width="15.42578125" style="292" bestFit="1" customWidth="1"/>
    <col min="11513" max="11514" width="12.42578125" style="292" bestFit="1" customWidth="1"/>
    <col min="11515" max="11515" width="7.140625" style="292" bestFit="1" customWidth="1"/>
    <col min="11516" max="11516" width="10.140625" style="292" bestFit="1" customWidth="1"/>
    <col min="11517" max="11517" width="15.85546875" style="292" bestFit="1" customWidth="1"/>
    <col min="11518" max="11518" width="15.140625" style="292" bestFit="1" customWidth="1"/>
    <col min="11519" max="11519" width="18.28515625" style="292" bestFit="1" customWidth="1"/>
    <col min="11520" max="11520" width="13.28515625" style="292" bestFit="1" customWidth="1"/>
    <col min="11521" max="11521" width="19.28515625" style="292" customWidth="1"/>
    <col min="11522" max="11522" width="15.140625" style="292" customWidth="1"/>
    <col min="11523" max="11523" width="21" style="292" bestFit="1" customWidth="1"/>
    <col min="11524" max="11524" width="17.140625" style="292" bestFit="1" customWidth="1"/>
    <col min="11525" max="11525" width="16.85546875" style="292" bestFit="1" customWidth="1"/>
    <col min="11526" max="11526" width="16.7109375" style="292" bestFit="1" customWidth="1"/>
    <col min="11527" max="11527" width="15.7109375" style="292" bestFit="1" customWidth="1"/>
    <col min="11528" max="11528" width="16.28515625" style="292" bestFit="1" customWidth="1"/>
    <col min="11529" max="11529" width="17.28515625" style="292" customWidth="1"/>
    <col min="11530" max="11530" width="23.42578125" style="292" bestFit="1" customWidth="1"/>
    <col min="11531" max="11531" width="31.85546875" style="292" bestFit="1" customWidth="1"/>
    <col min="11532" max="11532" width="7.85546875" style="292" bestFit="1" customWidth="1"/>
    <col min="11533" max="11533" width="5.7109375" style="292" bestFit="1" customWidth="1"/>
    <col min="11534" max="11534" width="9.140625" style="292" bestFit="1" customWidth="1"/>
    <col min="11535" max="11535" width="13.5703125" style="292" bestFit="1" customWidth="1"/>
    <col min="11536" max="11764" width="9.140625" style="292"/>
    <col min="11765" max="11765" width="4.42578125" style="292" bestFit="1" customWidth="1"/>
    <col min="11766" max="11766" width="18.28515625" style="292" bestFit="1" customWidth="1"/>
    <col min="11767" max="11767" width="19" style="292" bestFit="1" customWidth="1"/>
    <col min="11768" max="11768" width="15.42578125" style="292" bestFit="1" customWidth="1"/>
    <col min="11769" max="11770" width="12.42578125" style="292" bestFit="1" customWidth="1"/>
    <col min="11771" max="11771" width="7.140625" style="292" bestFit="1" customWidth="1"/>
    <col min="11772" max="11772" width="10.140625" style="292" bestFit="1" customWidth="1"/>
    <col min="11773" max="11773" width="15.85546875" style="292" bestFit="1" customWidth="1"/>
    <col min="11774" max="11774" width="15.140625" style="292" bestFit="1" customWidth="1"/>
    <col min="11775" max="11775" width="18.28515625" style="292" bestFit="1" customWidth="1"/>
    <col min="11776" max="11776" width="13.28515625" style="292" bestFit="1" customWidth="1"/>
    <col min="11777" max="11777" width="19.28515625" style="292" customWidth="1"/>
    <col min="11778" max="11778" width="15.140625" style="292" customWidth="1"/>
    <col min="11779" max="11779" width="21" style="292" bestFit="1" customWidth="1"/>
    <col min="11780" max="11780" width="17.140625" style="292" bestFit="1" customWidth="1"/>
    <col min="11781" max="11781" width="16.85546875" style="292" bestFit="1" customWidth="1"/>
    <col min="11782" max="11782" width="16.7109375" style="292" bestFit="1" customWidth="1"/>
    <col min="11783" max="11783" width="15.7109375" style="292" bestFit="1" customWidth="1"/>
    <col min="11784" max="11784" width="16.28515625" style="292" bestFit="1" customWidth="1"/>
    <col min="11785" max="11785" width="17.28515625" style="292" customWidth="1"/>
    <col min="11786" max="11786" width="23.42578125" style="292" bestFit="1" customWidth="1"/>
    <col min="11787" max="11787" width="31.85546875" style="292" bestFit="1" customWidth="1"/>
    <col min="11788" max="11788" width="7.85546875" style="292" bestFit="1" customWidth="1"/>
    <col min="11789" max="11789" width="5.7109375" style="292" bestFit="1" customWidth="1"/>
    <col min="11790" max="11790" width="9.140625" style="292" bestFit="1" customWidth="1"/>
    <col min="11791" max="11791" width="13.5703125" style="292" bestFit="1" customWidth="1"/>
    <col min="11792" max="12020" width="9.140625" style="292"/>
    <col min="12021" max="12021" width="4.42578125" style="292" bestFit="1" customWidth="1"/>
    <col min="12022" max="12022" width="18.28515625" style="292" bestFit="1" customWidth="1"/>
    <col min="12023" max="12023" width="19" style="292" bestFit="1" customWidth="1"/>
    <col min="12024" max="12024" width="15.42578125" style="292" bestFit="1" customWidth="1"/>
    <col min="12025" max="12026" width="12.42578125" style="292" bestFit="1" customWidth="1"/>
    <col min="12027" max="12027" width="7.140625" style="292" bestFit="1" customWidth="1"/>
    <col min="12028" max="12028" width="10.140625" style="292" bestFit="1" customWidth="1"/>
    <col min="12029" max="12029" width="15.85546875" style="292" bestFit="1" customWidth="1"/>
    <col min="12030" max="12030" width="15.140625" style="292" bestFit="1" customWidth="1"/>
    <col min="12031" max="12031" width="18.28515625" style="292" bestFit="1" customWidth="1"/>
    <col min="12032" max="12032" width="13.28515625" style="292" bestFit="1" customWidth="1"/>
    <col min="12033" max="12033" width="19.28515625" style="292" customWidth="1"/>
    <col min="12034" max="12034" width="15.140625" style="292" customWidth="1"/>
    <col min="12035" max="12035" width="21" style="292" bestFit="1" customWidth="1"/>
    <col min="12036" max="12036" width="17.140625" style="292" bestFit="1" customWidth="1"/>
    <col min="12037" max="12037" width="16.85546875" style="292" bestFit="1" customWidth="1"/>
    <col min="12038" max="12038" width="16.7109375" style="292" bestFit="1" customWidth="1"/>
    <col min="12039" max="12039" width="15.7109375" style="292" bestFit="1" customWidth="1"/>
    <col min="12040" max="12040" width="16.28515625" style="292" bestFit="1" customWidth="1"/>
    <col min="12041" max="12041" width="17.28515625" style="292" customWidth="1"/>
    <col min="12042" max="12042" width="23.42578125" style="292" bestFit="1" customWidth="1"/>
    <col min="12043" max="12043" width="31.85546875" style="292" bestFit="1" customWidth="1"/>
    <col min="12044" max="12044" width="7.85546875" style="292" bestFit="1" customWidth="1"/>
    <col min="12045" max="12045" width="5.7109375" style="292" bestFit="1" customWidth="1"/>
    <col min="12046" max="12046" width="9.140625" style="292" bestFit="1" customWidth="1"/>
    <col min="12047" max="12047" width="13.5703125" style="292" bestFit="1" customWidth="1"/>
    <col min="12048" max="12276" width="9.140625" style="292"/>
    <col min="12277" max="12277" width="4.42578125" style="292" bestFit="1" customWidth="1"/>
    <col min="12278" max="12278" width="18.28515625" style="292" bestFit="1" customWidth="1"/>
    <col min="12279" max="12279" width="19" style="292" bestFit="1" customWidth="1"/>
    <col min="12280" max="12280" width="15.42578125" style="292" bestFit="1" customWidth="1"/>
    <col min="12281" max="12282" width="12.42578125" style="292" bestFit="1" customWidth="1"/>
    <col min="12283" max="12283" width="7.140625" style="292" bestFit="1" customWidth="1"/>
    <col min="12284" max="12284" width="10.140625" style="292" bestFit="1" customWidth="1"/>
    <col min="12285" max="12285" width="15.85546875" style="292" bestFit="1" customWidth="1"/>
    <col min="12286" max="12286" width="15.140625" style="292" bestFit="1" customWidth="1"/>
    <col min="12287" max="12287" width="18.28515625" style="292" bestFit="1" customWidth="1"/>
    <col min="12288" max="12288" width="13.28515625" style="292" bestFit="1" customWidth="1"/>
    <col min="12289" max="12289" width="19.28515625" style="292" customWidth="1"/>
    <col min="12290" max="12290" width="15.140625" style="292" customWidth="1"/>
    <col min="12291" max="12291" width="21" style="292" bestFit="1" customWidth="1"/>
    <col min="12292" max="12292" width="17.140625" style="292" bestFit="1" customWidth="1"/>
    <col min="12293" max="12293" width="16.85546875" style="292" bestFit="1" customWidth="1"/>
    <col min="12294" max="12294" width="16.7109375" style="292" bestFit="1" customWidth="1"/>
    <col min="12295" max="12295" width="15.7109375" style="292" bestFit="1" customWidth="1"/>
    <col min="12296" max="12296" width="16.28515625" style="292" bestFit="1" customWidth="1"/>
    <col min="12297" max="12297" width="17.28515625" style="292" customWidth="1"/>
    <col min="12298" max="12298" width="23.42578125" style="292" bestFit="1" customWidth="1"/>
    <col min="12299" max="12299" width="31.85546875" style="292" bestFit="1" customWidth="1"/>
    <col min="12300" max="12300" width="7.85546875" style="292" bestFit="1" customWidth="1"/>
    <col min="12301" max="12301" width="5.7109375" style="292" bestFit="1" customWidth="1"/>
    <col min="12302" max="12302" width="9.140625" style="292" bestFit="1" customWidth="1"/>
    <col min="12303" max="12303" width="13.5703125" style="292" bestFit="1" customWidth="1"/>
    <col min="12304" max="12532" width="9.140625" style="292"/>
    <col min="12533" max="12533" width="4.42578125" style="292" bestFit="1" customWidth="1"/>
    <col min="12534" max="12534" width="18.28515625" style="292" bestFit="1" customWidth="1"/>
    <col min="12535" max="12535" width="19" style="292" bestFit="1" customWidth="1"/>
    <col min="12536" max="12536" width="15.42578125" style="292" bestFit="1" customWidth="1"/>
    <col min="12537" max="12538" width="12.42578125" style="292" bestFit="1" customWidth="1"/>
    <col min="12539" max="12539" width="7.140625" style="292" bestFit="1" customWidth="1"/>
    <col min="12540" max="12540" width="10.140625" style="292" bestFit="1" customWidth="1"/>
    <col min="12541" max="12541" width="15.85546875" style="292" bestFit="1" customWidth="1"/>
    <col min="12542" max="12542" width="15.140625" style="292" bestFit="1" customWidth="1"/>
    <col min="12543" max="12543" width="18.28515625" style="292" bestFit="1" customWidth="1"/>
    <col min="12544" max="12544" width="13.28515625" style="292" bestFit="1" customWidth="1"/>
    <col min="12545" max="12545" width="19.28515625" style="292" customWidth="1"/>
    <col min="12546" max="12546" width="15.140625" style="292" customWidth="1"/>
    <col min="12547" max="12547" width="21" style="292" bestFit="1" customWidth="1"/>
    <col min="12548" max="12548" width="17.140625" style="292" bestFit="1" customWidth="1"/>
    <col min="12549" max="12549" width="16.85546875" style="292" bestFit="1" customWidth="1"/>
    <col min="12550" max="12550" width="16.7109375" style="292" bestFit="1" customWidth="1"/>
    <col min="12551" max="12551" width="15.7109375" style="292" bestFit="1" customWidth="1"/>
    <col min="12552" max="12552" width="16.28515625" style="292" bestFit="1" customWidth="1"/>
    <col min="12553" max="12553" width="17.28515625" style="292" customWidth="1"/>
    <col min="12554" max="12554" width="23.42578125" style="292" bestFit="1" customWidth="1"/>
    <col min="12555" max="12555" width="31.85546875" style="292" bestFit="1" customWidth="1"/>
    <col min="12556" max="12556" width="7.85546875" style="292" bestFit="1" customWidth="1"/>
    <col min="12557" max="12557" width="5.7109375" style="292" bestFit="1" customWidth="1"/>
    <col min="12558" max="12558" width="9.140625" style="292" bestFit="1" customWidth="1"/>
    <col min="12559" max="12559" width="13.5703125" style="292" bestFit="1" customWidth="1"/>
    <col min="12560" max="12788" width="9.140625" style="292"/>
    <col min="12789" max="12789" width="4.42578125" style="292" bestFit="1" customWidth="1"/>
    <col min="12790" max="12790" width="18.28515625" style="292" bestFit="1" customWidth="1"/>
    <col min="12791" max="12791" width="19" style="292" bestFit="1" customWidth="1"/>
    <col min="12792" max="12792" width="15.42578125" style="292" bestFit="1" customWidth="1"/>
    <col min="12793" max="12794" width="12.42578125" style="292" bestFit="1" customWidth="1"/>
    <col min="12795" max="12795" width="7.140625" style="292" bestFit="1" customWidth="1"/>
    <col min="12796" max="12796" width="10.140625" style="292" bestFit="1" customWidth="1"/>
    <col min="12797" max="12797" width="15.85546875" style="292" bestFit="1" customWidth="1"/>
    <col min="12798" max="12798" width="15.140625" style="292" bestFit="1" customWidth="1"/>
    <col min="12799" max="12799" width="18.28515625" style="292" bestFit="1" customWidth="1"/>
    <col min="12800" max="12800" width="13.28515625" style="292" bestFit="1" customWidth="1"/>
    <col min="12801" max="12801" width="19.28515625" style="292" customWidth="1"/>
    <col min="12802" max="12802" width="15.140625" style="292" customWidth="1"/>
    <col min="12803" max="12803" width="21" style="292" bestFit="1" customWidth="1"/>
    <col min="12804" max="12804" width="17.140625" style="292" bestFit="1" customWidth="1"/>
    <col min="12805" max="12805" width="16.85546875" style="292" bestFit="1" customWidth="1"/>
    <col min="12806" max="12806" width="16.7109375" style="292" bestFit="1" customWidth="1"/>
    <col min="12807" max="12807" width="15.7109375" style="292" bestFit="1" customWidth="1"/>
    <col min="12808" max="12808" width="16.28515625" style="292" bestFit="1" customWidth="1"/>
    <col min="12809" max="12809" width="17.28515625" style="292" customWidth="1"/>
    <col min="12810" max="12810" width="23.42578125" style="292" bestFit="1" customWidth="1"/>
    <col min="12811" max="12811" width="31.85546875" style="292" bestFit="1" customWidth="1"/>
    <col min="12812" max="12812" width="7.85546875" style="292" bestFit="1" customWidth="1"/>
    <col min="12813" max="12813" width="5.7109375" style="292" bestFit="1" customWidth="1"/>
    <col min="12814" max="12814" width="9.140625" style="292" bestFit="1" customWidth="1"/>
    <col min="12815" max="12815" width="13.5703125" style="292" bestFit="1" customWidth="1"/>
    <col min="12816" max="13044" width="9.140625" style="292"/>
    <col min="13045" max="13045" width="4.42578125" style="292" bestFit="1" customWidth="1"/>
    <col min="13046" max="13046" width="18.28515625" style="292" bestFit="1" customWidth="1"/>
    <col min="13047" max="13047" width="19" style="292" bestFit="1" customWidth="1"/>
    <col min="13048" max="13048" width="15.42578125" style="292" bestFit="1" customWidth="1"/>
    <col min="13049" max="13050" width="12.42578125" style="292" bestFit="1" customWidth="1"/>
    <col min="13051" max="13051" width="7.140625" style="292" bestFit="1" customWidth="1"/>
    <col min="13052" max="13052" width="10.140625" style="292" bestFit="1" customWidth="1"/>
    <col min="13053" max="13053" width="15.85546875" style="292" bestFit="1" customWidth="1"/>
    <col min="13054" max="13054" width="15.140625" style="292" bestFit="1" customWidth="1"/>
    <col min="13055" max="13055" width="18.28515625" style="292" bestFit="1" customWidth="1"/>
    <col min="13056" max="13056" width="13.28515625" style="292" bestFit="1" customWidth="1"/>
    <col min="13057" max="13057" width="19.28515625" style="292" customWidth="1"/>
    <col min="13058" max="13058" width="15.140625" style="292" customWidth="1"/>
    <col min="13059" max="13059" width="21" style="292" bestFit="1" customWidth="1"/>
    <col min="13060" max="13060" width="17.140625" style="292" bestFit="1" customWidth="1"/>
    <col min="13061" max="13061" width="16.85546875" style="292" bestFit="1" customWidth="1"/>
    <col min="13062" max="13062" width="16.7109375" style="292" bestFit="1" customWidth="1"/>
    <col min="13063" max="13063" width="15.7109375" style="292" bestFit="1" customWidth="1"/>
    <col min="13064" max="13064" width="16.28515625" style="292" bestFit="1" customWidth="1"/>
    <col min="13065" max="13065" width="17.28515625" style="292" customWidth="1"/>
    <col min="13066" max="13066" width="23.42578125" style="292" bestFit="1" customWidth="1"/>
    <col min="13067" max="13067" width="31.85546875" style="292" bestFit="1" customWidth="1"/>
    <col min="13068" max="13068" width="7.85546875" style="292" bestFit="1" customWidth="1"/>
    <col min="13069" max="13069" width="5.7109375" style="292" bestFit="1" customWidth="1"/>
    <col min="13070" max="13070" width="9.140625" style="292" bestFit="1" customWidth="1"/>
    <col min="13071" max="13071" width="13.5703125" style="292" bestFit="1" customWidth="1"/>
    <col min="13072" max="13300" width="9.140625" style="292"/>
    <col min="13301" max="13301" width="4.42578125" style="292" bestFit="1" customWidth="1"/>
    <col min="13302" max="13302" width="18.28515625" style="292" bestFit="1" customWidth="1"/>
    <col min="13303" max="13303" width="19" style="292" bestFit="1" customWidth="1"/>
    <col min="13304" max="13304" width="15.42578125" style="292" bestFit="1" customWidth="1"/>
    <col min="13305" max="13306" width="12.42578125" style="292" bestFit="1" customWidth="1"/>
    <col min="13307" max="13307" width="7.140625" style="292" bestFit="1" customWidth="1"/>
    <col min="13308" max="13308" width="10.140625" style="292" bestFit="1" customWidth="1"/>
    <col min="13309" max="13309" width="15.85546875" style="292" bestFit="1" customWidth="1"/>
    <col min="13310" max="13310" width="15.140625" style="292" bestFit="1" customWidth="1"/>
    <col min="13311" max="13311" width="18.28515625" style="292" bestFit="1" customWidth="1"/>
    <col min="13312" max="13312" width="13.28515625" style="292" bestFit="1" customWidth="1"/>
    <col min="13313" max="13313" width="19.28515625" style="292" customWidth="1"/>
    <col min="13314" max="13314" width="15.140625" style="292" customWidth="1"/>
    <col min="13315" max="13315" width="21" style="292" bestFit="1" customWidth="1"/>
    <col min="13316" max="13316" width="17.140625" style="292" bestFit="1" customWidth="1"/>
    <col min="13317" max="13317" width="16.85546875" style="292" bestFit="1" customWidth="1"/>
    <col min="13318" max="13318" width="16.7109375" style="292" bestFit="1" customWidth="1"/>
    <col min="13319" max="13319" width="15.7109375" style="292" bestFit="1" customWidth="1"/>
    <col min="13320" max="13320" width="16.28515625" style="292" bestFit="1" customWidth="1"/>
    <col min="13321" max="13321" width="17.28515625" style="292" customWidth="1"/>
    <col min="13322" max="13322" width="23.42578125" style="292" bestFit="1" customWidth="1"/>
    <col min="13323" max="13323" width="31.85546875" style="292" bestFit="1" customWidth="1"/>
    <col min="13324" max="13324" width="7.85546875" style="292" bestFit="1" customWidth="1"/>
    <col min="13325" max="13325" width="5.7109375" style="292" bestFit="1" customWidth="1"/>
    <col min="13326" max="13326" width="9.140625" style="292" bestFit="1" customWidth="1"/>
    <col min="13327" max="13327" width="13.5703125" style="292" bestFit="1" customWidth="1"/>
    <col min="13328" max="13556" width="9.140625" style="292"/>
    <col min="13557" max="13557" width="4.42578125" style="292" bestFit="1" customWidth="1"/>
    <col min="13558" max="13558" width="18.28515625" style="292" bestFit="1" customWidth="1"/>
    <col min="13559" max="13559" width="19" style="292" bestFit="1" customWidth="1"/>
    <col min="13560" max="13560" width="15.42578125" style="292" bestFit="1" customWidth="1"/>
    <col min="13561" max="13562" width="12.42578125" style="292" bestFit="1" customWidth="1"/>
    <col min="13563" max="13563" width="7.140625" style="292" bestFit="1" customWidth="1"/>
    <col min="13564" max="13564" width="10.140625" style="292" bestFit="1" customWidth="1"/>
    <col min="13565" max="13565" width="15.85546875" style="292" bestFit="1" customWidth="1"/>
    <col min="13566" max="13566" width="15.140625" style="292" bestFit="1" customWidth="1"/>
    <col min="13567" max="13567" width="18.28515625" style="292" bestFit="1" customWidth="1"/>
    <col min="13568" max="13568" width="13.28515625" style="292" bestFit="1" customWidth="1"/>
    <col min="13569" max="13569" width="19.28515625" style="292" customWidth="1"/>
    <col min="13570" max="13570" width="15.140625" style="292" customWidth="1"/>
    <col min="13571" max="13571" width="21" style="292" bestFit="1" customWidth="1"/>
    <col min="13572" max="13572" width="17.140625" style="292" bestFit="1" customWidth="1"/>
    <col min="13573" max="13573" width="16.85546875" style="292" bestFit="1" customWidth="1"/>
    <col min="13574" max="13574" width="16.7109375" style="292" bestFit="1" customWidth="1"/>
    <col min="13575" max="13575" width="15.7109375" style="292" bestFit="1" customWidth="1"/>
    <col min="13576" max="13576" width="16.28515625" style="292" bestFit="1" customWidth="1"/>
    <col min="13577" max="13577" width="17.28515625" style="292" customWidth="1"/>
    <col min="13578" max="13578" width="23.42578125" style="292" bestFit="1" customWidth="1"/>
    <col min="13579" max="13579" width="31.85546875" style="292" bestFit="1" customWidth="1"/>
    <col min="13580" max="13580" width="7.85546875" style="292" bestFit="1" customWidth="1"/>
    <col min="13581" max="13581" width="5.7109375" style="292" bestFit="1" customWidth="1"/>
    <col min="13582" max="13582" width="9.140625" style="292" bestFit="1" customWidth="1"/>
    <col min="13583" max="13583" width="13.5703125" style="292" bestFit="1" customWidth="1"/>
    <col min="13584" max="13812" width="9.140625" style="292"/>
    <col min="13813" max="13813" width="4.42578125" style="292" bestFit="1" customWidth="1"/>
    <col min="13814" max="13814" width="18.28515625" style="292" bestFit="1" customWidth="1"/>
    <col min="13815" max="13815" width="19" style="292" bestFit="1" customWidth="1"/>
    <col min="13816" max="13816" width="15.42578125" style="292" bestFit="1" customWidth="1"/>
    <col min="13817" max="13818" width="12.42578125" style="292" bestFit="1" customWidth="1"/>
    <col min="13819" max="13819" width="7.140625" style="292" bestFit="1" customWidth="1"/>
    <col min="13820" max="13820" width="10.140625" style="292" bestFit="1" customWidth="1"/>
    <col min="13821" max="13821" width="15.85546875" style="292" bestFit="1" customWidth="1"/>
    <col min="13822" max="13822" width="15.140625" style="292" bestFit="1" customWidth="1"/>
    <col min="13823" max="13823" width="18.28515625" style="292" bestFit="1" customWidth="1"/>
    <col min="13824" max="13824" width="13.28515625" style="292" bestFit="1" customWidth="1"/>
    <col min="13825" max="13825" width="19.28515625" style="292" customWidth="1"/>
    <col min="13826" max="13826" width="15.140625" style="292" customWidth="1"/>
    <col min="13827" max="13827" width="21" style="292" bestFit="1" customWidth="1"/>
    <col min="13828" max="13828" width="17.140625" style="292" bestFit="1" customWidth="1"/>
    <col min="13829" max="13829" width="16.85546875" style="292" bestFit="1" customWidth="1"/>
    <col min="13830" max="13830" width="16.7109375" style="292" bestFit="1" customWidth="1"/>
    <col min="13831" max="13831" width="15.7109375" style="292" bestFit="1" customWidth="1"/>
    <col min="13832" max="13832" width="16.28515625" style="292" bestFit="1" customWidth="1"/>
    <col min="13833" max="13833" width="17.28515625" style="292" customWidth="1"/>
    <col min="13834" max="13834" width="23.42578125" style="292" bestFit="1" customWidth="1"/>
    <col min="13835" max="13835" width="31.85546875" style="292" bestFit="1" customWidth="1"/>
    <col min="13836" max="13836" width="7.85546875" style="292" bestFit="1" customWidth="1"/>
    <col min="13837" max="13837" width="5.7109375" style="292" bestFit="1" customWidth="1"/>
    <col min="13838" max="13838" width="9.140625" style="292" bestFit="1" customWidth="1"/>
    <col min="13839" max="13839" width="13.5703125" style="292" bestFit="1" customWidth="1"/>
    <col min="13840" max="14068" width="9.140625" style="292"/>
    <col min="14069" max="14069" width="4.42578125" style="292" bestFit="1" customWidth="1"/>
    <col min="14070" max="14070" width="18.28515625" style="292" bestFit="1" customWidth="1"/>
    <col min="14071" max="14071" width="19" style="292" bestFit="1" customWidth="1"/>
    <col min="14072" max="14072" width="15.42578125" style="292" bestFit="1" customWidth="1"/>
    <col min="14073" max="14074" width="12.42578125" style="292" bestFit="1" customWidth="1"/>
    <col min="14075" max="14075" width="7.140625" style="292" bestFit="1" customWidth="1"/>
    <col min="14076" max="14076" width="10.140625" style="292" bestFit="1" customWidth="1"/>
    <col min="14077" max="14077" width="15.85546875" style="292" bestFit="1" customWidth="1"/>
    <col min="14078" max="14078" width="15.140625" style="292" bestFit="1" customWidth="1"/>
    <col min="14079" max="14079" width="18.28515625" style="292" bestFit="1" customWidth="1"/>
    <col min="14080" max="14080" width="13.28515625" style="292" bestFit="1" customWidth="1"/>
    <col min="14081" max="14081" width="19.28515625" style="292" customWidth="1"/>
    <col min="14082" max="14082" width="15.140625" style="292" customWidth="1"/>
    <col min="14083" max="14083" width="21" style="292" bestFit="1" customWidth="1"/>
    <col min="14084" max="14084" width="17.140625" style="292" bestFit="1" customWidth="1"/>
    <col min="14085" max="14085" width="16.85546875" style="292" bestFit="1" customWidth="1"/>
    <col min="14086" max="14086" width="16.7109375" style="292" bestFit="1" customWidth="1"/>
    <col min="14087" max="14087" width="15.7109375" style="292" bestFit="1" customWidth="1"/>
    <col min="14088" max="14088" width="16.28515625" style="292" bestFit="1" customWidth="1"/>
    <col min="14089" max="14089" width="17.28515625" style="292" customWidth="1"/>
    <col min="14090" max="14090" width="23.42578125" style="292" bestFit="1" customWidth="1"/>
    <col min="14091" max="14091" width="31.85546875" style="292" bestFit="1" customWidth="1"/>
    <col min="14092" max="14092" width="7.85546875" style="292" bestFit="1" customWidth="1"/>
    <col min="14093" max="14093" width="5.7109375" style="292" bestFit="1" customWidth="1"/>
    <col min="14094" max="14094" width="9.140625" style="292" bestFit="1" customWidth="1"/>
    <col min="14095" max="14095" width="13.5703125" style="292" bestFit="1" customWidth="1"/>
    <col min="14096" max="14324" width="9.140625" style="292"/>
    <col min="14325" max="14325" width="4.42578125" style="292" bestFit="1" customWidth="1"/>
    <col min="14326" max="14326" width="18.28515625" style="292" bestFit="1" customWidth="1"/>
    <col min="14327" max="14327" width="19" style="292" bestFit="1" customWidth="1"/>
    <col min="14328" max="14328" width="15.42578125" style="292" bestFit="1" customWidth="1"/>
    <col min="14329" max="14330" width="12.42578125" style="292" bestFit="1" customWidth="1"/>
    <col min="14331" max="14331" width="7.140625" style="292" bestFit="1" customWidth="1"/>
    <col min="14332" max="14332" width="10.140625" style="292" bestFit="1" customWidth="1"/>
    <col min="14333" max="14333" width="15.85546875" style="292" bestFit="1" customWidth="1"/>
    <col min="14334" max="14334" width="15.140625" style="292" bestFit="1" customWidth="1"/>
    <col min="14335" max="14335" width="18.28515625" style="292" bestFit="1" customWidth="1"/>
    <col min="14336" max="14336" width="13.28515625" style="292" bestFit="1" customWidth="1"/>
    <col min="14337" max="14337" width="19.28515625" style="292" customWidth="1"/>
    <col min="14338" max="14338" width="15.140625" style="292" customWidth="1"/>
    <col min="14339" max="14339" width="21" style="292" bestFit="1" customWidth="1"/>
    <col min="14340" max="14340" width="17.140625" style="292" bestFit="1" customWidth="1"/>
    <col min="14341" max="14341" width="16.85546875" style="292" bestFit="1" customWidth="1"/>
    <col min="14342" max="14342" width="16.7109375" style="292" bestFit="1" customWidth="1"/>
    <col min="14343" max="14343" width="15.7109375" style="292" bestFit="1" customWidth="1"/>
    <col min="14344" max="14344" width="16.28515625" style="292" bestFit="1" customWidth="1"/>
    <col min="14345" max="14345" width="17.28515625" style="292" customWidth="1"/>
    <col min="14346" max="14346" width="23.42578125" style="292" bestFit="1" customWidth="1"/>
    <col min="14347" max="14347" width="31.85546875" style="292" bestFit="1" customWidth="1"/>
    <col min="14348" max="14348" width="7.85546875" style="292" bestFit="1" customWidth="1"/>
    <col min="14349" max="14349" width="5.7109375" style="292" bestFit="1" customWidth="1"/>
    <col min="14350" max="14350" width="9.140625" style="292" bestFit="1" customWidth="1"/>
    <col min="14351" max="14351" width="13.5703125" style="292" bestFit="1" customWidth="1"/>
    <col min="14352" max="14580" width="9.140625" style="292"/>
    <col min="14581" max="14581" width="4.42578125" style="292" bestFit="1" customWidth="1"/>
    <col min="14582" max="14582" width="18.28515625" style="292" bestFit="1" customWidth="1"/>
    <col min="14583" max="14583" width="19" style="292" bestFit="1" customWidth="1"/>
    <col min="14584" max="14584" width="15.42578125" style="292" bestFit="1" customWidth="1"/>
    <col min="14585" max="14586" width="12.42578125" style="292" bestFit="1" customWidth="1"/>
    <col min="14587" max="14587" width="7.140625" style="292" bestFit="1" customWidth="1"/>
    <col min="14588" max="14588" width="10.140625" style="292" bestFit="1" customWidth="1"/>
    <col min="14589" max="14589" width="15.85546875" style="292" bestFit="1" customWidth="1"/>
    <col min="14590" max="14590" width="15.140625" style="292" bestFit="1" customWidth="1"/>
    <col min="14591" max="14591" width="18.28515625" style="292" bestFit="1" customWidth="1"/>
    <col min="14592" max="14592" width="13.28515625" style="292" bestFit="1" customWidth="1"/>
    <col min="14593" max="14593" width="19.28515625" style="292" customWidth="1"/>
    <col min="14594" max="14594" width="15.140625" style="292" customWidth="1"/>
    <col min="14595" max="14595" width="21" style="292" bestFit="1" customWidth="1"/>
    <col min="14596" max="14596" width="17.140625" style="292" bestFit="1" customWidth="1"/>
    <col min="14597" max="14597" width="16.85546875" style="292" bestFit="1" customWidth="1"/>
    <col min="14598" max="14598" width="16.7109375" style="292" bestFit="1" customWidth="1"/>
    <col min="14599" max="14599" width="15.7109375" style="292" bestFit="1" customWidth="1"/>
    <col min="14600" max="14600" width="16.28515625" style="292" bestFit="1" customWidth="1"/>
    <col min="14601" max="14601" width="17.28515625" style="292" customWidth="1"/>
    <col min="14602" max="14602" width="23.42578125" style="292" bestFit="1" customWidth="1"/>
    <col min="14603" max="14603" width="31.85546875" style="292" bestFit="1" customWidth="1"/>
    <col min="14604" max="14604" width="7.85546875" style="292" bestFit="1" customWidth="1"/>
    <col min="14605" max="14605" width="5.7109375" style="292" bestFit="1" customWidth="1"/>
    <col min="14606" max="14606" width="9.140625" style="292" bestFit="1" customWidth="1"/>
    <col min="14607" max="14607" width="13.5703125" style="292" bestFit="1" customWidth="1"/>
    <col min="14608" max="14836" width="9.140625" style="292"/>
    <col min="14837" max="14837" width="4.42578125" style="292" bestFit="1" customWidth="1"/>
    <col min="14838" max="14838" width="18.28515625" style="292" bestFit="1" customWidth="1"/>
    <col min="14839" max="14839" width="19" style="292" bestFit="1" customWidth="1"/>
    <col min="14840" max="14840" width="15.42578125" style="292" bestFit="1" customWidth="1"/>
    <col min="14841" max="14842" width="12.42578125" style="292" bestFit="1" customWidth="1"/>
    <col min="14843" max="14843" width="7.140625" style="292" bestFit="1" customWidth="1"/>
    <col min="14844" max="14844" width="10.140625" style="292" bestFit="1" customWidth="1"/>
    <col min="14845" max="14845" width="15.85546875" style="292" bestFit="1" customWidth="1"/>
    <col min="14846" max="14846" width="15.140625" style="292" bestFit="1" customWidth="1"/>
    <col min="14847" max="14847" width="18.28515625" style="292" bestFit="1" customWidth="1"/>
    <col min="14848" max="14848" width="13.28515625" style="292" bestFit="1" customWidth="1"/>
    <col min="14849" max="14849" width="19.28515625" style="292" customWidth="1"/>
    <col min="14850" max="14850" width="15.140625" style="292" customWidth="1"/>
    <col min="14851" max="14851" width="21" style="292" bestFit="1" customWidth="1"/>
    <col min="14852" max="14852" width="17.140625" style="292" bestFit="1" customWidth="1"/>
    <col min="14853" max="14853" width="16.85546875" style="292" bestFit="1" customWidth="1"/>
    <col min="14854" max="14854" width="16.7109375" style="292" bestFit="1" customWidth="1"/>
    <col min="14855" max="14855" width="15.7109375" style="292" bestFit="1" customWidth="1"/>
    <col min="14856" max="14856" width="16.28515625" style="292" bestFit="1" customWidth="1"/>
    <col min="14857" max="14857" width="17.28515625" style="292" customWidth="1"/>
    <col min="14858" max="14858" width="23.42578125" style="292" bestFit="1" customWidth="1"/>
    <col min="14859" max="14859" width="31.85546875" style="292" bestFit="1" customWidth="1"/>
    <col min="14860" max="14860" width="7.85546875" style="292" bestFit="1" customWidth="1"/>
    <col min="14861" max="14861" width="5.7109375" style="292" bestFit="1" customWidth="1"/>
    <col min="14862" max="14862" width="9.140625" style="292" bestFit="1" customWidth="1"/>
    <col min="14863" max="14863" width="13.5703125" style="292" bestFit="1" customWidth="1"/>
    <col min="14864" max="15092" width="9.140625" style="292"/>
    <col min="15093" max="15093" width="4.42578125" style="292" bestFit="1" customWidth="1"/>
    <col min="15094" max="15094" width="18.28515625" style="292" bestFit="1" customWidth="1"/>
    <col min="15095" max="15095" width="19" style="292" bestFit="1" customWidth="1"/>
    <col min="15096" max="15096" width="15.42578125" style="292" bestFit="1" customWidth="1"/>
    <col min="15097" max="15098" width="12.42578125" style="292" bestFit="1" customWidth="1"/>
    <col min="15099" max="15099" width="7.140625" style="292" bestFit="1" customWidth="1"/>
    <col min="15100" max="15100" width="10.140625" style="292" bestFit="1" customWidth="1"/>
    <col min="15101" max="15101" width="15.85546875" style="292" bestFit="1" customWidth="1"/>
    <col min="15102" max="15102" width="15.140625" style="292" bestFit="1" customWidth="1"/>
    <col min="15103" max="15103" width="18.28515625" style="292" bestFit="1" customWidth="1"/>
    <col min="15104" max="15104" width="13.28515625" style="292" bestFit="1" customWidth="1"/>
    <col min="15105" max="15105" width="19.28515625" style="292" customWidth="1"/>
    <col min="15106" max="15106" width="15.140625" style="292" customWidth="1"/>
    <col min="15107" max="15107" width="21" style="292" bestFit="1" customWidth="1"/>
    <col min="15108" max="15108" width="17.140625" style="292" bestFit="1" customWidth="1"/>
    <col min="15109" max="15109" width="16.85546875" style="292" bestFit="1" customWidth="1"/>
    <col min="15110" max="15110" width="16.7109375" style="292" bestFit="1" customWidth="1"/>
    <col min="15111" max="15111" width="15.7109375" style="292" bestFit="1" customWidth="1"/>
    <col min="15112" max="15112" width="16.28515625" style="292" bestFit="1" customWidth="1"/>
    <col min="15113" max="15113" width="17.28515625" style="292" customWidth="1"/>
    <col min="15114" max="15114" width="23.42578125" style="292" bestFit="1" customWidth="1"/>
    <col min="15115" max="15115" width="31.85546875" style="292" bestFit="1" customWidth="1"/>
    <col min="15116" max="15116" width="7.85546875" style="292" bestFit="1" customWidth="1"/>
    <col min="15117" max="15117" width="5.7109375" style="292" bestFit="1" customWidth="1"/>
    <col min="15118" max="15118" width="9.140625" style="292" bestFit="1" customWidth="1"/>
    <col min="15119" max="15119" width="13.5703125" style="292" bestFit="1" customWidth="1"/>
    <col min="15120" max="15348" width="9.140625" style="292"/>
    <col min="15349" max="15349" width="4.42578125" style="292" bestFit="1" customWidth="1"/>
    <col min="15350" max="15350" width="18.28515625" style="292" bestFit="1" customWidth="1"/>
    <col min="15351" max="15351" width="19" style="292" bestFit="1" customWidth="1"/>
    <col min="15352" max="15352" width="15.42578125" style="292" bestFit="1" customWidth="1"/>
    <col min="15353" max="15354" width="12.42578125" style="292" bestFit="1" customWidth="1"/>
    <col min="15355" max="15355" width="7.140625" style="292" bestFit="1" customWidth="1"/>
    <col min="15356" max="15356" width="10.140625" style="292" bestFit="1" customWidth="1"/>
    <col min="15357" max="15357" width="15.85546875" style="292" bestFit="1" customWidth="1"/>
    <col min="15358" max="15358" width="15.140625" style="292" bestFit="1" customWidth="1"/>
    <col min="15359" max="15359" width="18.28515625" style="292" bestFit="1" customWidth="1"/>
    <col min="15360" max="15360" width="13.28515625" style="292" bestFit="1" customWidth="1"/>
    <col min="15361" max="15361" width="19.28515625" style="292" customWidth="1"/>
    <col min="15362" max="15362" width="15.140625" style="292" customWidth="1"/>
    <col min="15363" max="15363" width="21" style="292" bestFit="1" customWidth="1"/>
    <col min="15364" max="15364" width="17.140625" style="292" bestFit="1" customWidth="1"/>
    <col min="15365" max="15365" width="16.85546875" style="292" bestFit="1" customWidth="1"/>
    <col min="15366" max="15366" width="16.7109375" style="292" bestFit="1" customWidth="1"/>
    <col min="15367" max="15367" width="15.7109375" style="292" bestFit="1" customWidth="1"/>
    <col min="15368" max="15368" width="16.28515625" style="292" bestFit="1" customWidth="1"/>
    <col min="15369" max="15369" width="17.28515625" style="292" customWidth="1"/>
    <col min="15370" max="15370" width="23.42578125" style="292" bestFit="1" customWidth="1"/>
    <col min="15371" max="15371" width="31.85546875" style="292" bestFit="1" customWidth="1"/>
    <col min="15372" max="15372" width="7.85546875" style="292" bestFit="1" customWidth="1"/>
    <col min="15373" max="15373" width="5.7109375" style="292" bestFit="1" customWidth="1"/>
    <col min="15374" max="15374" width="9.140625" style="292" bestFit="1" customWidth="1"/>
    <col min="15375" max="15375" width="13.5703125" style="292" bestFit="1" customWidth="1"/>
    <col min="15376" max="15604" width="9.140625" style="292"/>
    <col min="15605" max="15605" width="4.42578125" style="292" bestFit="1" customWidth="1"/>
    <col min="15606" max="15606" width="18.28515625" style="292" bestFit="1" customWidth="1"/>
    <col min="15607" max="15607" width="19" style="292" bestFit="1" customWidth="1"/>
    <col min="15608" max="15608" width="15.42578125" style="292" bestFit="1" customWidth="1"/>
    <col min="15609" max="15610" width="12.42578125" style="292" bestFit="1" customWidth="1"/>
    <col min="15611" max="15611" width="7.140625" style="292" bestFit="1" customWidth="1"/>
    <col min="15612" max="15612" width="10.140625" style="292" bestFit="1" customWidth="1"/>
    <col min="15613" max="15613" width="15.85546875" style="292" bestFit="1" customWidth="1"/>
    <col min="15614" max="15614" width="15.140625" style="292" bestFit="1" customWidth="1"/>
    <col min="15615" max="15615" width="18.28515625" style="292" bestFit="1" customWidth="1"/>
    <col min="15616" max="15616" width="13.28515625" style="292" bestFit="1" customWidth="1"/>
    <col min="15617" max="15617" width="19.28515625" style="292" customWidth="1"/>
    <col min="15618" max="15618" width="15.140625" style="292" customWidth="1"/>
    <col min="15619" max="15619" width="21" style="292" bestFit="1" customWidth="1"/>
    <col min="15620" max="15620" width="17.140625" style="292" bestFit="1" customWidth="1"/>
    <col min="15621" max="15621" width="16.85546875" style="292" bestFit="1" customWidth="1"/>
    <col min="15622" max="15622" width="16.7109375" style="292" bestFit="1" customWidth="1"/>
    <col min="15623" max="15623" width="15.7109375" style="292" bestFit="1" customWidth="1"/>
    <col min="15624" max="15624" width="16.28515625" style="292" bestFit="1" customWidth="1"/>
    <col min="15625" max="15625" width="17.28515625" style="292" customWidth="1"/>
    <col min="15626" max="15626" width="23.42578125" style="292" bestFit="1" customWidth="1"/>
    <col min="15627" max="15627" width="31.85546875" style="292" bestFit="1" customWidth="1"/>
    <col min="15628" max="15628" width="7.85546875" style="292" bestFit="1" customWidth="1"/>
    <col min="15629" max="15629" width="5.7109375" style="292" bestFit="1" customWidth="1"/>
    <col min="15630" max="15630" width="9.140625" style="292" bestFit="1" customWidth="1"/>
    <col min="15631" max="15631" width="13.5703125" style="292" bestFit="1" customWidth="1"/>
    <col min="15632" max="15860" width="9.140625" style="292"/>
    <col min="15861" max="15861" width="4.42578125" style="292" bestFit="1" customWidth="1"/>
    <col min="15862" max="15862" width="18.28515625" style="292" bestFit="1" customWidth="1"/>
    <col min="15863" max="15863" width="19" style="292" bestFit="1" customWidth="1"/>
    <col min="15864" max="15864" width="15.42578125" style="292" bestFit="1" customWidth="1"/>
    <col min="15865" max="15866" width="12.42578125" style="292" bestFit="1" customWidth="1"/>
    <col min="15867" max="15867" width="7.140625" style="292" bestFit="1" customWidth="1"/>
    <col min="15868" max="15868" width="10.140625" style="292" bestFit="1" customWidth="1"/>
    <col min="15869" max="15869" width="15.85546875" style="292" bestFit="1" customWidth="1"/>
    <col min="15870" max="15870" width="15.140625" style="292" bestFit="1" customWidth="1"/>
    <col min="15871" max="15871" width="18.28515625" style="292" bestFit="1" customWidth="1"/>
    <col min="15872" max="15872" width="13.28515625" style="292" bestFit="1" customWidth="1"/>
    <col min="15873" max="15873" width="19.28515625" style="292" customWidth="1"/>
    <col min="15874" max="15874" width="15.140625" style="292" customWidth="1"/>
    <col min="15875" max="15875" width="21" style="292" bestFit="1" customWidth="1"/>
    <col min="15876" max="15876" width="17.140625" style="292" bestFit="1" customWidth="1"/>
    <col min="15877" max="15877" width="16.85546875" style="292" bestFit="1" customWidth="1"/>
    <col min="15878" max="15878" width="16.7109375" style="292" bestFit="1" customWidth="1"/>
    <col min="15879" max="15879" width="15.7109375" style="292" bestFit="1" customWidth="1"/>
    <col min="15880" max="15880" width="16.28515625" style="292" bestFit="1" customWidth="1"/>
    <col min="15881" max="15881" width="17.28515625" style="292" customWidth="1"/>
    <col min="15882" max="15882" width="23.42578125" style="292" bestFit="1" customWidth="1"/>
    <col min="15883" max="15883" width="31.85546875" style="292" bestFit="1" customWidth="1"/>
    <col min="15884" max="15884" width="7.85546875" style="292" bestFit="1" customWidth="1"/>
    <col min="15885" max="15885" width="5.7109375" style="292" bestFit="1" customWidth="1"/>
    <col min="15886" max="15886" width="9.140625" style="292" bestFit="1" customWidth="1"/>
    <col min="15887" max="15887" width="13.5703125" style="292" bestFit="1" customWidth="1"/>
    <col min="15888" max="16116" width="9.140625" style="292"/>
    <col min="16117" max="16117" width="4.42578125" style="292" bestFit="1" customWidth="1"/>
    <col min="16118" max="16118" width="18.28515625" style="292" bestFit="1" customWidth="1"/>
    <col min="16119" max="16119" width="19" style="292" bestFit="1" customWidth="1"/>
    <col min="16120" max="16120" width="15.42578125" style="292" bestFit="1" customWidth="1"/>
    <col min="16121" max="16122" width="12.42578125" style="292" bestFit="1" customWidth="1"/>
    <col min="16123" max="16123" width="7.140625" style="292" bestFit="1" customWidth="1"/>
    <col min="16124" max="16124" width="10.140625" style="292" bestFit="1" customWidth="1"/>
    <col min="16125" max="16125" width="15.85546875" style="292" bestFit="1" customWidth="1"/>
    <col min="16126" max="16126" width="15.140625" style="292" bestFit="1" customWidth="1"/>
    <col min="16127" max="16127" width="18.28515625" style="292" bestFit="1" customWidth="1"/>
    <col min="16128" max="16128" width="13.28515625" style="292" bestFit="1" customWidth="1"/>
    <col min="16129" max="16129" width="19.28515625" style="292" customWidth="1"/>
    <col min="16130" max="16130" width="15.140625" style="292" customWidth="1"/>
    <col min="16131" max="16131" width="21" style="292" bestFit="1" customWidth="1"/>
    <col min="16132" max="16132" width="17.140625" style="292" bestFit="1" customWidth="1"/>
    <col min="16133" max="16133" width="16.85546875" style="292" bestFit="1" customWidth="1"/>
    <col min="16134" max="16134" width="16.7109375" style="292" bestFit="1" customWidth="1"/>
    <col min="16135" max="16135" width="15.7109375" style="292" bestFit="1" customWidth="1"/>
    <col min="16136" max="16136" width="16.28515625" style="292" bestFit="1" customWidth="1"/>
    <col min="16137" max="16137" width="17.28515625" style="292" customWidth="1"/>
    <col min="16138" max="16138" width="23.42578125" style="292" bestFit="1" customWidth="1"/>
    <col min="16139" max="16139" width="31.85546875" style="292" bestFit="1" customWidth="1"/>
    <col min="16140" max="16140" width="7.85546875" style="292" bestFit="1" customWidth="1"/>
    <col min="16141" max="16141" width="5.7109375" style="292" bestFit="1" customWidth="1"/>
    <col min="16142" max="16142" width="9.140625" style="292" bestFit="1" customWidth="1"/>
    <col min="16143" max="16143" width="13.5703125" style="292" bestFit="1" customWidth="1"/>
    <col min="16144" max="16384" width="9.140625" style="292"/>
  </cols>
  <sheetData>
    <row r="1" spans="1:32" ht="18.75" x14ac:dyDescent="0.25">
      <c r="L1" s="295" t="s">
        <v>659</v>
      </c>
    </row>
    <row r="2" spans="1:32" ht="18.75" x14ac:dyDescent="0.3">
      <c r="L2" s="296" t="s">
        <v>1</v>
      </c>
    </row>
    <row r="3" spans="1:32" ht="18.75" x14ac:dyDescent="0.3">
      <c r="L3" s="296" t="s">
        <v>334</v>
      </c>
    </row>
    <row r="4" spans="1:32" ht="16.5" x14ac:dyDescent="0.25">
      <c r="B4" s="1314" t="s">
        <v>660</v>
      </c>
      <c r="C4" s="1314"/>
      <c r="D4" s="1314"/>
      <c r="E4" s="1314"/>
      <c r="F4" s="1314"/>
      <c r="G4" s="1314"/>
      <c r="H4" s="1314"/>
      <c r="I4" s="1314"/>
      <c r="J4" s="1314"/>
      <c r="K4" s="1314"/>
      <c r="L4" s="1314"/>
    </row>
    <row r="5" spans="1:32" x14ac:dyDescent="0.25">
      <c r="C5" s="292"/>
      <c r="D5" s="292"/>
      <c r="E5" s="292"/>
      <c r="F5" s="292"/>
      <c r="G5" s="292"/>
      <c r="H5" s="292"/>
      <c r="I5" s="292"/>
      <c r="J5" s="292"/>
      <c r="K5" s="292"/>
      <c r="L5" s="292"/>
      <c r="M5" s="297"/>
      <c r="N5" s="297"/>
    </row>
    <row r="6" spans="1:32" ht="15.75" x14ac:dyDescent="0.25">
      <c r="B6" s="1268" t="str">
        <f>'С № 1 (2020)'!B7:AY7</f>
        <v>Инвестиционная программа  ГУП НАО "Нарьян-Марская электростанция"</v>
      </c>
      <c r="C6" s="1268"/>
      <c r="D6" s="1268"/>
      <c r="E6" s="1268"/>
      <c r="F6" s="1268"/>
      <c r="G6" s="1268"/>
      <c r="H6" s="1268"/>
      <c r="I6" s="1268"/>
      <c r="J6" s="1268"/>
      <c r="K6" s="1268"/>
      <c r="L6" s="1268"/>
      <c r="M6" s="298"/>
      <c r="N6" s="298"/>
      <c r="O6" s="298"/>
      <c r="P6" s="298"/>
      <c r="Q6" s="298"/>
      <c r="R6" s="298"/>
      <c r="S6" s="298"/>
      <c r="T6" s="298"/>
      <c r="U6" s="298"/>
      <c r="V6" s="298"/>
      <c r="W6" s="298"/>
      <c r="X6" s="298"/>
      <c r="Y6" s="298"/>
      <c r="Z6" s="298"/>
      <c r="AA6" s="298"/>
      <c r="AB6" s="298"/>
      <c r="AC6" s="298"/>
      <c r="AD6" s="298"/>
      <c r="AE6" s="298"/>
      <c r="AF6" s="298"/>
    </row>
    <row r="7" spans="1:32" ht="15.75" x14ac:dyDescent="0.25">
      <c r="B7" s="1315" t="s">
        <v>4</v>
      </c>
      <c r="C7" s="1315"/>
      <c r="D7" s="1315"/>
      <c r="E7" s="1315"/>
      <c r="F7" s="1315"/>
      <c r="G7" s="1315"/>
      <c r="H7" s="1315"/>
      <c r="I7" s="1315"/>
      <c r="J7" s="1315"/>
      <c r="K7" s="1315"/>
      <c r="L7" s="1315"/>
      <c r="M7" s="299"/>
      <c r="N7" s="299"/>
      <c r="O7" s="299"/>
      <c r="P7" s="299"/>
      <c r="Q7" s="299"/>
      <c r="R7" s="299"/>
      <c r="S7" s="299"/>
      <c r="T7" s="299"/>
      <c r="U7" s="299"/>
      <c r="V7" s="299"/>
      <c r="W7" s="299"/>
      <c r="X7" s="299"/>
      <c r="Y7" s="299"/>
      <c r="Z7" s="299"/>
      <c r="AA7" s="299"/>
      <c r="AB7" s="299"/>
      <c r="AC7" s="299"/>
      <c r="AD7" s="299"/>
      <c r="AE7" s="299"/>
      <c r="AF7" s="299"/>
    </row>
    <row r="8" spans="1:32" ht="16.5" x14ac:dyDescent="0.25">
      <c r="B8" s="1321"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8" s="1321"/>
      <c r="D8" s="1321"/>
      <c r="E8" s="1321"/>
      <c r="F8" s="1321"/>
      <c r="G8" s="1321"/>
      <c r="H8" s="1321"/>
      <c r="I8" s="1321"/>
      <c r="J8" s="1321"/>
      <c r="K8" s="1321"/>
      <c r="L8" s="1321"/>
      <c r="M8" s="300"/>
      <c r="N8" s="300"/>
      <c r="O8" s="300"/>
      <c r="P8" s="300"/>
      <c r="Q8" s="300"/>
      <c r="R8" s="300"/>
      <c r="S8" s="300"/>
      <c r="T8" s="300"/>
      <c r="U8" s="300"/>
      <c r="V8" s="300"/>
      <c r="W8" s="300"/>
      <c r="X8" s="300"/>
      <c r="Y8" s="300"/>
      <c r="Z8" s="300"/>
      <c r="AA8" s="300"/>
      <c r="AB8" s="300"/>
      <c r="AC8" s="300"/>
      <c r="AD8" s="300"/>
      <c r="AE8" s="300"/>
      <c r="AF8" s="300"/>
    </row>
    <row r="9" spans="1:32" ht="15.75" x14ac:dyDescent="0.25">
      <c r="B9" s="1143" t="s">
        <v>1711</v>
      </c>
      <c r="C9" s="1144"/>
      <c r="D9" s="1144"/>
      <c r="E9" s="1144"/>
      <c r="F9" s="1144"/>
      <c r="G9" s="1144"/>
      <c r="H9" s="1144"/>
      <c r="I9" s="1144"/>
      <c r="J9" s="1144"/>
      <c r="K9" s="1144"/>
      <c r="L9" s="1144"/>
      <c r="M9" s="297"/>
      <c r="N9" s="297"/>
    </row>
    <row r="10" spans="1:32" ht="15.75" thickBot="1" x14ac:dyDescent="0.3">
      <c r="B10" s="301"/>
      <c r="C10" s="302"/>
      <c r="D10" s="302"/>
      <c r="E10" s="302"/>
      <c r="F10" s="302"/>
      <c r="G10" s="302"/>
      <c r="H10" s="302"/>
      <c r="I10" s="302"/>
      <c r="J10" s="302"/>
      <c r="M10" s="297"/>
      <c r="N10" s="297"/>
    </row>
    <row r="11" spans="1:32" s="294" customFormat="1" ht="81.75" customHeight="1" thickBot="1" x14ac:dyDescent="0.3">
      <c r="A11" s="216"/>
      <c r="B11" s="1310" t="s">
        <v>7</v>
      </c>
      <c r="C11" s="1310" t="s">
        <v>8</v>
      </c>
      <c r="D11" s="1316" t="s">
        <v>9</v>
      </c>
      <c r="E11" s="1310" t="s">
        <v>661</v>
      </c>
      <c r="F11" s="1318" t="s">
        <v>662</v>
      </c>
      <c r="G11" s="1075" t="s">
        <v>663</v>
      </c>
      <c r="H11" s="1308" t="s">
        <v>664</v>
      </c>
      <c r="I11" s="1309"/>
      <c r="J11" s="1310" t="s">
        <v>665</v>
      </c>
      <c r="K11" s="1312" t="s">
        <v>634</v>
      </c>
      <c r="L11" s="1313"/>
      <c r="M11" s="303"/>
      <c r="N11" s="293"/>
      <c r="O11" s="293"/>
      <c r="P11" s="292"/>
      <c r="Q11" s="292"/>
      <c r="R11" s="292"/>
      <c r="S11" s="292"/>
      <c r="T11" s="292"/>
      <c r="U11" s="292"/>
      <c r="V11" s="292"/>
      <c r="W11" s="292"/>
      <c r="X11" s="292"/>
      <c r="Y11" s="292"/>
    </row>
    <row r="12" spans="1:32" s="294" customFormat="1" ht="237" thickBot="1" x14ac:dyDescent="0.3">
      <c r="A12" s="216"/>
      <c r="B12" s="1311"/>
      <c r="C12" s="1311"/>
      <c r="D12" s="1317"/>
      <c r="E12" s="1311"/>
      <c r="F12" s="1319"/>
      <c r="G12" s="1320"/>
      <c r="H12" s="218" t="s">
        <v>666</v>
      </c>
      <c r="I12" s="304" t="s">
        <v>667</v>
      </c>
      <c r="J12" s="1311"/>
      <c r="K12" s="305" t="s">
        <v>645</v>
      </c>
      <c r="L12" s="306" t="s">
        <v>646</v>
      </c>
      <c r="M12" s="303"/>
      <c r="N12" s="293"/>
      <c r="O12" s="293"/>
      <c r="P12" s="292"/>
      <c r="R12" s="292"/>
      <c r="S12" s="292"/>
      <c r="T12" s="292"/>
      <c r="U12" s="292"/>
      <c r="V12" s="292"/>
      <c r="W12" s="292"/>
      <c r="X12" s="292"/>
      <c r="Y12" s="292"/>
    </row>
    <row r="13" spans="1:32" s="294" customFormat="1" ht="15.75" x14ac:dyDescent="0.25">
      <c r="A13" s="216"/>
      <c r="B13" s="560">
        <v>1</v>
      </c>
      <c r="C13" s="561">
        <v>2</v>
      </c>
      <c r="D13" s="562">
        <v>3</v>
      </c>
      <c r="E13" s="561">
        <v>4</v>
      </c>
      <c r="F13" s="562">
        <v>5</v>
      </c>
      <c r="G13" s="561">
        <v>6</v>
      </c>
      <c r="H13" s="562">
        <v>7</v>
      </c>
      <c r="I13" s="561">
        <v>8</v>
      </c>
      <c r="J13" s="562">
        <v>9</v>
      </c>
      <c r="K13" s="561">
        <v>10</v>
      </c>
      <c r="L13" s="563">
        <v>11</v>
      </c>
      <c r="M13" s="303"/>
      <c r="N13" s="293"/>
      <c r="O13" s="293"/>
      <c r="P13" s="292"/>
      <c r="Q13" s="292"/>
      <c r="R13" s="292"/>
      <c r="S13" s="292"/>
      <c r="T13" s="292"/>
      <c r="U13" s="292"/>
      <c r="V13" s="292"/>
      <c r="W13" s="292"/>
      <c r="X13" s="292"/>
      <c r="Y13" s="292"/>
    </row>
    <row r="14" spans="1:32" s="294" customFormat="1" ht="48" customHeight="1" x14ac:dyDescent="0.25">
      <c r="A14" s="216"/>
      <c r="B14" s="394" t="s">
        <v>106</v>
      </c>
      <c r="C14" s="593" t="s">
        <v>107</v>
      </c>
      <c r="D14" s="441" t="s">
        <v>93</v>
      </c>
      <c r="E14" s="441" t="s">
        <v>190</v>
      </c>
      <c r="F14" s="441" t="s">
        <v>190</v>
      </c>
      <c r="G14" s="441" t="s">
        <v>190</v>
      </c>
      <c r="H14" s="441" t="s">
        <v>190</v>
      </c>
      <c r="I14" s="441" t="s">
        <v>190</v>
      </c>
      <c r="J14" s="441" t="s">
        <v>190</v>
      </c>
      <c r="K14" s="441" t="s">
        <v>190</v>
      </c>
      <c r="L14" s="441" t="s">
        <v>190</v>
      </c>
      <c r="M14" s="303"/>
      <c r="N14" s="293"/>
      <c r="O14" s="293"/>
      <c r="P14" s="292"/>
      <c r="Q14" s="292"/>
      <c r="R14" s="292"/>
      <c r="S14" s="292"/>
      <c r="T14" s="292"/>
      <c r="U14" s="292"/>
      <c r="V14" s="292"/>
      <c r="W14" s="292"/>
      <c r="X14" s="292"/>
      <c r="Y14" s="292"/>
    </row>
    <row r="15" spans="1:32" s="294" customFormat="1" ht="48" customHeight="1" x14ac:dyDescent="0.25">
      <c r="A15" s="216"/>
      <c r="B15" s="564" t="s">
        <v>108</v>
      </c>
      <c r="C15" s="594" t="s">
        <v>109</v>
      </c>
      <c r="D15" s="441" t="s">
        <v>93</v>
      </c>
      <c r="E15" s="441" t="s">
        <v>190</v>
      </c>
      <c r="F15" s="441" t="s">
        <v>190</v>
      </c>
      <c r="G15" s="441" t="s">
        <v>190</v>
      </c>
      <c r="H15" s="441" t="s">
        <v>190</v>
      </c>
      <c r="I15" s="441" t="s">
        <v>190</v>
      </c>
      <c r="J15" s="441" t="s">
        <v>190</v>
      </c>
      <c r="K15" s="441" t="s">
        <v>190</v>
      </c>
      <c r="L15" s="441" t="s">
        <v>190</v>
      </c>
      <c r="M15" s="303"/>
      <c r="N15" s="293"/>
      <c r="O15" s="293"/>
      <c r="P15" s="292"/>
      <c r="Q15" s="292"/>
      <c r="R15" s="292"/>
      <c r="S15" s="292"/>
      <c r="T15" s="292"/>
      <c r="U15" s="292"/>
      <c r="V15" s="292"/>
      <c r="W15" s="292"/>
      <c r="X15" s="292"/>
      <c r="Y15" s="292"/>
    </row>
    <row r="16" spans="1:32" s="294" customFormat="1" ht="48" customHeight="1" x14ac:dyDescent="0.25">
      <c r="A16" s="216"/>
      <c r="B16" s="565" t="s">
        <v>110</v>
      </c>
      <c r="C16" s="594" t="s">
        <v>111</v>
      </c>
      <c r="D16" s="441" t="s">
        <v>93</v>
      </c>
      <c r="E16" s="441" t="s">
        <v>190</v>
      </c>
      <c r="F16" s="441" t="s">
        <v>190</v>
      </c>
      <c r="G16" s="441" t="s">
        <v>190</v>
      </c>
      <c r="H16" s="441" t="s">
        <v>190</v>
      </c>
      <c r="I16" s="441" t="s">
        <v>190</v>
      </c>
      <c r="J16" s="441" t="s">
        <v>190</v>
      </c>
      <c r="K16" s="441" t="s">
        <v>190</v>
      </c>
      <c r="L16" s="441" t="s">
        <v>190</v>
      </c>
      <c r="M16" s="303"/>
      <c r="N16" s="293"/>
      <c r="O16" s="293"/>
      <c r="P16" s="292"/>
      <c r="Q16" s="292"/>
      <c r="R16" s="292"/>
      <c r="S16" s="292"/>
      <c r="T16" s="292"/>
      <c r="U16" s="292"/>
      <c r="V16" s="292"/>
      <c r="W16" s="292"/>
      <c r="X16" s="292"/>
      <c r="Y16" s="292"/>
    </row>
    <row r="17" spans="1:25" s="294" customFormat="1" ht="42" customHeight="1" x14ac:dyDescent="0.25">
      <c r="A17" s="216"/>
      <c r="B17" s="566" t="s">
        <v>112</v>
      </c>
      <c r="C17" s="595" t="s">
        <v>113</v>
      </c>
      <c r="D17" s="568" t="s">
        <v>93</v>
      </c>
      <c r="E17" s="568" t="s">
        <v>190</v>
      </c>
      <c r="F17" s="568" t="s">
        <v>190</v>
      </c>
      <c r="G17" s="568" t="s">
        <v>190</v>
      </c>
      <c r="H17" s="568" t="s">
        <v>190</v>
      </c>
      <c r="I17" s="568" t="s">
        <v>190</v>
      </c>
      <c r="J17" s="568" t="s">
        <v>190</v>
      </c>
      <c r="K17" s="568" t="s">
        <v>190</v>
      </c>
      <c r="L17" s="568" t="s">
        <v>190</v>
      </c>
      <c r="M17" s="303"/>
      <c r="N17" s="293"/>
      <c r="O17" s="293"/>
      <c r="P17" s="292"/>
      <c r="Q17" s="292"/>
      <c r="R17" s="292"/>
      <c r="S17" s="292"/>
      <c r="T17" s="292"/>
      <c r="U17" s="292"/>
      <c r="V17" s="292"/>
      <c r="W17" s="292"/>
      <c r="X17" s="292"/>
      <c r="Y17" s="292"/>
    </row>
    <row r="18" spans="1:25" s="294" customFormat="1" ht="42" customHeight="1" x14ac:dyDescent="0.25">
      <c r="A18" s="216"/>
      <c r="B18" s="567" t="s">
        <v>114</v>
      </c>
      <c r="C18" s="595" t="s">
        <v>115</v>
      </c>
      <c r="D18" s="569" t="s">
        <v>93</v>
      </c>
      <c r="E18" s="569" t="s">
        <v>190</v>
      </c>
      <c r="F18" s="569" t="s">
        <v>190</v>
      </c>
      <c r="G18" s="569" t="s">
        <v>190</v>
      </c>
      <c r="H18" s="569" t="s">
        <v>190</v>
      </c>
      <c r="I18" s="566" t="s">
        <v>190</v>
      </c>
      <c r="J18" s="567" t="s">
        <v>190</v>
      </c>
      <c r="K18" s="569" t="s">
        <v>190</v>
      </c>
      <c r="L18" s="569" t="s">
        <v>190</v>
      </c>
      <c r="M18" s="303"/>
      <c r="N18" s="293"/>
      <c r="O18" s="293"/>
      <c r="P18" s="292"/>
      <c r="Q18" s="292"/>
      <c r="R18" s="292"/>
      <c r="S18" s="292"/>
      <c r="T18" s="292"/>
      <c r="U18" s="292"/>
      <c r="V18" s="292"/>
      <c r="W18" s="292"/>
      <c r="X18" s="292"/>
      <c r="Y18" s="292"/>
    </row>
    <row r="19" spans="1:25" s="294" customFormat="1" ht="42" customHeight="1" x14ac:dyDescent="0.25">
      <c r="A19" s="216"/>
      <c r="B19" s="566" t="s">
        <v>116</v>
      </c>
      <c r="C19" s="595" t="s">
        <v>117</v>
      </c>
      <c r="D19" s="569" t="s">
        <v>93</v>
      </c>
      <c r="E19" s="569" t="s">
        <v>190</v>
      </c>
      <c r="F19" s="569" t="s">
        <v>190</v>
      </c>
      <c r="G19" s="569" t="s">
        <v>190</v>
      </c>
      <c r="H19" s="569" t="s">
        <v>190</v>
      </c>
      <c r="I19" s="566" t="s">
        <v>190</v>
      </c>
      <c r="J19" s="567" t="s">
        <v>190</v>
      </c>
      <c r="K19" s="569" t="s">
        <v>190</v>
      </c>
      <c r="L19" s="569" t="s">
        <v>190</v>
      </c>
      <c r="M19" s="303"/>
      <c r="N19" s="293"/>
      <c r="O19" s="293"/>
      <c r="P19" s="292"/>
      <c r="Q19" s="292"/>
      <c r="R19" s="292"/>
      <c r="S19" s="292"/>
      <c r="T19" s="292"/>
      <c r="U19" s="292"/>
      <c r="V19" s="292"/>
      <c r="W19" s="292"/>
      <c r="X19" s="292"/>
      <c r="Y19" s="292"/>
    </row>
    <row r="20" spans="1:25" s="294" customFormat="1" ht="48" customHeight="1" x14ac:dyDescent="0.25">
      <c r="A20" s="216"/>
      <c r="B20" s="570" t="s">
        <v>124</v>
      </c>
      <c r="C20" s="596" t="s">
        <v>125</v>
      </c>
      <c r="D20" s="570" t="s">
        <v>93</v>
      </c>
      <c r="E20" s="570" t="s">
        <v>190</v>
      </c>
      <c r="F20" s="570" t="s">
        <v>190</v>
      </c>
      <c r="G20" s="570" t="s">
        <v>190</v>
      </c>
      <c r="H20" s="570" t="s">
        <v>190</v>
      </c>
      <c r="I20" s="570" t="s">
        <v>190</v>
      </c>
      <c r="J20" s="570" t="s">
        <v>190</v>
      </c>
      <c r="K20" s="570" t="s">
        <v>190</v>
      </c>
      <c r="L20" s="570" t="s">
        <v>190</v>
      </c>
      <c r="M20" s="303"/>
      <c r="N20" s="293"/>
      <c r="O20" s="293"/>
      <c r="P20" s="292"/>
      <c r="Q20" s="292"/>
      <c r="R20" s="292"/>
      <c r="S20" s="292"/>
      <c r="T20" s="292"/>
      <c r="U20" s="292"/>
      <c r="V20" s="292"/>
      <c r="W20" s="292"/>
      <c r="X20" s="292"/>
      <c r="Y20" s="292"/>
    </row>
    <row r="21" spans="1:25" s="294" customFormat="1" ht="48" customHeight="1" x14ac:dyDescent="0.25">
      <c r="A21" s="216"/>
      <c r="B21" s="571" t="s">
        <v>126</v>
      </c>
      <c r="C21" s="596" t="s">
        <v>127</v>
      </c>
      <c r="D21" s="570" t="s">
        <v>93</v>
      </c>
      <c r="E21" s="571" t="s">
        <v>190</v>
      </c>
      <c r="F21" s="570" t="s">
        <v>190</v>
      </c>
      <c r="G21" s="572" t="s">
        <v>190</v>
      </c>
      <c r="H21" s="572" t="s">
        <v>190</v>
      </c>
      <c r="I21" s="572" t="s">
        <v>190</v>
      </c>
      <c r="J21" s="572" t="s">
        <v>190</v>
      </c>
      <c r="K21" s="572" t="s">
        <v>190</v>
      </c>
      <c r="L21" s="572" t="s">
        <v>190</v>
      </c>
      <c r="M21" s="303"/>
      <c r="N21" s="293"/>
      <c r="O21" s="293"/>
      <c r="P21" s="292"/>
      <c r="Q21" s="292"/>
      <c r="R21" s="292"/>
      <c r="S21" s="292"/>
      <c r="T21" s="292"/>
      <c r="U21" s="292"/>
      <c r="V21" s="292"/>
      <c r="W21" s="292"/>
      <c r="X21" s="292"/>
      <c r="Y21" s="292"/>
    </row>
    <row r="22" spans="1:25" s="294" customFormat="1" ht="42" customHeight="1" x14ac:dyDescent="0.25">
      <c r="A22" s="216"/>
      <c r="B22" s="573" t="s">
        <v>286</v>
      </c>
      <c r="C22" s="597" t="s">
        <v>287</v>
      </c>
      <c r="D22" s="574" t="s">
        <v>93</v>
      </c>
      <c r="E22" s="573" t="s">
        <v>190</v>
      </c>
      <c r="F22" s="574" t="s">
        <v>190</v>
      </c>
      <c r="G22" s="575" t="s">
        <v>190</v>
      </c>
      <c r="H22" s="575" t="s">
        <v>190</v>
      </c>
      <c r="I22" s="575" t="s">
        <v>190</v>
      </c>
      <c r="J22" s="575" t="s">
        <v>190</v>
      </c>
      <c r="K22" s="575" t="s">
        <v>190</v>
      </c>
      <c r="L22" s="575" t="s">
        <v>190</v>
      </c>
      <c r="M22" s="303"/>
      <c r="N22" s="293"/>
      <c r="O22" s="293"/>
      <c r="P22" s="292"/>
      <c r="Q22" s="292"/>
      <c r="R22" s="292"/>
      <c r="S22" s="292"/>
      <c r="T22" s="292"/>
      <c r="U22" s="292"/>
      <c r="V22" s="292"/>
      <c r="W22" s="292"/>
      <c r="X22" s="292"/>
      <c r="Y22" s="292"/>
    </row>
    <row r="23" spans="1:25" s="294" customFormat="1" ht="42" customHeight="1" x14ac:dyDescent="0.25">
      <c r="A23" s="216"/>
      <c r="B23" s="421" t="s">
        <v>128</v>
      </c>
      <c r="C23" s="422" t="s">
        <v>129</v>
      </c>
      <c r="D23" s="444" t="s">
        <v>93</v>
      </c>
      <c r="E23" s="444" t="s">
        <v>190</v>
      </c>
      <c r="F23" s="577" t="s">
        <v>190</v>
      </c>
      <c r="G23" s="577" t="s">
        <v>190</v>
      </c>
      <c r="H23" s="577" t="s">
        <v>190</v>
      </c>
      <c r="I23" s="577" t="s">
        <v>190</v>
      </c>
      <c r="J23" s="577" t="s">
        <v>190</v>
      </c>
      <c r="K23" s="577" t="s">
        <v>190</v>
      </c>
      <c r="L23" s="577" t="s">
        <v>190</v>
      </c>
      <c r="M23" s="303"/>
      <c r="N23" s="293"/>
      <c r="O23" s="293"/>
      <c r="P23" s="292"/>
      <c r="Q23" s="292"/>
      <c r="R23" s="292"/>
      <c r="S23" s="292"/>
      <c r="T23" s="292"/>
      <c r="U23" s="292"/>
      <c r="V23" s="292"/>
      <c r="W23" s="292"/>
      <c r="X23" s="292"/>
      <c r="Y23" s="292"/>
    </row>
    <row r="24" spans="1:25" s="294" customFormat="1" ht="48" customHeight="1" x14ac:dyDescent="0.25">
      <c r="A24" s="216"/>
      <c r="B24" s="394" t="s">
        <v>130</v>
      </c>
      <c r="C24" s="395" t="s">
        <v>131</v>
      </c>
      <c r="D24" s="441" t="s">
        <v>93</v>
      </c>
      <c r="E24" s="441" t="s">
        <v>190</v>
      </c>
      <c r="F24" s="578" t="s">
        <v>190</v>
      </c>
      <c r="G24" s="578" t="s">
        <v>190</v>
      </c>
      <c r="H24" s="578" t="s">
        <v>190</v>
      </c>
      <c r="I24" s="578" t="s">
        <v>190</v>
      </c>
      <c r="J24" s="578" t="s">
        <v>190</v>
      </c>
      <c r="K24" s="578" t="s">
        <v>190</v>
      </c>
      <c r="L24" s="578" t="s">
        <v>190</v>
      </c>
      <c r="M24" s="303"/>
      <c r="N24" s="293"/>
      <c r="O24" s="293"/>
      <c r="P24" s="292"/>
      <c r="Q24" s="292"/>
      <c r="R24" s="292"/>
      <c r="S24" s="292"/>
      <c r="T24" s="292"/>
      <c r="U24" s="292"/>
      <c r="V24" s="292"/>
      <c r="W24" s="292"/>
      <c r="X24" s="292"/>
      <c r="Y24" s="292"/>
    </row>
    <row r="25" spans="1:25" s="294" customFormat="1" ht="48" customHeight="1" x14ac:dyDescent="0.25">
      <c r="A25" s="216"/>
      <c r="B25" s="394" t="s">
        <v>132</v>
      </c>
      <c r="C25" s="395" t="s">
        <v>133</v>
      </c>
      <c r="D25" s="394" t="s">
        <v>93</v>
      </c>
      <c r="E25" s="397" t="s">
        <v>190</v>
      </c>
      <c r="F25" s="394" t="s">
        <v>190</v>
      </c>
      <c r="G25" s="394" t="s">
        <v>190</v>
      </c>
      <c r="H25" s="394" t="s">
        <v>190</v>
      </c>
      <c r="I25" s="394" t="s">
        <v>190</v>
      </c>
      <c r="J25" s="394" t="s">
        <v>190</v>
      </c>
      <c r="K25" s="394" t="s">
        <v>190</v>
      </c>
      <c r="L25" s="394" t="s">
        <v>190</v>
      </c>
      <c r="M25" s="303"/>
      <c r="N25" s="293"/>
      <c r="O25" s="293"/>
      <c r="P25" s="292"/>
      <c r="Q25" s="292"/>
      <c r="R25" s="292"/>
      <c r="S25" s="292"/>
      <c r="T25" s="292"/>
      <c r="U25" s="292"/>
      <c r="V25" s="292"/>
      <c r="W25" s="292"/>
      <c r="X25" s="292"/>
      <c r="Y25" s="292"/>
    </row>
    <row r="26" spans="1:25" s="294" customFormat="1" ht="42" customHeight="1" x14ac:dyDescent="0.25">
      <c r="A26" s="216"/>
      <c r="B26" s="424" t="s">
        <v>134</v>
      </c>
      <c r="C26" s="425" t="s">
        <v>135</v>
      </c>
      <c r="D26" s="424" t="s">
        <v>93</v>
      </c>
      <c r="E26" s="424" t="s">
        <v>190</v>
      </c>
      <c r="F26" s="424" t="s">
        <v>190</v>
      </c>
      <c r="G26" s="424" t="s">
        <v>190</v>
      </c>
      <c r="H26" s="424" t="s">
        <v>190</v>
      </c>
      <c r="I26" s="424" t="s">
        <v>190</v>
      </c>
      <c r="J26" s="424" t="s">
        <v>190</v>
      </c>
      <c r="K26" s="424" t="s">
        <v>190</v>
      </c>
      <c r="L26" s="424" t="s">
        <v>190</v>
      </c>
      <c r="M26" s="303"/>
      <c r="N26" s="293"/>
      <c r="O26" s="293"/>
      <c r="P26" s="292"/>
      <c r="Q26" s="292"/>
      <c r="R26" s="292"/>
      <c r="S26" s="292"/>
      <c r="T26" s="292"/>
      <c r="U26" s="292"/>
      <c r="V26" s="292"/>
      <c r="W26" s="292"/>
      <c r="X26" s="292"/>
      <c r="Y26" s="292"/>
    </row>
    <row r="27" spans="1:25" s="294" customFormat="1" ht="27" hidden="1" customHeight="1" thickBot="1" x14ac:dyDescent="0.3">
      <c r="A27" s="216"/>
      <c r="B27" s="412"/>
      <c r="C27" s="540"/>
      <c r="D27" s="381"/>
      <c r="E27" s="412"/>
      <c r="F27" s="412"/>
      <c r="G27" s="579"/>
      <c r="H27" s="579"/>
      <c r="I27" s="579"/>
      <c r="J27" s="579"/>
      <c r="K27" s="579"/>
      <c r="L27" s="579"/>
      <c r="M27" s="303"/>
      <c r="N27" s="293"/>
      <c r="O27" s="293"/>
      <c r="P27" s="292"/>
      <c r="Q27" s="292"/>
      <c r="R27" s="292"/>
      <c r="S27" s="292"/>
      <c r="T27" s="292"/>
      <c r="U27" s="292"/>
      <c r="V27" s="292"/>
      <c r="W27" s="292"/>
      <c r="X27" s="292"/>
      <c r="Y27" s="292"/>
    </row>
    <row r="28" spans="1:25" s="294" customFormat="1" ht="42" customHeight="1" x14ac:dyDescent="0.25">
      <c r="A28" s="216"/>
      <c r="B28" s="429" t="s">
        <v>139</v>
      </c>
      <c r="C28" s="430" t="s">
        <v>140</v>
      </c>
      <c r="D28" s="429" t="s">
        <v>93</v>
      </c>
      <c r="E28" s="429" t="s">
        <v>190</v>
      </c>
      <c r="F28" s="429" t="s">
        <v>190</v>
      </c>
      <c r="G28" s="429" t="s">
        <v>190</v>
      </c>
      <c r="H28" s="429" t="s">
        <v>190</v>
      </c>
      <c r="I28" s="429" t="s">
        <v>190</v>
      </c>
      <c r="J28" s="429" t="s">
        <v>190</v>
      </c>
      <c r="K28" s="429" t="s">
        <v>190</v>
      </c>
      <c r="L28" s="429" t="s">
        <v>190</v>
      </c>
      <c r="M28" s="303"/>
      <c r="N28" s="293"/>
      <c r="O28" s="293"/>
      <c r="P28" s="292"/>
      <c r="Q28" s="292"/>
      <c r="R28" s="292"/>
      <c r="S28" s="292"/>
      <c r="T28" s="292"/>
      <c r="U28" s="292"/>
      <c r="V28" s="292"/>
      <c r="W28" s="292"/>
      <c r="X28" s="292"/>
      <c r="Y28" s="292"/>
    </row>
    <row r="29" spans="1:25" s="212" customFormat="1" ht="33" customHeight="1" x14ac:dyDescent="0.25">
      <c r="B29" s="76" t="s">
        <v>139</v>
      </c>
      <c r="C29" s="399" t="s">
        <v>746</v>
      </c>
      <c r="D29" s="76" t="s">
        <v>838</v>
      </c>
      <c r="E29" s="76" t="s">
        <v>331</v>
      </c>
      <c r="F29" s="76" t="s">
        <v>331</v>
      </c>
      <c r="G29" s="76" t="s">
        <v>190</v>
      </c>
      <c r="H29" s="76" t="s">
        <v>190</v>
      </c>
      <c r="I29" s="76" t="s">
        <v>190</v>
      </c>
      <c r="J29" s="400" t="s">
        <v>656</v>
      </c>
      <c r="K29" s="76" t="s">
        <v>190</v>
      </c>
      <c r="L29" s="76" t="s">
        <v>190</v>
      </c>
      <c r="M29" s="302"/>
      <c r="N29" s="302"/>
      <c r="O29" s="302"/>
      <c r="P29" s="301"/>
      <c r="Q29" s="301"/>
      <c r="R29" s="301"/>
      <c r="S29" s="301"/>
      <c r="T29" s="301"/>
      <c r="U29" s="301"/>
      <c r="V29" s="301"/>
      <c r="W29" s="301"/>
      <c r="X29" s="301"/>
      <c r="Y29" s="301"/>
    </row>
    <row r="30" spans="1:25" s="212" customFormat="1" ht="33" customHeight="1" x14ac:dyDescent="0.25">
      <c r="B30" s="76" t="s">
        <v>139</v>
      </c>
      <c r="C30" s="399" t="s">
        <v>754</v>
      </c>
      <c r="D30" s="76" t="s">
        <v>756</v>
      </c>
      <c r="E30" s="76" t="s">
        <v>332</v>
      </c>
      <c r="F30" s="76" t="s">
        <v>332</v>
      </c>
      <c r="G30" s="76" t="s">
        <v>190</v>
      </c>
      <c r="H30" s="76" t="s">
        <v>190</v>
      </c>
      <c r="I30" s="76" t="s">
        <v>190</v>
      </c>
      <c r="J30" s="400" t="s">
        <v>656</v>
      </c>
      <c r="K30" s="76" t="s">
        <v>190</v>
      </c>
      <c r="L30" s="76" t="s">
        <v>190</v>
      </c>
      <c r="M30" s="302"/>
      <c r="N30" s="302"/>
      <c r="O30" s="302"/>
      <c r="P30" s="301"/>
      <c r="Q30" s="301"/>
      <c r="R30" s="301"/>
      <c r="S30" s="301"/>
      <c r="T30" s="301"/>
      <c r="U30" s="301"/>
      <c r="V30" s="301"/>
      <c r="W30" s="301"/>
      <c r="X30" s="301"/>
      <c r="Y30" s="301"/>
    </row>
    <row r="31" spans="1:25" s="212" customFormat="1" ht="33" customHeight="1" x14ac:dyDescent="0.25">
      <c r="B31" s="76" t="s">
        <v>139</v>
      </c>
      <c r="C31" s="399" t="s">
        <v>757</v>
      </c>
      <c r="D31" s="76" t="s">
        <v>839</v>
      </c>
      <c r="E31" s="76" t="s">
        <v>332</v>
      </c>
      <c r="F31" s="76" t="s">
        <v>332</v>
      </c>
      <c r="G31" s="76" t="s">
        <v>190</v>
      </c>
      <c r="H31" s="76" t="s">
        <v>190</v>
      </c>
      <c r="I31" s="76" t="s">
        <v>190</v>
      </c>
      <c r="J31" s="400" t="s">
        <v>656</v>
      </c>
      <c r="K31" s="76" t="s">
        <v>190</v>
      </c>
      <c r="L31" s="76" t="s">
        <v>190</v>
      </c>
      <c r="M31" s="302"/>
      <c r="N31" s="302"/>
      <c r="O31" s="302"/>
      <c r="P31" s="301"/>
      <c r="Q31" s="301"/>
      <c r="R31" s="301"/>
      <c r="S31" s="301"/>
      <c r="T31" s="301"/>
      <c r="U31" s="301"/>
      <c r="V31" s="301"/>
      <c r="W31" s="301"/>
      <c r="X31" s="301"/>
      <c r="Y31" s="301"/>
    </row>
    <row r="32" spans="1:25" s="212" customFormat="1" ht="33" customHeight="1" x14ac:dyDescent="0.25">
      <c r="B32" s="76" t="s">
        <v>139</v>
      </c>
      <c r="C32" s="399" t="s">
        <v>717</v>
      </c>
      <c r="D32" s="76" t="s">
        <v>733</v>
      </c>
      <c r="E32" s="76" t="s">
        <v>332</v>
      </c>
      <c r="F32" s="76" t="s">
        <v>332</v>
      </c>
      <c r="G32" s="76" t="s">
        <v>190</v>
      </c>
      <c r="H32" s="76" t="s">
        <v>190</v>
      </c>
      <c r="I32" s="76" t="s">
        <v>190</v>
      </c>
      <c r="J32" s="400" t="s">
        <v>656</v>
      </c>
      <c r="K32" s="76" t="s">
        <v>190</v>
      </c>
      <c r="L32" s="76" t="s">
        <v>190</v>
      </c>
      <c r="M32" s="302"/>
      <c r="N32" s="302"/>
      <c r="O32" s="302"/>
      <c r="P32" s="301"/>
      <c r="Q32" s="301"/>
      <c r="R32" s="301"/>
      <c r="S32" s="301"/>
      <c r="T32" s="301"/>
      <c r="U32" s="301"/>
      <c r="V32" s="301"/>
      <c r="W32" s="301"/>
      <c r="X32" s="301"/>
      <c r="Y32" s="301"/>
    </row>
    <row r="33" spans="1:25" s="212" customFormat="1" ht="33" customHeight="1" x14ac:dyDescent="0.25">
      <c r="B33" s="76" t="s">
        <v>139</v>
      </c>
      <c r="C33" s="399" t="s">
        <v>718</v>
      </c>
      <c r="D33" s="76" t="s">
        <v>957</v>
      </c>
      <c r="E33" s="76" t="s">
        <v>331</v>
      </c>
      <c r="F33" s="76" t="s">
        <v>331</v>
      </c>
      <c r="G33" s="76" t="s">
        <v>190</v>
      </c>
      <c r="H33" s="76" t="s">
        <v>190</v>
      </c>
      <c r="I33" s="76" t="s">
        <v>190</v>
      </c>
      <c r="J33" s="400" t="s">
        <v>656</v>
      </c>
      <c r="K33" s="76" t="s">
        <v>190</v>
      </c>
      <c r="L33" s="76" t="s">
        <v>190</v>
      </c>
      <c r="M33" s="302"/>
      <c r="N33" s="302"/>
      <c r="O33" s="302"/>
      <c r="P33" s="301"/>
      <c r="Q33" s="301"/>
      <c r="R33" s="301"/>
      <c r="S33" s="301"/>
      <c r="T33" s="301"/>
      <c r="U33" s="301"/>
      <c r="V33" s="301"/>
      <c r="W33" s="301"/>
      <c r="X33" s="301"/>
      <c r="Y33" s="301"/>
    </row>
    <row r="34" spans="1:25" s="212" customFormat="1" ht="33" customHeight="1" x14ac:dyDescent="0.25">
      <c r="B34" s="76" t="s">
        <v>139</v>
      </c>
      <c r="C34" s="399" t="s">
        <v>1715</v>
      </c>
      <c r="D34" s="76" t="s">
        <v>1719</v>
      </c>
      <c r="E34" s="76" t="s">
        <v>332</v>
      </c>
      <c r="F34" s="76" t="s">
        <v>332</v>
      </c>
      <c r="G34" s="76" t="s">
        <v>190</v>
      </c>
      <c r="H34" s="76" t="s">
        <v>190</v>
      </c>
      <c r="I34" s="76" t="s">
        <v>190</v>
      </c>
      <c r="J34" s="400" t="s">
        <v>656</v>
      </c>
      <c r="K34" s="76" t="s">
        <v>190</v>
      </c>
      <c r="L34" s="76" t="s">
        <v>190</v>
      </c>
      <c r="M34" s="302"/>
      <c r="N34" s="302"/>
      <c r="O34" s="302"/>
      <c r="P34" s="301"/>
      <c r="Q34" s="301"/>
      <c r="R34" s="301"/>
      <c r="S34" s="301"/>
      <c r="T34" s="301"/>
      <c r="U34" s="301"/>
      <c r="V34" s="301"/>
      <c r="W34" s="301"/>
      <c r="X34" s="301"/>
      <c r="Y34" s="301"/>
    </row>
    <row r="35" spans="1:25" s="212" customFormat="1" ht="33" customHeight="1" x14ac:dyDescent="0.25">
      <c r="B35" s="76" t="s">
        <v>139</v>
      </c>
      <c r="C35" s="399" t="s">
        <v>1717</v>
      </c>
      <c r="D35" s="76" t="s">
        <v>1720</v>
      </c>
      <c r="E35" s="76" t="s">
        <v>332</v>
      </c>
      <c r="F35" s="76" t="s">
        <v>332</v>
      </c>
      <c r="G35" s="76" t="s">
        <v>190</v>
      </c>
      <c r="H35" s="76" t="s">
        <v>190</v>
      </c>
      <c r="I35" s="76" t="s">
        <v>190</v>
      </c>
      <c r="J35" s="400" t="s">
        <v>656</v>
      </c>
      <c r="K35" s="76" t="s">
        <v>190</v>
      </c>
      <c r="L35" s="76" t="s">
        <v>190</v>
      </c>
      <c r="M35" s="302"/>
      <c r="N35" s="302"/>
      <c r="O35" s="302"/>
      <c r="P35" s="301"/>
      <c r="Q35" s="301"/>
      <c r="R35" s="301"/>
      <c r="S35" s="301"/>
      <c r="T35" s="301"/>
      <c r="U35" s="301"/>
      <c r="V35" s="301"/>
      <c r="W35" s="301"/>
      <c r="X35" s="301"/>
      <c r="Y35" s="301"/>
    </row>
    <row r="36" spans="1:25" s="294" customFormat="1" ht="48" customHeight="1" x14ac:dyDescent="0.25">
      <c r="A36" s="216"/>
      <c r="B36" s="394" t="s">
        <v>141</v>
      </c>
      <c r="C36" s="395" t="s">
        <v>142</v>
      </c>
      <c r="D36" s="394" t="s">
        <v>93</v>
      </c>
      <c r="E36" s="394" t="s">
        <v>190</v>
      </c>
      <c r="F36" s="394" t="s">
        <v>190</v>
      </c>
      <c r="G36" s="394" t="s">
        <v>190</v>
      </c>
      <c r="H36" s="394" t="s">
        <v>190</v>
      </c>
      <c r="I36" s="394" t="s">
        <v>190</v>
      </c>
      <c r="J36" s="394" t="s">
        <v>190</v>
      </c>
      <c r="K36" s="394" t="s">
        <v>190</v>
      </c>
      <c r="L36" s="394" t="s">
        <v>190</v>
      </c>
      <c r="M36" s="303"/>
      <c r="N36" s="293"/>
      <c r="O36" s="293"/>
      <c r="P36" s="292"/>
      <c r="Q36" s="292"/>
      <c r="R36" s="292"/>
      <c r="S36" s="292"/>
      <c r="T36" s="292"/>
      <c r="U36" s="292"/>
      <c r="V36" s="292"/>
      <c r="W36" s="292"/>
      <c r="X36" s="292"/>
      <c r="Y36" s="292"/>
    </row>
    <row r="37" spans="1:25" s="294" customFormat="1" ht="42" customHeight="1" x14ac:dyDescent="0.25">
      <c r="A37" s="216"/>
      <c r="B37" s="424" t="s">
        <v>143</v>
      </c>
      <c r="C37" s="425" t="s">
        <v>144</v>
      </c>
      <c r="D37" s="424" t="s">
        <v>93</v>
      </c>
      <c r="E37" s="424" t="s">
        <v>190</v>
      </c>
      <c r="F37" s="424" t="s">
        <v>190</v>
      </c>
      <c r="G37" s="424" t="s">
        <v>190</v>
      </c>
      <c r="H37" s="424" t="s">
        <v>190</v>
      </c>
      <c r="I37" s="424" t="s">
        <v>190</v>
      </c>
      <c r="J37" s="424" t="s">
        <v>190</v>
      </c>
      <c r="K37" s="424" t="s">
        <v>190</v>
      </c>
      <c r="L37" s="424" t="s">
        <v>190</v>
      </c>
      <c r="M37" s="303"/>
      <c r="N37" s="293"/>
      <c r="O37" s="293"/>
      <c r="P37" s="292"/>
      <c r="Q37" s="292"/>
      <c r="R37" s="292"/>
      <c r="S37" s="292"/>
      <c r="T37" s="292"/>
      <c r="U37" s="292"/>
      <c r="V37" s="292"/>
      <c r="W37" s="292"/>
      <c r="X37" s="292"/>
      <c r="Y37" s="292"/>
    </row>
    <row r="38" spans="1:25" s="294" customFormat="1" ht="42" customHeight="1" x14ac:dyDescent="0.25">
      <c r="A38" s="216"/>
      <c r="B38" s="424" t="s">
        <v>148</v>
      </c>
      <c r="C38" s="425" t="s">
        <v>149</v>
      </c>
      <c r="D38" s="424" t="s">
        <v>93</v>
      </c>
      <c r="E38" s="424" t="s">
        <v>190</v>
      </c>
      <c r="F38" s="424" t="s">
        <v>190</v>
      </c>
      <c r="G38" s="424" t="s">
        <v>190</v>
      </c>
      <c r="H38" s="424" t="s">
        <v>190</v>
      </c>
      <c r="I38" s="424" t="s">
        <v>190</v>
      </c>
      <c r="J38" s="424" t="s">
        <v>190</v>
      </c>
      <c r="K38" s="424" t="s">
        <v>190</v>
      </c>
      <c r="L38" s="424" t="s">
        <v>190</v>
      </c>
      <c r="M38" s="303"/>
      <c r="N38" s="293"/>
      <c r="O38" s="293"/>
      <c r="P38" s="292"/>
      <c r="Q38" s="292"/>
      <c r="R38" s="292"/>
      <c r="S38" s="292"/>
      <c r="T38" s="292"/>
      <c r="U38" s="292"/>
      <c r="V38" s="292"/>
      <c r="W38" s="292"/>
      <c r="X38" s="292"/>
      <c r="Y38" s="292"/>
    </row>
    <row r="39" spans="1:25" s="294" customFormat="1" ht="48" customHeight="1" x14ac:dyDescent="0.25">
      <c r="A39" s="216"/>
      <c r="B39" s="394" t="s">
        <v>150</v>
      </c>
      <c r="C39" s="395" t="s">
        <v>151</v>
      </c>
      <c r="D39" s="394" t="s">
        <v>93</v>
      </c>
      <c r="E39" s="394" t="s">
        <v>190</v>
      </c>
      <c r="F39" s="394" t="s">
        <v>190</v>
      </c>
      <c r="G39" s="394" t="s">
        <v>190</v>
      </c>
      <c r="H39" s="394" t="s">
        <v>190</v>
      </c>
      <c r="I39" s="394" t="s">
        <v>190</v>
      </c>
      <c r="J39" s="394" t="s">
        <v>190</v>
      </c>
      <c r="K39" s="394" t="s">
        <v>190</v>
      </c>
      <c r="L39" s="394" t="s">
        <v>190</v>
      </c>
      <c r="M39" s="303"/>
      <c r="N39" s="293"/>
      <c r="O39" s="293"/>
      <c r="P39" s="292"/>
      <c r="Q39" s="292"/>
      <c r="R39" s="292"/>
      <c r="S39" s="292"/>
      <c r="T39" s="292"/>
      <c r="U39" s="292"/>
      <c r="V39" s="292"/>
      <c r="W39" s="292"/>
      <c r="X39" s="292"/>
      <c r="Y39" s="292"/>
    </row>
    <row r="40" spans="1:25" s="294" customFormat="1" ht="42" customHeight="1" x14ac:dyDescent="0.25">
      <c r="A40" s="216"/>
      <c r="B40" s="580" t="s">
        <v>152</v>
      </c>
      <c r="C40" s="599" t="s">
        <v>153</v>
      </c>
      <c r="D40" s="421" t="s">
        <v>93</v>
      </c>
      <c r="E40" s="421" t="s">
        <v>190</v>
      </c>
      <c r="F40" s="421" t="s">
        <v>190</v>
      </c>
      <c r="G40" s="421" t="s">
        <v>190</v>
      </c>
      <c r="H40" s="421" t="s">
        <v>190</v>
      </c>
      <c r="I40" s="421" t="s">
        <v>190</v>
      </c>
      <c r="J40" s="421" t="s">
        <v>190</v>
      </c>
      <c r="K40" s="421" t="s">
        <v>190</v>
      </c>
      <c r="L40" s="421" t="s">
        <v>190</v>
      </c>
      <c r="M40" s="303"/>
      <c r="N40" s="293"/>
      <c r="O40" s="293"/>
      <c r="P40" s="292"/>
      <c r="Q40" s="292"/>
      <c r="R40" s="292"/>
      <c r="S40" s="292"/>
      <c r="T40" s="292"/>
      <c r="U40" s="292"/>
      <c r="V40" s="292"/>
      <c r="W40" s="292"/>
      <c r="X40" s="292"/>
      <c r="Y40" s="292"/>
    </row>
    <row r="41" spans="1:25" s="294" customFormat="1" ht="42" customHeight="1" x14ac:dyDescent="0.25">
      <c r="A41" s="216"/>
      <c r="B41" s="580" t="s">
        <v>154</v>
      </c>
      <c r="C41" s="599" t="s">
        <v>155</v>
      </c>
      <c r="D41" s="421" t="s">
        <v>93</v>
      </c>
      <c r="E41" s="421" t="s">
        <v>190</v>
      </c>
      <c r="F41" s="421" t="s">
        <v>190</v>
      </c>
      <c r="G41" s="421" t="s">
        <v>190</v>
      </c>
      <c r="H41" s="421" t="s">
        <v>190</v>
      </c>
      <c r="I41" s="421" t="s">
        <v>190</v>
      </c>
      <c r="J41" s="421" t="s">
        <v>190</v>
      </c>
      <c r="K41" s="421" t="s">
        <v>190</v>
      </c>
      <c r="L41" s="421" t="s">
        <v>190</v>
      </c>
      <c r="M41" s="303"/>
      <c r="N41" s="293"/>
      <c r="O41" s="293"/>
      <c r="P41" s="292"/>
      <c r="Q41" s="292"/>
      <c r="R41" s="292"/>
      <c r="S41" s="292"/>
      <c r="T41" s="292"/>
      <c r="U41" s="292"/>
      <c r="V41" s="292"/>
      <c r="W41" s="292"/>
      <c r="X41" s="292"/>
      <c r="Y41" s="292"/>
    </row>
    <row r="42" spans="1:25" s="212" customFormat="1" ht="33" customHeight="1" x14ac:dyDescent="0.25">
      <c r="B42" s="581" t="s">
        <v>154</v>
      </c>
      <c r="C42" s="600" t="s">
        <v>734</v>
      </c>
      <c r="D42" s="76" t="s">
        <v>841</v>
      </c>
      <c r="E42" s="76" t="s">
        <v>764</v>
      </c>
      <c r="F42" s="76" t="s">
        <v>764</v>
      </c>
      <c r="G42" s="76" t="s">
        <v>190</v>
      </c>
      <c r="H42" s="76" t="s">
        <v>190</v>
      </c>
      <c r="I42" s="76" t="s">
        <v>190</v>
      </c>
      <c r="J42" s="76" t="s">
        <v>656</v>
      </c>
      <c r="K42" s="76" t="s">
        <v>190</v>
      </c>
      <c r="L42" s="76" t="s">
        <v>190</v>
      </c>
      <c r="M42" s="302"/>
      <c r="N42" s="302"/>
      <c r="O42" s="302"/>
      <c r="P42" s="301"/>
      <c r="Q42" s="301"/>
      <c r="R42" s="301"/>
      <c r="S42" s="301"/>
      <c r="T42" s="301"/>
      <c r="U42" s="301"/>
      <c r="V42" s="301"/>
      <c r="W42" s="301"/>
      <c r="X42" s="301"/>
      <c r="Y42" s="301"/>
    </row>
    <row r="43" spans="1:25" s="294" customFormat="1" ht="42" customHeight="1" x14ac:dyDescent="0.25">
      <c r="A43" s="216"/>
      <c r="B43" s="421" t="s">
        <v>156</v>
      </c>
      <c r="C43" s="422" t="s">
        <v>157</v>
      </c>
      <c r="D43" s="421" t="s">
        <v>93</v>
      </c>
      <c r="E43" s="421" t="s">
        <v>190</v>
      </c>
      <c r="F43" s="421" t="s">
        <v>190</v>
      </c>
      <c r="G43" s="421" t="s">
        <v>190</v>
      </c>
      <c r="H43" s="421" t="s">
        <v>190</v>
      </c>
      <c r="I43" s="421" t="s">
        <v>190</v>
      </c>
      <c r="J43" s="421" t="s">
        <v>190</v>
      </c>
      <c r="K43" s="421" t="s">
        <v>190</v>
      </c>
      <c r="L43" s="421" t="s">
        <v>190</v>
      </c>
      <c r="M43" s="303"/>
      <c r="N43" s="293"/>
      <c r="O43" s="293"/>
      <c r="P43" s="292"/>
      <c r="Q43" s="292"/>
      <c r="R43" s="292"/>
      <c r="S43" s="292"/>
      <c r="T43" s="292"/>
      <c r="U43" s="292"/>
      <c r="V43" s="292"/>
      <c r="W43" s="292"/>
      <c r="X43" s="292"/>
      <c r="Y43" s="292"/>
    </row>
    <row r="44" spans="1:25" s="294" customFormat="1" ht="42" customHeight="1" x14ac:dyDescent="0.25">
      <c r="A44" s="216"/>
      <c r="B44" s="421" t="s">
        <v>158</v>
      </c>
      <c r="C44" s="422" t="s">
        <v>159</v>
      </c>
      <c r="D44" s="421" t="s">
        <v>93</v>
      </c>
      <c r="E44" s="421" t="s">
        <v>190</v>
      </c>
      <c r="F44" s="421" t="s">
        <v>190</v>
      </c>
      <c r="G44" s="421" t="s">
        <v>190</v>
      </c>
      <c r="H44" s="421" t="s">
        <v>190</v>
      </c>
      <c r="I44" s="421" t="s">
        <v>190</v>
      </c>
      <c r="J44" s="421" t="s">
        <v>190</v>
      </c>
      <c r="K44" s="421" t="s">
        <v>190</v>
      </c>
      <c r="L44" s="421" t="s">
        <v>190</v>
      </c>
      <c r="M44" s="303"/>
      <c r="N44" s="293"/>
      <c r="O44" s="293"/>
      <c r="P44" s="292"/>
      <c r="Q44" s="292"/>
      <c r="R44" s="292"/>
      <c r="S44" s="292"/>
      <c r="T44" s="292"/>
      <c r="U44" s="292"/>
      <c r="V44" s="292"/>
      <c r="W44" s="292"/>
      <c r="X44" s="292"/>
      <c r="Y44" s="292"/>
    </row>
    <row r="45" spans="1:25" s="294" customFormat="1" ht="42" customHeight="1" x14ac:dyDescent="0.25">
      <c r="A45" s="216"/>
      <c r="B45" s="421" t="s">
        <v>160</v>
      </c>
      <c r="C45" s="422" t="s">
        <v>161</v>
      </c>
      <c r="D45" s="421" t="s">
        <v>93</v>
      </c>
      <c r="E45" s="421" t="s">
        <v>190</v>
      </c>
      <c r="F45" s="421" t="s">
        <v>190</v>
      </c>
      <c r="G45" s="421" t="s">
        <v>190</v>
      </c>
      <c r="H45" s="421" t="s">
        <v>190</v>
      </c>
      <c r="I45" s="421" t="s">
        <v>190</v>
      </c>
      <c r="J45" s="421" t="s">
        <v>190</v>
      </c>
      <c r="K45" s="421" t="s">
        <v>190</v>
      </c>
      <c r="L45" s="421" t="s">
        <v>190</v>
      </c>
      <c r="M45" s="303"/>
      <c r="N45" s="293"/>
      <c r="O45" s="293"/>
      <c r="P45" s="292"/>
      <c r="Q45" s="292"/>
      <c r="R45" s="292"/>
      <c r="S45" s="292"/>
      <c r="T45" s="292"/>
      <c r="U45" s="292"/>
      <c r="V45" s="292"/>
      <c r="W45" s="292"/>
      <c r="X45" s="292"/>
      <c r="Y45" s="292"/>
    </row>
    <row r="46" spans="1:25" s="294" customFormat="1" ht="42" customHeight="1" x14ac:dyDescent="0.25">
      <c r="A46" s="216"/>
      <c r="B46" s="421" t="s">
        <v>165</v>
      </c>
      <c r="C46" s="422" t="s">
        <v>166</v>
      </c>
      <c r="D46" s="421" t="s">
        <v>93</v>
      </c>
      <c r="E46" s="421" t="s">
        <v>190</v>
      </c>
      <c r="F46" s="421" t="s">
        <v>190</v>
      </c>
      <c r="G46" s="421" t="s">
        <v>190</v>
      </c>
      <c r="H46" s="421" t="s">
        <v>190</v>
      </c>
      <c r="I46" s="421" t="s">
        <v>190</v>
      </c>
      <c r="J46" s="421" t="s">
        <v>190</v>
      </c>
      <c r="K46" s="421" t="s">
        <v>190</v>
      </c>
      <c r="L46" s="421" t="s">
        <v>190</v>
      </c>
      <c r="M46" s="303"/>
      <c r="N46" s="293"/>
      <c r="O46" s="293"/>
      <c r="P46" s="292"/>
      <c r="Q46" s="292"/>
      <c r="R46" s="292"/>
      <c r="S46" s="292"/>
      <c r="T46" s="292"/>
      <c r="U46" s="292"/>
      <c r="V46" s="292"/>
      <c r="W46" s="292"/>
      <c r="X46" s="292"/>
      <c r="Y46" s="292"/>
    </row>
    <row r="47" spans="1:25" s="294" customFormat="1" ht="42" customHeight="1" x14ac:dyDescent="0.25">
      <c r="A47" s="216"/>
      <c r="B47" s="582" t="s">
        <v>167</v>
      </c>
      <c r="C47" s="601" t="s">
        <v>168</v>
      </c>
      <c r="D47" s="421" t="s">
        <v>93</v>
      </c>
      <c r="E47" s="421" t="s">
        <v>190</v>
      </c>
      <c r="F47" s="421" t="s">
        <v>190</v>
      </c>
      <c r="G47" s="421" t="s">
        <v>190</v>
      </c>
      <c r="H47" s="421" t="s">
        <v>190</v>
      </c>
      <c r="I47" s="421" t="s">
        <v>190</v>
      </c>
      <c r="J47" s="421" t="s">
        <v>190</v>
      </c>
      <c r="K47" s="421" t="s">
        <v>190</v>
      </c>
      <c r="L47" s="421" t="s">
        <v>190</v>
      </c>
      <c r="M47" s="303"/>
      <c r="N47" s="293"/>
      <c r="O47" s="293"/>
      <c r="P47" s="292"/>
      <c r="Q47" s="292"/>
      <c r="R47" s="292"/>
      <c r="S47" s="292"/>
      <c r="T47" s="292"/>
      <c r="U47" s="292"/>
      <c r="V47" s="292"/>
      <c r="W47" s="292"/>
      <c r="X47" s="292"/>
      <c r="Y47" s="292"/>
    </row>
    <row r="48" spans="1:25" s="294" customFormat="1" ht="42" customHeight="1" x14ac:dyDescent="0.25">
      <c r="A48" s="216"/>
      <c r="B48" s="582" t="s">
        <v>169</v>
      </c>
      <c r="C48" s="601" t="s">
        <v>170</v>
      </c>
      <c r="D48" s="421" t="s">
        <v>93</v>
      </c>
      <c r="E48" s="421" t="s">
        <v>190</v>
      </c>
      <c r="F48" s="421" t="s">
        <v>190</v>
      </c>
      <c r="G48" s="421" t="s">
        <v>190</v>
      </c>
      <c r="H48" s="421" t="s">
        <v>190</v>
      </c>
      <c r="I48" s="421" t="s">
        <v>190</v>
      </c>
      <c r="J48" s="421" t="s">
        <v>190</v>
      </c>
      <c r="K48" s="421" t="s">
        <v>190</v>
      </c>
      <c r="L48" s="421" t="s">
        <v>190</v>
      </c>
      <c r="M48" s="303"/>
      <c r="N48" s="293"/>
      <c r="O48" s="293"/>
      <c r="P48" s="292"/>
      <c r="Q48" s="292"/>
      <c r="R48" s="292"/>
      <c r="S48" s="292"/>
      <c r="T48" s="292"/>
      <c r="U48" s="292"/>
      <c r="V48" s="292"/>
      <c r="W48" s="292"/>
      <c r="X48" s="292"/>
      <c r="Y48" s="292"/>
    </row>
    <row r="49" spans="1:25" s="294" customFormat="1" ht="48" customHeight="1" x14ac:dyDescent="0.25">
      <c r="A49" s="216"/>
      <c r="B49" s="394" t="s">
        <v>171</v>
      </c>
      <c r="C49" s="395" t="s">
        <v>172</v>
      </c>
      <c r="D49" s="394" t="s">
        <v>93</v>
      </c>
      <c r="E49" s="394" t="s">
        <v>190</v>
      </c>
      <c r="F49" s="394" t="s">
        <v>190</v>
      </c>
      <c r="G49" s="394" t="s">
        <v>190</v>
      </c>
      <c r="H49" s="394" t="s">
        <v>190</v>
      </c>
      <c r="I49" s="394" t="s">
        <v>190</v>
      </c>
      <c r="J49" s="394" t="s">
        <v>190</v>
      </c>
      <c r="K49" s="394" t="s">
        <v>190</v>
      </c>
      <c r="L49" s="394" t="s">
        <v>190</v>
      </c>
      <c r="M49" s="303"/>
      <c r="N49" s="293"/>
      <c r="O49" s="293"/>
      <c r="P49" s="292"/>
      <c r="Q49" s="292"/>
      <c r="R49" s="292"/>
      <c r="S49" s="292"/>
      <c r="T49" s="292"/>
      <c r="U49" s="292"/>
      <c r="V49" s="292"/>
      <c r="W49" s="292"/>
      <c r="X49" s="292"/>
      <c r="Y49" s="292"/>
    </row>
    <row r="50" spans="1:25" s="294" customFormat="1" ht="42" customHeight="1" x14ac:dyDescent="0.25">
      <c r="A50" s="216"/>
      <c r="B50" s="421" t="s">
        <v>173</v>
      </c>
      <c r="C50" s="422" t="s">
        <v>174</v>
      </c>
      <c r="D50" s="421" t="s">
        <v>93</v>
      </c>
      <c r="E50" s="421" t="s">
        <v>190</v>
      </c>
      <c r="F50" s="421" t="s">
        <v>190</v>
      </c>
      <c r="G50" s="421" t="s">
        <v>190</v>
      </c>
      <c r="H50" s="421" t="s">
        <v>190</v>
      </c>
      <c r="I50" s="421" t="s">
        <v>190</v>
      </c>
      <c r="J50" s="421" t="s">
        <v>190</v>
      </c>
      <c r="K50" s="421" t="s">
        <v>190</v>
      </c>
      <c r="L50" s="421" t="s">
        <v>190</v>
      </c>
      <c r="M50" s="303"/>
      <c r="N50" s="293"/>
      <c r="O50" s="293"/>
      <c r="P50" s="292"/>
      <c r="Q50" s="292"/>
      <c r="R50" s="292"/>
      <c r="S50" s="292"/>
      <c r="T50" s="292"/>
      <c r="U50" s="292"/>
      <c r="V50" s="292"/>
      <c r="W50" s="292"/>
      <c r="X50" s="292"/>
      <c r="Y50" s="292"/>
    </row>
    <row r="51" spans="1:25" s="294" customFormat="1" ht="42" customHeight="1" x14ac:dyDescent="0.25">
      <c r="A51" s="216"/>
      <c r="B51" s="421" t="s">
        <v>175</v>
      </c>
      <c r="C51" s="422" t="s">
        <v>176</v>
      </c>
      <c r="D51" s="421" t="s">
        <v>93</v>
      </c>
      <c r="E51" s="421" t="s">
        <v>190</v>
      </c>
      <c r="F51" s="421" t="s">
        <v>190</v>
      </c>
      <c r="G51" s="421" t="s">
        <v>190</v>
      </c>
      <c r="H51" s="421" t="s">
        <v>190</v>
      </c>
      <c r="I51" s="421" t="s">
        <v>190</v>
      </c>
      <c r="J51" s="421" t="s">
        <v>190</v>
      </c>
      <c r="K51" s="421" t="s">
        <v>190</v>
      </c>
      <c r="L51" s="421" t="s">
        <v>190</v>
      </c>
      <c r="M51" s="303"/>
      <c r="N51" s="293"/>
      <c r="O51" s="293"/>
      <c r="P51" s="292"/>
      <c r="Q51" s="292"/>
      <c r="R51" s="292"/>
      <c r="S51" s="292"/>
      <c r="T51" s="292"/>
      <c r="U51" s="292"/>
      <c r="V51" s="292"/>
      <c r="W51" s="292"/>
      <c r="X51" s="292"/>
      <c r="Y51" s="292"/>
    </row>
    <row r="52" spans="1:25" s="294" customFormat="1" ht="48" customHeight="1" x14ac:dyDescent="0.25">
      <c r="A52" s="216"/>
      <c r="B52" s="394" t="s">
        <v>177</v>
      </c>
      <c r="C52" s="395" t="s">
        <v>178</v>
      </c>
      <c r="D52" s="583" t="s">
        <v>93</v>
      </c>
      <c r="E52" s="584" t="s">
        <v>190</v>
      </c>
      <c r="F52" s="584" t="s">
        <v>190</v>
      </c>
      <c r="G52" s="585" t="s">
        <v>190</v>
      </c>
      <c r="H52" s="585" t="s">
        <v>190</v>
      </c>
      <c r="I52" s="585" t="s">
        <v>190</v>
      </c>
      <c r="J52" s="585" t="s">
        <v>190</v>
      </c>
      <c r="K52" s="585" t="s">
        <v>190</v>
      </c>
      <c r="L52" s="585" t="s">
        <v>190</v>
      </c>
      <c r="M52" s="303"/>
      <c r="N52" s="293"/>
      <c r="O52" s="293"/>
      <c r="P52" s="292"/>
      <c r="Q52" s="292"/>
      <c r="R52" s="292"/>
      <c r="S52" s="292"/>
      <c r="T52" s="292"/>
      <c r="U52" s="292"/>
      <c r="V52" s="292"/>
      <c r="W52" s="292"/>
      <c r="X52" s="292"/>
      <c r="Y52" s="292"/>
    </row>
    <row r="53" spans="1:25" s="294" customFormat="1" ht="42" customHeight="1" x14ac:dyDescent="0.25">
      <c r="A53" s="216"/>
      <c r="B53" s="421" t="s">
        <v>179</v>
      </c>
      <c r="C53" s="422" t="s">
        <v>180</v>
      </c>
      <c r="D53" s="421" t="s">
        <v>93</v>
      </c>
      <c r="E53" s="582" t="s">
        <v>190</v>
      </c>
      <c r="F53" s="421" t="s">
        <v>190</v>
      </c>
      <c r="G53" s="421" t="s">
        <v>190</v>
      </c>
      <c r="H53" s="586" t="s">
        <v>190</v>
      </c>
      <c r="I53" s="586" t="s">
        <v>190</v>
      </c>
      <c r="J53" s="586" t="s">
        <v>190</v>
      </c>
      <c r="K53" s="586" t="s">
        <v>190</v>
      </c>
      <c r="L53" s="586" t="s">
        <v>190</v>
      </c>
      <c r="M53" s="303"/>
      <c r="N53" s="293"/>
      <c r="O53" s="293"/>
      <c r="P53" s="292"/>
      <c r="Q53" s="292"/>
      <c r="R53" s="292"/>
      <c r="S53" s="292"/>
      <c r="T53" s="292"/>
      <c r="U53" s="292"/>
      <c r="V53" s="292"/>
      <c r="W53" s="292"/>
      <c r="X53" s="292"/>
      <c r="Y53" s="292"/>
    </row>
    <row r="54" spans="1:25" s="294" customFormat="1" ht="42" customHeight="1" x14ac:dyDescent="0.25">
      <c r="A54" s="216"/>
      <c r="B54" s="421" t="s">
        <v>181</v>
      </c>
      <c r="C54" s="422" t="s">
        <v>182</v>
      </c>
      <c r="D54" s="421" t="s">
        <v>93</v>
      </c>
      <c r="E54" s="582" t="s">
        <v>190</v>
      </c>
      <c r="F54" s="421" t="s">
        <v>190</v>
      </c>
      <c r="G54" s="421" t="s">
        <v>190</v>
      </c>
      <c r="H54" s="586" t="s">
        <v>190</v>
      </c>
      <c r="I54" s="586" t="s">
        <v>190</v>
      </c>
      <c r="J54" s="586" t="s">
        <v>190</v>
      </c>
      <c r="K54" s="586" t="s">
        <v>190</v>
      </c>
      <c r="L54" s="586" t="s">
        <v>190</v>
      </c>
      <c r="M54" s="303"/>
      <c r="N54" s="293"/>
      <c r="O54" s="293"/>
      <c r="P54" s="292"/>
      <c r="Q54" s="292"/>
      <c r="R54" s="292"/>
      <c r="S54" s="292"/>
      <c r="T54" s="292"/>
      <c r="U54" s="292"/>
      <c r="V54" s="292"/>
      <c r="W54" s="292"/>
      <c r="X54" s="292"/>
      <c r="Y54" s="292"/>
    </row>
    <row r="55" spans="1:25" s="221" customFormat="1" ht="48" customHeight="1" x14ac:dyDescent="0.25">
      <c r="A55" s="216"/>
      <c r="B55" s="394" t="s">
        <v>183</v>
      </c>
      <c r="C55" s="395" t="s">
        <v>184</v>
      </c>
      <c r="D55" s="394" t="s">
        <v>93</v>
      </c>
      <c r="E55" s="584" t="s">
        <v>190</v>
      </c>
      <c r="F55" s="394" t="s">
        <v>190</v>
      </c>
      <c r="G55" s="394" t="s">
        <v>190</v>
      </c>
      <c r="H55" s="585" t="s">
        <v>190</v>
      </c>
      <c r="I55" s="585" t="s">
        <v>190</v>
      </c>
      <c r="J55" s="585" t="s">
        <v>190</v>
      </c>
      <c r="K55" s="585" t="s">
        <v>190</v>
      </c>
      <c r="L55" s="585" t="s">
        <v>190</v>
      </c>
      <c r="M55" s="303"/>
      <c r="N55" s="307"/>
      <c r="O55" s="307"/>
      <c r="P55" s="308"/>
      <c r="Q55" s="308"/>
      <c r="R55" s="308"/>
      <c r="S55" s="308"/>
      <c r="T55" s="308"/>
      <c r="U55" s="308"/>
      <c r="V55" s="308"/>
      <c r="W55" s="308"/>
      <c r="X55" s="308"/>
      <c r="Y55" s="308"/>
    </row>
    <row r="56" spans="1:25" s="212" customFormat="1" ht="33" customHeight="1" x14ac:dyDescent="0.25">
      <c r="B56" s="76" t="s">
        <v>183</v>
      </c>
      <c r="C56" s="399" t="s">
        <v>737</v>
      </c>
      <c r="D56" s="76" t="s">
        <v>736</v>
      </c>
      <c r="E56" s="590">
        <v>2020</v>
      </c>
      <c r="F56" s="591" t="s">
        <v>289</v>
      </c>
      <c r="G56" s="76" t="s">
        <v>190</v>
      </c>
      <c r="H56" s="592" t="s">
        <v>190</v>
      </c>
      <c r="I56" s="592" t="s">
        <v>190</v>
      </c>
      <c r="J56" s="587" t="s">
        <v>656</v>
      </c>
      <c r="K56" s="592" t="s">
        <v>190</v>
      </c>
      <c r="L56" s="592" t="s">
        <v>190</v>
      </c>
      <c r="M56" s="302"/>
      <c r="N56" s="302"/>
      <c r="O56" s="302"/>
      <c r="P56" s="301"/>
      <c r="Q56" s="301"/>
      <c r="R56" s="301"/>
      <c r="S56" s="301"/>
      <c r="T56" s="301"/>
      <c r="U56" s="301"/>
      <c r="V56" s="301"/>
      <c r="W56" s="301"/>
      <c r="X56" s="301"/>
      <c r="Y56" s="301"/>
    </row>
    <row r="57" spans="1:25" s="212" customFormat="1" ht="33" customHeight="1" x14ac:dyDescent="0.25">
      <c r="B57" s="76" t="s">
        <v>183</v>
      </c>
      <c r="C57" s="399" t="s">
        <v>738</v>
      </c>
      <c r="D57" s="76" t="s">
        <v>739</v>
      </c>
      <c r="E57" s="590">
        <v>2020</v>
      </c>
      <c r="F57" s="591" t="s">
        <v>289</v>
      </c>
      <c r="G57" s="76" t="s">
        <v>190</v>
      </c>
      <c r="H57" s="592" t="s">
        <v>190</v>
      </c>
      <c r="I57" s="592" t="s">
        <v>190</v>
      </c>
      <c r="J57" s="587" t="s">
        <v>656</v>
      </c>
      <c r="K57" s="592" t="s">
        <v>190</v>
      </c>
      <c r="L57" s="592" t="s">
        <v>190</v>
      </c>
      <c r="M57" s="302"/>
      <c r="N57" s="302"/>
      <c r="O57" s="302"/>
      <c r="P57" s="301"/>
      <c r="Q57" s="301"/>
      <c r="R57" s="301"/>
      <c r="S57" s="301"/>
      <c r="T57" s="301"/>
      <c r="U57" s="301"/>
      <c r="V57" s="301"/>
      <c r="W57" s="301"/>
      <c r="X57" s="301"/>
      <c r="Y57" s="301"/>
    </row>
    <row r="58" spans="1:25" s="212" customFormat="1" ht="33" customHeight="1" x14ac:dyDescent="0.25">
      <c r="B58" s="76" t="s">
        <v>183</v>
      </c>
      <c r="C58" s="399" t="s">
        <v>721</v>
      </c>
      <c r="D58" s="76" t="s">
        <v>742</v>
      </c>
      <c r="E58" s="590">
        <v>2020</v>
      </c>
      <c r="F58" s="591" t="s">
        <v>289</v>
      </c>
      <c r="G58" s="76" t="s">
        <v>190</v>
      </c>
      <c r="H58" s="592" t="s">
        <v>190</v>
      </c>
      <c r="I58" s="592" t="s">
        <v>190</v>
      </c>
      <c r="J58" s="587" t="s">
        <v>656</v>
      </c>
      <c r="K58" s="592" t="s">
        <v>190</v>
      </c>
      <c r="L58" s="592" t="s">
        <v>190</v>
      </c>
      <c r="M58" s="302"/>
      <c r="N58" s="302"/>
      <c r="O58" s="302"/>
      <c r="P58" s="301"/>
      <c r="Q58" s="301"/>
      <c r="R58" s="301"/>
      <c r="S58" s="301"/>
      <c r="T58" s="301"/>
      <c r="U58" s="301"/>
      <c r="V58" s="301"/>
      <c r="W58" s="301"/>
      <c r="X58" s="301"/>
      <c r="Y58" s="301"/>
    </row>
    <row r="59" spans="1:25" s="212" customFormat="1" ht="33" customHeight="1" x14ac:dyDescent="0.25">
      <c r="B59" s="76" t="s">
        <v>183</v>
      </c>
      <c r="C59" s="598" t="s">
        <v>720</v>
      </c>
      <c r="D59" s="818" t="s">
        <v>842</v>
      </c>
      <c r="E59" s="588">
        <v>2020</v>
      </c>
      <c r="F59" s="589">
        <v>2020</v>
      </c>
      <c r="G59" s="576" t="s">
        <v>190</v>
      </c>
      <c r="H59" s="576" t="s">
        <v>190</v>
      </c>
      <c r="I59" s="576" t="s">
        <v>190</v>
      </c>
      <c r="J59" s="576" t="s">
        <v>656</v>
      </c>
      <c r="K59" s="576" t="s">
        <v>190</v>
      </c>
      <c r="L59" s="576" t="s">
        <v>190</v>
      </c>
      <c r="M59" s="302"/>
      <c r="N59" s="302"/>
      <c r="O59" s="302"/>
      <c r="P59" s="301"/>
      <c r="Q59" s="301"/>
      <c r="R59" s="301"/>
      <c r="S59" s="301"/>
      <c r="T59" s="301"/>
      <c r="U59" s="301"/>
      <c r="V59" s="301"/>
      <c r="W59" s="301"/>
      <c r="X59" s="301"/>
      <c r="Y59" s="301"/>
    </row>
    <row r="60" spans="1:25" s="212" customFormat="1" ht="33" customHeight="1" x14ac:dyDescent="0.25">
      <c r="B60" s="76" t="s">
        <v>183</v>
      </c>
      <c r="C60" s="598" t="s">
        <v>716</v>
      </c>
      <c r="D60" s="818" t="s">
        <v>843</v>
      </c>
      <c r="E60" s="588">
        <v>2021</v>
      </c>
      <c r="F60" s="589">
        <v>2021</v>
      </c>
      <c r="G60" s="576" t="s">
        <v>190</v>
      </c>
      <c r="H60" s="576" t="s">
        <v>190</v>
      </c>
      <c r="I60" s="576" t="s">
        <v>190</v>
      </c>
      <c r="J60" s="576" t="s">
        <v>656</v>
      </c>
      <c r="K60" s="576" t="s">
        <v>190</v>
      </c>
      <c r="L60" s="576" t="s">
        <v>190</v>
      </c>
      <c r="M60" s="302"/>
      <c r="N60" s="302"/>
      <c r="O60" s="302"/>
      <c r="P60" s="301"/>
      <c r="Q60" s="301"/>
      <c r="R60" s="301"/>
      <c r="S60" s="301"/>
      <c r="T60" s="301"/>
      <c r="U60" s="301"/>
      <c r="V60" s="301"/>
      <c r="W60" s="301"/>
      <c r="X60" s="301"/>
      <c r="Y60" s="301"/>
    </row>
    <row r="61" spans="1:25" s="212" customFormat="1" ht="33" customHeight="1" x14ac:dyDescent="0.25">
      <c r="B61" s="76" t="s">
        <v>183</v>
      </c>
      <c r="C61" s="399" t="s">
        <v>1751</v>
      </c>
      <c r="D61" s="76" t="s">
        <v>802</v>
      </c>
      <c r="E61" s="590">
        <v>2021</v>
      </c>
      <c r="F61" s="591">
        <v>2021</v>
      </c>
      <c r="G61" s="76" t="s">
        <v>190</v>
      </c>
      <c r="H61" s="592" t="s">
        <v>190</v>
      </c>
      <c r="I61" s="592" t="s">
        <v>190</v>
      </c>
      <c r="J61" s="587" t="s">
        <v>656</v>
      </c>
      <c r="K61" s="592" t="s">
        <v>190</v>
      </c>
      <c r="L61" s="592" t="s">
        <v>190</v>
      </c>
      <c r="M61" s="302"/>
      <c r="N61" s="302"/>
      <c r="O61" s="302"/>
      <c r="P61" s="301"/>
      <c r="Q61" s="301"/>
      <c r="R61" s="301"/>
      <c r="S61" s="301"/>
      <c r="T61" s="301"/>
      <c r="U61" s="301"/>
      <c r="V61" s="301"/>
      <c r="W61" s="301"/>
      <c r="X61" s="301"/>
      <c r="Y61" s="301"/>
    </row>
    <row r="62" spans="1:25" s="212" customFormat="1" ht="33" customHeight="1" x14ac:dyDescent="0.25">
      <c r="B62" s="76" t="s">
        <v>183</v>
      </c>
      <c r="C62" s="399" t="s">
        <v>752</v>
      </c>
      <c r="D62" s="76" t="s">
        <v>803</v>
      </c>
      <c r="E62" s="590" t="s">
        <v>190</v>
      </c>
      <c r="F62" s="591" t="s">
        <v>190</v>
      </c>
      <c r="G62" s="76" t="s">
        <v>190</v>
      </c>
      <c r="H62" s="592" t="s">
        <v>190</v>
      </c>
      <c r="I62" s="592" t="s">
        <v>190</v>
      </c>
      <c r="J62" s="587" t="s">
        <v>656</v>
      </c>
      <c r="K62" s="592" t="s">
        <v>190</v>
      </c>
      <c r="L62" s="592" t="s">
        <v>190</v>
      </c>
      <c r="M62" s="302"/>
      <c r="N62" s="302"/>
      <c r="O62" s="302"/>
      <c r="P62" s="301"/>
      <c r="Q62" s="301"/>
      <c r="R62" s="301"/>
      <c r="S62" s="301"/>
      <c r="T62" s="301"/>
      <c r="U62" s="301"/>
      <c r="V62" s="301"/>
      <c r="W62" s="301"/>
      <c r="X62" s="301"/>
      <c r="Y62" s="301"/>
    </row>
    <row r="63" spans="1:25" s="212" customFormat="1" ht="33" customHeight="1" x14ac:dyDescent="0.25">
      <c r="B63" s="76" t="s">
        <v>183</v>
      </c>
      <c r="C63" s="399" t="s">
        <v>765</v>
      </c>
      <c r="D63" s="76" t="s">
        <v>804</v>
      </c>
      <c r="E63" s="590">
        <v>2022</v>
      </c>
      <c r="F63" s="591">
        <v>2022</v>
      </c>
      <c r="G63" s="76" t="s">
        <v>190</v>
      </c>
      <c r="H63" s="592" t="s">
        <v>190</v>
      </c>
      <c r="I63" s="592" t="s">
        <v>190</v>
      </c>
      <c r="J63" s="587" t="s">
        <v>656</v>
      </c>
      <c r="K63" s="592" t="s">
        <v>190</v>
      </c>
      <c r="L63" s="592" t="s">
        <v>190</v>
      </c>
      <c r="M63" s="302"/>
      <c r="N63" s="302"/>
      <c r="O63" s="302"/>
      <c r="P63" s="301"/>
      <c r="Q63" s="301"/>
      <c r="R63" s="301"/>
      <c r="S63" s="301"/>
      <c r="T63" s="301"/>
      <c r="U63" s="301"/>
      <c r="V63" s="301"/>
      <c r="W63" s="301"/>
      <c r="X63" s="301"/>
      <c r="Y63" s="301"/>
    </row>
    <row r="64" spans="1:25" s="212" customFormat="1" ht="33" customHeight="1" x14ac:dyDescent="0.25">
      <c r="B64" s="76" t="s">
        <v>183</v>
      </c>
      <c r="C64" s="399" t="s">
        <v>758</v>
      </c>
      <c r="D64" s="76" t="s">
        <v>809</v>
      </c>
      <c r="E64" s="590">
        <v>2022</v>
      </c>
      <c r="F64" s="591">
        <v>2022</v>
      </c>
      <c r="G64" s="76" t="s">
        <v>190</v>
      </c>
      <c r="H64" s="592" t="s">
        <v>190</v>
      </c>
      <c r="I64" s="592" t="s">
        <v>190</v>
      </c>
      <c r="J64" s="587" t="s">
        <v>656</v>
      </c>
      <c r="K64" s="592" t="s">
        <v>190</v>
      </c>
      <c r="L64" s="592" t="s">
        <v>190</v>
      </c>
      <c r="M64" s="302"/>
      <c r="N64" s="302"/>
      <c r="O64" s="302"/>
      <c r="P64" s="301"/>
      <c r="Q64" s="301"/>
      <c r="R64" s="301"/>
      <c r="S64" s="301"/>
      <c r="T64" s="301"/>
      <c r="U64" s="301"/>
      <c r="V64" s="301"/>
      <c r="W64" s="301"/>
      <c r="X64" s="301"/>
      <c r="Y64" s="301"/>
    </row>
    <row r="65" spans="1:25" s="212" customFormat="1" ht="33" customHeight="1" x14ac:dyDescent="0.25">
      <c r="B65" s="388" t="s">
        <v>183</v>
      </c>
      <c r="C65" s="406" t="s">
        <v>818</v>
      </c>
      <c r="D65" s="388" t="s">
        <v>855</v>
      </c>
      <c r="E65" s="590">
        <v>2022</v>
      </c>
      <c r="F65" s="591">
        <v>2022</v>
      </c>
      <c r="G65" s="76" t="s">
        <v>190</v>
      </c>
      <c r="H65" s="592" t="s">
        <v>190</v>
      </c>
      <c r="I65" s="592" t="s">
        <v>190</v>
      </c>
      <c r="J65" s="587" t="s">
        <v>656</v>
      </c>
      <c r="K65" s="592" t="s">
        <v>190</v>
      </c>
      <c r="L65" s="592" t="s">
        <v>190</v>
      </c>
      <c r="M65" s="302"/>
      <c r="N65" s="302"/>
      <c r="O65" s="302"/>
      <c r="P65" s="301"/>
      <c r="Q65" s="301"/>
      <c r="R65" s="301"/>
      <c r="S65" s="301"/>
      <c r="T65" s="301"/>
      <c r="U65" s="301"/>
      <c r="V65" s="301"/>
      <c r="W65" s="301"/>
      <c r="X65" s="301"/>
      <c r="Y65" s="301"/>
    </row>
    <row r="66" spans="1:25" s="212" customFormat="1" ht="33" customHeight="1" x14ac:dyDescent="0.25">
      <c r="B66" s="388" t="s">
        <v>183</v>
      </c>
      <c r="C66" s="406" t="s">
        <v>1713</v>
      </c>
      <c r="D66" s="388" t="s">
        <v>1754</v>
      </c>
      <c r="E66" s="590">
        <v>2021</v>
      </c>
      <c r="F66" s="591">
        <v>2021</v>
      </c>
      <c r="G66" s="76" t="s">
        <v>190</v>
      </c>
      <c r="H66" s="592" t="s">
        <v>190</v>
      </c>
      <c r="I66" s="592" t="s">
        <v>190</v>
      </c>
      <c r="J66" s="587" t="s">
        <v>656</v>
      </c>
      <c r="K66" s="592" t="s">
        <v>190</v>
      </c>
      <c r="L66" s="592" t="s">
        <v>190</v>
      </c>
      <c r="M66" s="302"/>
      <c r="N66" s="302"/>
      <c r="O66" s="302"/>
      <c r="P66" s="301"/>
      <c r="Q66" s="301"/>
      <c r="R66" s="301"/>
      <c r="S66" s="301"/>
      <c r="T66" s="301"/>
      <c r="U66" s="301"/>
      <c r="V66" s="301"/>
      <c r="W66" s="301"/>
      <c r="X66" s="301"/>
      <c r="Y66" s="301"/>
    </row>
    <row r="67" spans="1:25" s="212" customFormat="1" ht="33" customHeight="1" x14ac:dyDescent="0.25">
      <c r="B67" s="76" t="s">
        <v>183</v>
      </c>
      <c r="C67" s="399" t="s">
        <v>741</v>
      </c>
      <c r="D67" s="76" t="s">
        <v>856</v>
      </c>
      <c r="E67" s="590">
        <v>2022</v>
      </c>
      <c r="F67" s="591">
        <v>2022</v>
      </c>
      <c r="G67" s="76" t="s">
        <v>190</v>
      </c>
      <c r="H67" s="592" t="s">
        <v>190</v>
      </c>
      <c r="I67" s="592" t="s">
        <v>190</v>
      </c>
      <c r="J67" s="587" t="s">
        <v>656</v>
      </c>
      <c r="K67" s="592" t="s">
        <v>190</v>
      </c>
      <c r="L67" s="592" t="s">
        <v>190</v>
      </c>
      <c r="M67" s="302"/>
      <c r="N67" s="302"/>
      <c r="O67" s="302"/>
      <c r="P67" s="301"/>
      <c r="Q67" s="301"/>
      <c r="R67" s="301"/>
      <c r="S67" s="301"/>
      <c r="T67" s="301"/>
      <c r="U67" s="301"/>
      <c r="V67" s="301"/>
      <c r="W67" s="301"/>
      <c r="X67" s="301"/>
      <c r="Y67" s="301"/>
    </row>
    <row r="68" spans="1:25" s="221" customFormat="1" ht="48" customHeight="1" x14ac:dyDescent="0.25">
      <c r="A68" s="216"/>
      <c r="B68" s="394" t="s">
        <v>185</v>
      </c>
      <c r="C68" s="395" t="s">
        <v>186</v>
      </c>
      <c r="D68" s="394" t="s">
        <v>93</v>
      </c>
      <c r="E68" s="584" t="s">
        <v>190</v>
      </c>
      <c r="F68" s="394" t="s">
        <v>190</v>
      </c>
      <c r="G68" s="394" t="s">
        <v>190</v>
      </c>
      <c r="H68" s="585" t="s">
        <v>190</v>
      </c>
      <c r="I68" s="585" t="s">
        <v>190</v>
      </c>
      <c r="J68" s="585" t="s">
        <v>190</v>
      </c>
      <c r="K68" s="585" t="s">
        <v>190</v>
      </c>
      <c r="L68" s="585" t="s">
        <v>190</v>
      </c>
      <c r="M68" s="303"/>
      <c r="N68" s="307"/>
      <c r="O68" s="307"/>
      <c r="P68" s="308"/>
      <c r="Q68" s="308"/>
      <c r="R68" s="308"/>
      <c r="S68" s="308"/>
      <c r="T68" s="308"/>
      <c r="U68" s="308"/>
      <c r="V68" s="308"/>
      <c r="W68" s="308"/>
      <c r="X68" s="308"/>
      <c r="Y68" s="308"/>
    </row>
    <row r="69" spans="1:25" s="221" customFormat="1" ht="48" customHeight="1" x14ac:dyDescent="0.25">
      <c r="A69" s="216"/>
      <c r="B69" s="394" t="s">
        <v>187</v>
      </c>
      <c r="C69" s="395" t="s">
        <v>188</v>
      </c>
      <c r="D69" s="394" t="s">
        <v>93</v>
      </c>
      <c r="E69" s="584" t="s">
        <v>190</v>
      </c>
      <c r="F69" s="394" t="s">
        <v>190</v>
      </c>
      <c r="G69" s="394" t="s">
        <v>190</v>
      </c>
      <c r="H69" s="585" t="s">
        <v>190</v>
      </c>
      <c r="I69" s="585" t="s">
        <v>190</v>
      </c>
      <c r="J69" s="585" t="s">
        <v>190</v>
      </c>
      <c r="K69" s="585" t="s">
        <v>190</v>
      </c>
      <c r="L69" s="585" t="s">
        <v>190</v>
      </c>
      <c r="M69" s="303"/>
      <c r="N69" s="307"/>
      <c r="O69" s="307"/>
      <c r="P69" s="308"/>
      <c r="Q69" s="308"/>
      <c r="R69" s="308"/>
      <c r="S69" s="308"/>
      <c r="T69" s="308"/>
      <c r="U69" s="308"/>
      <c r="V69" s="308"/>
      <c r="W69" s="308"/>
      <c r="X69" s="308"/>
      <c r="Y69" s="308"/>
    </row>
    <row r="70" spans="1:25" s="212" customFormat="1" ht="33" customHeight="1" x14ac:dyDescent="0.25">
      <c r="B70" s="76" t="s">
        <v>187</v>
      </c>
      <c r="C70" s="399" t="s">
        <v>722</v>
      </c>
      <c r="D70" s="76" t="s">
        <v>807</v>
      </c>
      <c r="E70" s="76" t="s">
        <v>190</v>
      </c>
      <c r="F70" s="76" t="s">
        <v>190</v>
      </c>
      <c r="G70" s="541" t="s">
        <v>190</v>
      </c>
      <c r="H70" s="541" t="s">
        <v>190</v>
      </c>
      <c r="I70" s="541" t="s">
        <v>190</v>
      </c>
      <c r="J70" s="541" t="s">
        <v>656</v>
      </c>
      <c r="K70" s="541" t="s">
        <v>190</v>
      </c>
      <c r="L70" s="541" t="s">
        <v>190</v>
      </c>
      <c r="M70" s="302"/>
      <c r="N70" s="302"/>
      <c r="O70" s="302"/>
      <c r="P70" s="301"/>
      <c r="Q70" s="301"/>
      <c r="R70" s="301"/>
      <c r="S70" s="301"/>
      <c r="T70" s="301"/>
      <c r="U70" s="301"/>
      <c r="V70" s="301"/>
      <c r="W70" s="301"/>
      <c r="X70" s="301"/>
      <c r="Y70" s="301"/>
    </row>
    <row r="71" spans="1:25" s="212" customFormat="1" ht="33" customHeight="1" x14ac:dyDescent="0.25">
      <c r="B71" s="76" t="s">
        <v>187</v>
      </c>
      <c r="C71" s="399" t="s">
        <v>723</v>
      </c>
      <c r="D71" s="76" t="s">
        <v>857</v>
      </c>
      <c r="E71" s="76" t="s">
        <v>190</v>
      </c>
      <c r="F71" s="76" t="s">
        <v>190</v>
      </c>
      <c r="G71" s="541" t="s">
        <v>190</v>
      </c>
      <c r="H71" s="541" t="s">
        <v>190</v>
      </c>
      <c r="I71" s="541" t="s">
        <v>190</v>
      </c>
      <c r="J71" s="541" t="s">
        <v>656</v>
      </c>
      <c r="K71" s="541" t="s">
        <v>190</v>
      </c>
      <c r="L71" s="541" t="s">
        <v>190</v>
      </c>
      <c r="M71" s="302"/>
      <c r="N71" s="302"/>
      <c r="O71" s="302"/>
      <c r="P71" s="301"/>
      <c r="Q71" s="301"/>
      <c r="R71" s="301"/>
      <c r="S71" s="301"/>
      <c r="T71" s="301"/>
      <c r="U71" s="301"/>
      <c r="V71" s="301"/>
      <c r="W71" s="301"/>
      <c r="X71" s="301"/>
      <c r="Y71" s="301"/>
    </row>
    <row r="72" spans="1:25" s="212" customFormat="1" ht="33" customHeight="1" x14ac:dyDescent="0.25">
      <c r="B72" s="76" t="s">
        <v>187</v>
      </c>
      <c r="C72" s="399" t="s">
        <v>724</v>
      </c>
      <c r="D72" s="76" t="s">
        <v>858</v>
      </c>
      <c r="E72" s="76" t="s">
        <v>190</v>
      </c>
      <c r="F72" s="76" t="s">
        <v>190</v>
      </c>
      <c r="G72" s="541" t="s">
        <v>190</v>
      </c>
      <c r="H72" s="541" t="s">
        <v>190</v>
      </c>
      <c r="I72" s="541" t="s">
        <v>190</v>
      </c>
      <c r="J72" s="541" t="s">
        <v>656</v>
      </c>
      <c r="K72" s="541" t="s">
        <v>190</v>
      </c>
      <c r="L72" s="541" t="s">
        <v>190</v>
      </c>
      <c r="M72" s="302"/>
      <c r="N72" s="302"/>
      <c r="O72" s="302"/>
      <c r="P72" s="301"/>
      <c r="Q72" s="301"/>
      <c r="R72" s="301"/>
      <c r="S72" s="301"/>
      <c r="T72" s="301"/>
      <c r="U72" s="301"/>
      <c r="V72" s="301"/>
      <c r="W72" s="301"/>
      <c r="X72" s="301"/>
      <c r="Y72" s="301"/>
    </row>
    <row r="73" spans="1:25" s="301" customFormat="1" ht="33" customHeight="1" x14ac:dyDescent="0.25">
      <c r="B73" s="76" t="s">
        <v>187</v>
      </c>
      <c r="C73" s="546" t="s">
        <v>774</v>
      </c>
      <c r="D73" s="380" t="s">
        <v>860</v>
      </c>
      <c r="E73" s="76" t="s">
        <v>190</v>
      </c>
      <c r="F73" s="76" t="s">
        <v>190</v>
      </c>
      <c r="G73" s="541" t="s">
        <v>190</v>
      </c>
      <c r="H73" s="541" t="s">
        <v>190</v>
      </c>
      <c r="I73" s="541" t="s">
        <v>190</v>
      </c>
      <c r="J73" s="541" t="s">
        <v>656</v>
      </c>
      <c r="K73" s="541" t="s">
        <v>190</v>
      </c>
      <c r="L73" s="541" t="s">
        <v>190</v>
      </c>
      <c r="M73" s="302"/>
      <c r="N73" s="302"/>
      <c r="O73" s="302"/>
    </row>
  </sheetData>
  <sheetProtection formatCells="0" formatColumns="0" formatRows="0" insertColumns="0" insertRows="0" insertHyperlinks="0" deleteColumns="0" deleteRows="0" sort="0" autoFilter="0" pivotTables="0"/>
  <mergeCells count="14">
    <mergeCell ref="H11:I11"/>
    <mergeCell ref="J11:J12"/>
    <mergeCell ref="K11:L11"/>
    <mergeCell ref="B4:L4"/>
    <mergeCell ref="B6:L6"/>
    <mergeCell ref="B7:L7"/>
    <mergeCell ref="B9:L9"/>
    <mergeCell ref="B11:B12"/>
    <mergeCell ref="C11:C12"/>
    <mergeCell ref="D11:D12"/>
    <mergeCell ref="E11:E12"/>
    <mergeCell ref="F11:F12"/>
    <mergeCell ref="G11:G12"/>
    <mergeCell ref="B8:L8"/>
  </mergeCells>
  <conditionalFormatting sqref="B55:D58 B27 B61:D64 B59:B60 B67:D72">
    <cfRule type="containsText" dxfId="60" priority="24" operator="containsText" text="Наименование инвестиционного проекта">
      <formula>NOT(ISERROR(SEARCH("Наименование инвестиционного проекта",B27)))</formula>
    </cfRule>
  </conditionalFormatting>
  <conditionalFormatting sqref="B27">
    <cfRule type="cellIs" dxfId="59" priority="21" operator="equal">
      <formula>0</formula>
    </cfRule>
  </conditionalFormatting>
  <conditionalFormatting sqref="C73">
    <cfRule type="cellIs" dxfId="58" priority="16" operator="equal">
      <formula>0</formula>
    </cfRule>
  </conditionalFormatting>
  <conditionalFormatting sqref="B73">
    <cfRule type="containsText" dxfId="57" priority="18" operator="containsText" text="Наименование инвестиционного проекта">
      <formula>NOT(ISERROR(SEARCH("Наименование инвестиционного проекта",B73)))</formula>
    </cfRule>
  </conditionalFormatting>
  <conditionalFormatting sqref="B73">
    <cfRule type="cellIs" dxfId="56" priority="17" operator="equal">
      <formula>0</formula>
    </cfRule>
  </conditionalFormatting>
  <conditionalFormatting sqref="C27">
    <cfRule type="cellIs" dxfId="55" priority="15" operator="equal">
      <formula>0</formula>
    </cfRule>
  </conditionalFormatting>
  <conditionalFormatting sqref="D27">
    <cfRule type="containsText" dxfId="54" priority="14" operator="containsText" text="Наименование инвестиционного проекта">
      <formula>NOT(ISERROR(SEARCH("Наименование инвестиционного проекта",D27)))</formula>
    </cfRule>
  </conditionalFormatting>
  <conditionalFormatting sqref="D36:D37">
    <cfRule type="containsText" dxfId="53" priority="13" operator="containsText" text="Наименование инвестиционного проекта">
      <formula>NOT(ISERROR(SEARCH("Наименование инвестиционного проекта",D36)))</formula>
    </cfRule>
  </conditionalFormatting>
  <conditionalFormatting sqref="D36:D37">
    <cfRule type="cellIs" dxfId="52" priority="12" operator="equal">
      <formula>0</formula>
    </cfRule>
  </conditionalFormatting>
  <conditionalFormatting sqref="D27">
    <cfRule type="cellIs" dxfId="51" priority="11" operator="equal">
      <formula>0</formula>
    </cfRule>
  </conditionalFormatting>
  <conditionalFormatting sqref="D73">
    <cfRule type="containsText" dxfId="50" priority="10" operator="containsText" text="Наименование инвестиционного проекта">
      <formula>NOT(ISERROR(SEARCH("Наименование инвестиционного проекта",D73)))</formula>
    </cfRule>
  </conditionalFormatting>
  <conditionalFormatting sqref="D73">
    <cfRule type="cellIs" dxfId="49" priority="9" operator="equal">
      <formula>0</formula>
    </cfRule>
  </conditionalFormatting>
  <conditionalFormatting sqref="B65:D66">
    <cfRule type="cellIs" dxfId="48" priority="1" operator="equal">
      <formula>0</formula>
    </cfRule>
  </conditionalFormatting>
  <conditionalFormatting sqref="B65:D66">
    <cfRule type="containsText" dxfId="47" priority="2" operator="containsText" text="Наименование инвестиционного проекта">
      <formula>NOT(ISERROR(SEARCH("Наименование инвестиционного проекта",B65)))</formula>
    </cfRule>
  </conditionalFormatting>
  <pageMargins left="0.70866141732283472" right="0.70866141732283472" top="0.74803149606299213" bottom="0.74803149606299213" header="0.31496062992125984" footer="0.31496062992125984"/>
  <pageSetup paperSize="8" scale="17" orientation="landscape" r:id="rId1"/>
  <ignoredErrors>
    <ignoredError sqref="E29:F33 E42:F42 F56:F58 E34:F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L77"/>
  <sheetViews>
    <sheetView view="pageBreakPreview" zoomScale="70" zoomScaleNormal="55" zoomScaleSheetLayoutView="70" workbookViewId="0">
      <pane xSplit="4" ySplit="20" topLeftCell="U66" activePane="bottomRight" state="frozen"/>
      <selection activeCell="A15" sqref="A15"/>
      <selection pane="topRight" activeCell="E15" sqref="E15"/>
      <selection pane="bottomLeft" activeCell="A21" sqref="A21"/>
      <selection pane="bottomRight" activeCell="C67" sqref="C67"/>
    </sheetView>
  </sheetViews>
  <sheetFormatPr defaultRowHeight="15.75" outlineLevelRow="1" x14ac:dyDescent="0.25"/>
  <cols>
    <col min="1" max="1" width="7.140625" style="1" customWidth="1"/>
    <col min="2" max="2" width="13.28515625" style="1" customWidth="1"/>
    <col min="3" max="3" width="105.85546875" style="1" customWidth="1"/>
    <col min="4" max="4" width="28.5703125" style="1" customWidth="1"/>
    <col min="5" max="5" width="9.5703125" style="1" customWidth="1"/>
    <col min="6" max="6" width="20.140625" style="1" customWidth="1"/>
    <col min="7" max="7" width="9.5703125" style="1" customWidth="1"/>
    <col min="8" max="8" width="19.42578125" style="1" customWidth="1"/>
    <col min="9" max="9" width="9.5703125" style="1" customWidth="1"/>
    <col min="10" max="10" width="20" style="1" customWidth="1"/>
    <col min="11" max="11" width="9.5703125" style="1" customWidth="1"/>
    <col min="12" max="12" width="20.140625" style="1" customWidth="1"/>
    <col min="13" max="13" width="9.5703125" style="1" customWidth="1"/>
    <col min="14" max="14" width="18" style="1" customWidth="1"/>
    <col min="15" max="15" width="10.7109375" style="1" customWidth="1"/>
    <col min="16" max="16" width="19.5703125" style="1" customWidth="1"/>
    <col min="17" max="17" width="10.7109375" style="1" customWidth="1"/>
    <col min="18" max="18" width="22" style="1" customWidth="1"/>
    <col min="19" max="19" width="9.5703125" style="1" customWidth="1"/>
    <col min="20" max="20" width="19.28515625" style="1" customWidth="1"/>
    <col min="21" max="21" width="9.5703125" style="1" customWidth="1"/>
    <col min="22" max="22" width="19.5703125" style="1" customWidth="1"/>
    <col min="23" max="23" width="11.140625" style="1" customWidth="1"/>
    <col min="24" max="24" width="18.5703125" style="1" customWidth="1"/>
    <col min="25" max="25" width="9.5703125" style="1" customWidth="1"/>
    <col min="26" max="26" width="18.5703125" style="1" customWidth="1"/>
    <col min="27" max="27" width="9.5703125" style="1" customWidth="1"/>
    <col min="28" max="28" width="19" style="1" customWidth="1"/>
    <col min="29" max="29" width="9.5703125" style="1" customWidth="1"/>
    <col min="30" max="30" width="21.28515625" style="1" customWidth="1"/>
    <col min="31" max="31" width="9.5703125" style="1" customWidth="1"/>
    <col min="32" max="32" width="23.140625" style="1" customWidth="1"/>
    <col min="33" max="33" width="9.5703125" style="1" customWidth="1"/>
    <col min="34" max="34" width="21.140625" style="1" customWidth="1"/>
    <col min="35" max="35" width="9.5703125" style="1" customWidth="1"/>
    <col min="36" max="36" width="19.140625" style="1" customWidth="1"/>
    <col min="37" max="37" width="9.5703125" style="1" customWidth="1"/>
    <col min="38" max="38" width="26.7109375" style="1" customWidth="1"/>
    <col min="39" max="39" width="9.5703125" style="1" customWidth="1"/>
    <col min="40" max="40" width="24.85546875" style="1" customWidth="1"/>
    <col min="41" max="41" width="10.5703125" style="1" customWidth="1"/>
    <col min="42" max="42" width="22.42578125" style="1" customWidth="1"/>
    <col min="43" max="43" width="9.5703125" style="1" customWidth="1"/>
    <col min="44" max="44" width="23.28515625" style="1" customWidth="1"/>
    <col min="45" max="45" width="9.5703125" style="1" customWidth="1"/>
    <col min="46" max="46" width="21.7109375" style="1" customWidth="1"/>
    <col min="47" max="47" width="9.5703125" style="1" customWidth="1"/>
    <col min="48" max="48" width="21" style="1" customWidth="1"/>
    <col min="49" max="49" width="14.5703125" style="1" customWidth="1"/>
    <col min="50" max="50" width="23.28515625" style="1" customWidth="1"/>
    <col min="51" max="51" width="16.42578125" style="1" customWidth="1"/>
    <col min="52" max="52" width="18.42578125" style="1" customWidth="1"/>
    <col min="53" max="53" width="8" style="4" customWidth="1"/>
    <col min="54" max="60" width="9.140625" style="4"/>
    <col min="61" max="16384" width="9.140625" style="1"/>
  </cols>
  <sheetData>
    <row r="1" spans="1:53" x14ac:dyDescent="0.25">
      <c r="AW1" s="2"/>
      <c r="AX1" s="2"/>
      <c r="AZ1" s="3" t="s">
        <v>0</v>
      </c>
    </row>
    <row r="2" spans="1:53" x14ac:dyDescent="0.25">
      <c r="AC2" s="5"/>
      <c r="AD2" s="5"/>
      <c r="AW2" s="2"/>
      <c r="AX2" s="2"/>
      <c r="AZ2" s="2" t="s">
        <v>1</v>
      </c>
    </row>
    <row r="3" spans="1:53" x14ac:dyDescent="0.25">
      <c r="AC3" s="6"/>
      <c r="AD3" s="6"/>
      <c r="AW3" s="2"/>
      <c r="AX3" s="2"/>
      <c r="AZ3" s="2" t="s">
        <v>2</v>
      </c>
    </row>
    <row r="4" spans="1:53" x14ac:dyDescent="0.25">
      <c r="B4" s="986" t="s">
        <v>3</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6"/>
      <c r="AY4" s="986"/>
    </row>
    <row r="5" spans="1:53" x14ac:dyDescent="0.25">
      <c r="B5" s="986" t="s">
        <v>193</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5"/>
      <c r="AO5" s="995"/>
      <c r="AP5" s="995"/>
      <c r="AQ5" s="995"/>
      <c r="AR5" s="995"/>
      <c r="AS5" s="995"/>
      <c r="AT5" s="995"/>
      <c r="AU5" s="995"/>
      <c r="AV5" s="995"/>
      <c r="AW5" s="995"/>
      <c r="AX5" s="995"/>
      <c r="AY5" s="995"/>
    </row>
    <row r="6" spans="1:53" x14ac:dyDescent="0.25">
      <c r="B6" s="986"/>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6"/>
      <c r="AY6" s="986"/>
    </row>
    <row r="7" spans="1:53" x14ac:dyDescent="0.25">
      <c r="B7" s="986" t="str">
        <f>'С № 1 (2020)'!B7:AY7</f>
        <v>Инвестиционная программа  ГУП НАО "Нарьян-Марская электростанция"</v>
      </c>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6"/>
      <c r="AI7" s="986"/>
      <c r="AJ7" s="986"/>
      <c r="AK7" s="986"/>
      <c r="AL7" s="986"/>
      <c r="AM7" s="986"/>
      <c r="AN7" s="986"/>
      <c r="AO7" s="986"/>
      <c r="AP7" s="986"/>
      <c r="AQ7" s="986"/>
      <c r="AR7" s="986"/>
      <c r="AS7" s="986"/>
      <c r="AT7" s="986"/>
      <c r="AU7" s="986"/>
      <c r="AV7" s="986"/>
      <c r="AW7" s="986"/>
      <c r="AX7" s="986"/>
      <c r="AY7" s="986"/>
    </row>
    <row r="8" spans="1:53" x14ac:dyDescent="0.25">
      <c r="B8" s="988" t="s">
        <v>4</v>
      </c>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8"/>
      <c r="AP8" s="988"/>
      <c r="AQ8" s="988"/>
      <c r="AR8" s="988"/>
      <c r="AS8" s="988"/>
      <c r="AT8" s="988"/>
      <c r="AU8" s="988"/>
      <c r="AV8" s="988"/>
      <c r="AW8" s="988"/>
      <c r="AX8" s="988"/>
      <c r="AY8" s="988"/>
    </row>
    <row r="9" spans="1:53" x14ac:dyDescent="0.25">
      <c r="B9" s="987"/>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7"/>
      <c r="AR9" s="987"/>
      <c r="AS9" s="987"/>
      <c r="AT9" s="987"/>
      <c r="AU9" s="987"/>
      <c r="AV9" s="987"/>
      <c r="AW9" s="987"/>
      <c r="AX9" s="987"/>
      <c r="AY9" s="987"/>
    </row>
    <row r="10" spans="1:53" x14ac:dyDescent="0.25">
      <c r="B10" s="986" t="s">
        <v>1711</v>
      </c>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6"/>
      <c r="AT10" s="986"/>
      <c r="AU10" s="986"/>
      <c r="AV10" s="986"/>
      <c r="AW10" s="986"/>
      <c r="AX10" s="986"/>
      <c r="AY10" s="986"/>
    </row>
    <row r="12" spans="1:53" x14ac:dyDescent="0.25">
      <c r="B12" s="987"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row>
    <row r="13" spans="1:53" x14ac:dyDescent="0.25">
      <c r="B13" s="988" t="s">
        <v>6</v>
      </c>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8"/>
      <c r="AX13" s="988"/>
      <c r="AY13" s="988"/>
    </row>
    <row r="14" spans="1:53" ht="16.5" thickBot="1" x14ac:dyDescent="0.3"/>
    <row r="15" spans="1:53" ht="33.75" customHeight="1" thickBot="1" x14ac:dyDescent="0.3">
      <c r="A15" s="7"/>
      <c r="B15" s="989" t="s">
        <v>7</v>
      </c>
      <c r="C15" s="989" t="s">
        <v>8</v>
      </c>
      <c r="D15" s="989" t="s">
        <v>9</v>
      </c>
      <c r="E15" s="978" t="s">
        <v>10</v>
      </c>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981"/>
      <c r="AR15" s="981"/>
      <c r="AS15" s="981"/>
      <c r="AT15" s="981"/>
      <c r="AU15" s="981"/>
      <c r="AV15" s="981"/>
      <c r="AW15" s="981"/>
      <c r="AX15" s="981"/>
      <c r="AY15" s="981"/>
      <c r="AZ15" s="979"/>
      <c r="BA15" s="8"/>
    </row>
    <row r="16" spans="1:53" ht="47.25" customHeight="1" thickBot="1" x14ac:dyDescent="0.3">
      <c r="A16" s="7"/>
      <c r="B16" s="990"/>
      <c r="C16" s="990"/>
      <c r="D16" s="992"/>
      <c r="E16" s="993" t="s">
        <v>11</v>
      </c>
      <c r="F16" s="994"/>
      <c r="G16" s="994"/>
      <c r="H16" s="994"/>
      <c r="I16" s="994"/>
      <c r="J16" s="994"/>
      <c r="K16" s="994"/>
      <c r="L16" s="994"/>
      <c r="M16" s="981"/>
      <c r="N16" s="981"/>
      <c r="O16" s="981"/>
      <c r="P16" s="981"/>
      <c r="Q16" s="981"/>
      <c r="R16" s="981"/>
      <c r="S16" s="981"/>
      <c r="T16" s="979"/>
      <c r="U16" s="994" t="s">
        <v>12</v>
      </c>
      <c r="V16" s="994"/>
      <c r="W16" s="994"/>
      <c r="X16" s="994"/>
      <c r="Y16" s="981"/>
      <c r="Z16" s="981"/>
      <c r="AA16" s="981"/>
      <c r="AB16" s="981"/>
      <c r="AC16" s="981"/>
      <c r="AD16" s="979"/>
      <c r="AE16" s="978" t="s">
        <v>13</v>
      </c>
      <c r="AF16" s="981"/>
      <c r="AG16" s="981"/>
      <c r="AH16" s="981"/>
      <c r="AI16" s="981"/>
      <c r="AJ16" s="979"/>
      <c r="AK16" s="978" t="s">
        <v>14</v>
      </c>
      <c r="AL16" s="981"/>
      <c r="AM16" s="981"/>
      <c r="AN16" s="979"/>
      <c r="AO16" s="978" t="s">
        <v>15</v>
      </c>
      <c r="AP16" s="981"/>
      <c r="AQ16" s="981"/>
      <c r="AR16" s="981"/>
      <c r="AS16" s="981"/>
      <c r="AT16" s="979"/>
      <c r="AU16" s="981" t="s">
        <v>16</v>
      </c>
      <c r="AV16" s="981"/>
      <c r="AW16" s="981"/>
      <c r="AX16" s="979"/>
      <c r="AY16" s="981" t="s">
        <v>17</v>
      </c>
      <c r="AZ16" s="979"/>
      <c r="BA16" s="8"/>
    </row>
    <row r="17" spans="1:90" s="10" customFormat="1" ht="179.25" customHeight="1" thickBot="1" x14ac:dyDescent="0.3">
      <c r="A17" s="9"/>
      <c r="B17" s="990"/>
      <c r="C17" s="990"/>
      <c r="D17" s="992"/>
      <c r="E17" s="978" t="s">
        <v>18</v>
      </c>
      <c r="F17" s="979"/>
      <c r="G17" s="978" t="s">
        <v>19</v>
      </c>
      <c r="H17" s="979"/>
      <c r="I17" s="978" t="s">
        <v>20</v>
      </c>
      <c r="J17" s="979"/>
      <c r="K17" s="978" t="s">
        <v>21</v>
      </c>
      <c r="L17" s="979"/>
      <c r="M17" s="981" t="s">
        <v>22</v>
      </c>
      <c r="N17" s="979"/>
      <c r="O17" s="978" t="s">
        <v>23</v>
      </c>
      <c r="P17" s="979"/>
      <c r="Q17" s="978" t="s">
        <v>24</v>
      </c>
      <c r="R17" s="979"/>
      <c r="S17" s="978" t="s">
        <v>25</v>
      </c>
      <c r="T17" s="979"/>
      <c r="U17" s="978" t="s">
        <v>26</v>
      </c>
      <c r="V17" s="979"/>
      <c r="W17" s="978" t="s">
        <v>27</v>
      </c>
      <c r="X17" s="979"/>
      <c r="Y17" s="980" t="s">
        <v>28</v>
      </c>
      <c r="Z17" s="977"/>
      <c r="AA17" s="976" t="s">
        <v>29</v>
      </c>
      <c r="AB17" s="977"/>
      <c r="AC17" s="976" t="s">
        <v>30</v>
      </c>
      <c r="AD17" s="977"/>
      <c r="AE17" s="978" t="s">
        <v>31</v>
      </c>
      <c r="AF17" s="979"/>
      <c r="AG17" s="978" t="s">
        <v>32</v>
      </c>
      <c r="AH17" s="979"/>
      <c r="AI17" s="978" t="s">
        <v>33</v>
      </c>
      <c r="AJ17" s="979"/>
      <c r="AK17" s="978" t="s">
        <v>34</v>
      </c>
      <c r="AL17" s="979"/>
      <c r="AM17" s="978" t="s">
        <v>35</v>
      </c>
      <c r="AN17" s="979"/>
      <c r="AO17" s="984" t="s">
        <v>36</v>
      </c>
      <c r="AP17" s="985"/>
      <c r="AQ17" s="978" t="s">
        <v>37</v>
      </c>
      <c r="AR17" s="979"/>
      <c r="AS17" s="978" t="s">
        <v>38</v>
      </c>
      <c r="AT17" s="979"/>
      <c r="AU17" s="981" t="s">
        <v>39</v>
      </c>
      <c r="AV17" s="979"/>
      <c r="AW17" s="984" t="s">
        <v>40</v>
      </c>
      <c r="AX17" s="985"/>
      <c r="AY17" s="982" t="s">
        <v>41</v>
      </c>
      <c r="AZ17" s="983"/>
      <c r="BA17" s="8"/>
      <c r="BB17" s="4"/>
      <c r="BC17" s="4"/>
      <c r="BD17" s="4"/>
      <c r="BE17" s="4"/>
      <c r="BF17" s="4"/>
      <c r="BG17" s="4"/>
      <c r="BH17" s="4"/>
    </row>
    <row r="18" spans="1:90" s="10" customFormat="1" ht="81" customHeight="1" thickBot="1" x14ac:dyDescent="0.3">
      <c r="A18" s="9"/>
      <c r="B18" s="991"/>
      <c r="C18" s="991"/>
      <c r="D18" s="976"/>
      <c r="E18" s="11" t="s">
        <v>42</v>
      </c>
      <c r="F18" s="12" t="s">
        <v>43</v>
      </c>
      <c r="G18" s="11" t="s">
        <v>42</v>
      </c>
      <c r="H18" s="12" t="s">
        <v>43</v>
      </c>
      <c r="I18" s="11" t="s">
        <v>42</v>
      </c>
      <c r="J18" s="12" t="s">
        <v>43</v>
      </c>
      <c r="K18" s="11" t="s">
        <v>42</v>
      </c>
      <c r="L18" s="12" t="s">
        <v>43</v>
      </c>
      <c r="M18" s="13" t="s">
        <v>42</v>
      </c>
      <c r="N18" s="12" t="s">
        <v>43</v>
      </c>
      <c r="O18" s="11" t="s">
        <v>42</v>
      </c>
      <c r="P18" s="12" t="s">
        <v>43</v>
      </c>
      <c r="Q18" s="11" t="s">
        <v>42</v>
      </c>
      <c r="R18" s="12" t="s">
        <v>43</v>
      </c>
      <c r="S18" s="11" t="s">
        <v>42</v>
      </c>
      <c r="T18" s="12" t="s">
        <v>43</v>
      </c>
      <c r="U18" s="11" t="s">
        <v>42</v>
      </c>
      <c r="V18" s="12" t="s">
        <v>43</v>
      </c>
      <c r="W18" s="11" t="s">
        <v>42</v>
      </c>
      <c r="X18" s="12" t="s">
        <v>43</v>
      </c>
      <c r="Y18" s="13" t="s">
        <v>42</v>
      </c>
      <c r="Z18" s="12" t="s">
        <v>43</v>
      </c>
      <c r="AA18" s="11" t="s">
        <v>42</v>
      </c>
      <c r="AB18" s="12" t="s">
        <v>43</v>
      </c>
      <c r="AC18" s="11" t="s">
        <v>42</v>
      </c>
      <c r="AD18" s="12" t="s">
        <v>43</v>
      </c>
      <c r="AE18" s="11" t="s">
        <v>42</v>
      </c>
      <c r="AF18" s="12" t="s">
        <v>43</v>
      </c>
      <c r="AG18" s="11" t="s">
        <v>42</v>
      </c>
      <c r="AH18" s="12" t="s">
        <v>43</v>
      </c>
      <c r="AI18" s="11" t="s">
        <v>42</v>
      </c>
      <c r="AJ18" s="12" t="s">
        <v>43</v>
      </c>
      <c r="AK18" s="11" t="s">
        <v>42</v>
      </c>
      <c r="AL18" s="12" t="s">
        <v>43</v>
      </c>
      <c r="AM18" s="11" t="s">
        <v>42</v>
      </c>
      <c r="AN18" s="12" t="s">
        <v>43</v>
      </c>
      <c r="AO18" s="14" t="s">
        <v>42</v>
      </c>
      <c r="AP18" s="15" t="s">
        <v>43</v>
      </c>
      <c r="AQ18" s="14" t="s">
        <v>42</v>
      </c>
      <c r="AR18" s="15" t="s">
        <v>43</v>
      </c>
      <c r="AS18" s="14" t="s">
        <v>42</v>
      </c>
      <c r="AT18" s="15" t="s">
        <v>43</v>
      </c>
      <c r="AU18" s="16" t="s">
        <v>42</v>
      </c>
      <c r="AV18" s="15" t="s">
        <v>43</v>
      </c>
      <c r="AW18" s="14" t="s">
        <v>42</v>
      </c>
      <c r="AX18" s="17" t="s">
        <v>43</v>
      </c>
      <c r="AY18" s="14" t="s">
        <v>42</v>
      </c>
      <c r="AZ18" s="15" t="s">
        <v>43</v>
      </c>
      <c r="BA18" s="8"/>
      <c r="BB18" s="4"/>
      <c r="BC18" s="4"/>
      <c r="BD18" s="4"/>
      <c r="BE18" s="4"/>
      <c r="BF18" s="4"/>
      <c r="BG18" s="4"/>
      <c r="BH18" s="4"/>
    </row>
    <row r="19" spans="1:90" x14ac:dyDescent="0.25">
      <c r="A19" s="7"/>
      <c r="B19" s="660">
        <v>1</v>
      </c>
      <c r="C19" s="660">
        <v>2</v>
      </c>
      <c r="D19" s="660">
        <v>3</v>
      </c>
      <c r="E19" s="18" t="s">
        <v>44</v>
      </c>
      <c r="F19" s="18" t="s">
        <v>45</v>
      </c>
      <c r="G19" s="18" t="s">
        <v>46</v>
      </c>
      <c r="H19" s="18" t="s">
        <v>47</v>
      </c>
      <c r="I19" s="18" t="s">
        <v>48</v>
      </c>
      <c r="J19" s="18" t="s">
        <v>49</v>
      </c>
      <c r="K19" s="18" t="s">
        <v>50</v>
      </c>
      <c r="L19" s="18" t="s">
        <v>51</v>
      </c>
      <c r="M19" s="18" t="s">
        <v>52</v>
      </c>
      <c r="N19" s="18" t="s">
        <v>53</v>
      </c>
      <c r="O19" s="18" t="s">
        <v>54</v>
      </c>
      <c r="P19" s="18" t="s">
        <v>55</v>
      </c>
      <c r="Q19" s="18" t="s">
        <v>56</v>
      </c>
      <c r="R19" s="18" t="s">
        <v>57</v>
      </c>
      <c r="S19" s="18" t="s">
        <v>58</v>
      </c>
      <c r="T19" s="18" t="s">
        <v>59</v>
      </c>
      <c r="U19" s="19" t="s">
        <v>60</v>
      </c>
      <c r="V19" s="19" t="s">
        <v>61</v>
      </c>
      <c r="W19" s="19" t="s">
        <v>62</v>
      </c>
      <c r="X19" s="19" t="s">
        <v>63</v>
      </c>
      <c r="Y19" s="19" t="s">
        <v>64</v>
      </c>
      <c r="Z19" s="19" t="s">
        <v>65</v>
      </c>
      <c r="AA19" s="19" t="s">
        <v>66</v>
      </c>
      <c r="AB19" s="19" t="s">
        <v>67</v>
      </c>
      <c r="AC19" s="19" t="s">
        <v>68</v>
      </c>
      <c r="AD19" s="19" t="s">
        <v>69</v>
      </c>
      <c r="AE19" s="19" t="s">
        <v>70</v>
      </c>
      <c r="AF19" s="19" t="s">
        <v>71</v>
      </c>
      <c r="AG19" s="19" t="s">
        <v>72</v>
      </c>
      <c r="AH19" s="19" t="s">
        <v>73</v>
      </c>
      <c r="AI19" s="19" t="s">
        <v>74</v>
      </c>
      <c r="AJ19" s="19" t="s">
        <v>75</v>
      </c>
      <c r="AK19" s="19" t="s">
        <v>76</v>
      </c>
      <c r="AL19" s="19" t="s">
        <v>77</v>
      </c>
      <c r="AM19" s="19" t="s">
        <v>78</v>
      </c>
      <c r="AN19" s="19" t="s">
        <v>79</v>
      </c>
      <c r="AO19" s="19" t="s">
        <v>80</v>
      </c>
      <c r="AP19" s="19" t="s">
        <v>81</v>
      </c>
      <c r="AQ19" s="19" t="s">
        <v>82</v>
      </c>
      <c r="AR19" s="19" t="s">
        <v>83</v>
      </c>
      <c r="AS19" s="19" t="s">
        <v>84</v>
      </c>
      <c r="AT19" s="19" t="s">
        <v>85</v>
      </c>
      <c r="AU19" s="19" t="s">
        <v>86</v>
      </c>
      <c r="AV19" s="19" t="s">
        <v>87</v>
      </c>
      <c r="AW19" s="19" t="s">
        <v>88</v>
      </c>
      <c r="AX19" s="19" t="s">
        <v>89</v>
      </c>
      <c r="AY19" s="20" t="s">
        <v>90</v>
      </c>
      <c r="AZ19" s="20" t="s">
        <v>91</v>
      </c>
      <c r="BA19" s="8"/>
    </row>
    <row r="20" spans="1:90" s="24" customFormat="1" ht="48" customHeight="1" x14ac:dyDescent="0.25">
      <c r="A20" s="21"/>
      <c r="B20" s="690">
        <v>0</v>
      </c>
      <c r="C20" s="690" t="s">
        <v>92</v>
      </c>
      <c r="D20" s="441" t="s">
        <v>93</v>
      </c>
      <c r="E20" s="459">
        <f>SUM(E21:E26)</f>
        <v>0.5</v>
      </c>
      <c r="F20" s="459">
        <f>SUM(F21:F26)</f>
        <v>0.5</v>
      </c>
      <c r="G20" s="405">
        <f t="shared" ref="G20:AZ20" si="0">SUM(G21:G26)</f>
        <v>0</v>
      </c>
      <c r="H20" s="405">
        <f t="shared" si="0"/>
        <v>0</v>
      </c>
      <c r="I20" s="405">
        <f t="shared" si="0"/>
        <v>3.23</v>
      </c>
      <c r="J20" s="405">
        <f t="shared" si="0"/>
        <v>0.38009999999999999</v>
      </c>
      <c r="K20" s="459">
        <f t="shared" si="0"/>
        <v>0</v>
      </c>
      <c r="L20" s="459">
        <f t="shared" si="0"/>
        <v>0</v>
      </c>
      <c r="M20" s="459">
        <f t="shared" si="0"/>
        <v>0</v>
      </c>
      <c r="N20" s="459">
        <f t="shared" si="0"/>
        <v>0</v>
      </c>
      <c r="O20" s="459">
        <f t="shared" si="0"/>
        <v>0</v>
      </c>
      <c r="P20" s="459">
        <f t="shared" si="0"/>
        <v>0</v>
      </c>
      <c r="Q20" s="459">
        <f t="shared" si="0"/>
        <v>0</v>
      </c>
      <c r="R20" s="459">
        <f t="shared" si="0"/>
        <v>0</v>
      </c>
      <c r="S20" s="459">
        <f t="shared" si="0"/>
        <v>0</v>
      </c>
      <c r="T20" s="459">
        <f t="shared" si="0"/>
        <v>0</v>
      </c>
      <c r="U20" s="405">
        <f t="shared" si="0"/>
        <v>0</v>
      </c>
      <c r="V20" s="405">
        <f t="shared" si="0"/>
        <v>0</v>
      </c>
      <c r="W20" s="405">
        <f t="shared" si="0"/>
        <v>0</v>
      </c>
      <c r="X20" s="405">
        <f t="shared" si="0"/>
        <v>0</v>
      </c>
      <c r="Y20" s="405">
        <f t="shared" si="0"/>
        <v>0</v>
      </c>
      <c r="Z20" s="405">
        <f t="shared" si="0"/>
        <v>0</v>
      </c>
      <c r="AA20" s="459">
        <f t="shared" si="0"/>
        <v>0</v>
      </c>
      <c r="AB20" s="459">
        <f t="shared" si="0"/>
        <v>0</v>
      </c>
      <c r="AC20" s="459">
        <f t="shared" si="0"/>
        <v>0</v>
      </c>
      <c r="AD20" s="459">
        <f t="shared" si="0"/>
        <v>0</v>
      </c>
      <c r="AE20" s="459">
        <f t="shared" si="0"/>
        <v>0</v>
      </c>
      <c r="AF20" s="459">
        <f t="shared" si="0"/>
        <v>0</v>
      </c>
      <c r="AG20" s="459">
        <f t="shared" si="0"/>
        <v>0</v>
      </c>
      <c r="AH20" s="459">
        <f t="shared" si="0"/>
        <v>0</v>
      </c>
      <c r="AI20" s="459">
        <f t="shared" si="0"/>
        <v>0</v>
      </c>
      <c r="AJ20" s="459">
        <f t="shared" si="0"/>
        <v>0</v>
      </c>
      <c r="AK20" s="459">
        <f t="shared" si="0"/>
        <v>0</v>
      </c>
      <c r="AL20" s="459">
        <f t="shared" si="0"/>
        <v>0</v>
      </c>
      <c r="AM20" s="459">
        <f t="shared" si="0"/>
        <v>0</v>
      </c>
      <c r="AN20" s="459">
        <f t="shared" si="0"/>
        <v>0</v>
      </c>
      <c r="AO20" s="405">
        <f t="shared" si="0"/>
        <v>11.5</v>
      </c>
      <c r="AP20" s="405">
        <f t="shared" si="0"/>
        <v>11.5</v>
      </c>
      <c r="AQ20" s="459">
        <f t="shared" si="0"/>
        <v>0</v>
      </c>
      <c r="AR20" s="459">
        <f t="shared" si="0"/>
        <v>0</v>
      </c>
      <c r="AS20" s="405">
        <f t="shared" si="0"/>
        <v>0</v>
      </c>
      <c r="AT20" s="405">
        <f t="shared" si="0"/>
        <v>0</v>
      </c>
      <c r="AU20" s="459">
        <f t="shared" si="0"/>
        <v>0</v>
      </c>
      <c r="AV20" s="459">
        <f t="shared" si="0"/>
        <v>0</v>
      </c>
      <c r="AW20" s="405">
        <f t="shared" si="0"/>
        <v>26.700099999999999</v>
      </c>
      <c r="AX20" s="405">
        <f t="shared" si="0"/>
        <v>10.848100000000002</v>
      </c>
      <c r="AY20" s="459">
        <f t="shared" si="0"/>
        <v>0</v>
      </c>
      <c r="AZ20" s="459">
        <f t="shared" si="0"/>
        <v>0</v>
      </c>
      <c r="BA20" s="22"/>
      <c r="BB20" s="23"/>
      <c r="BC20" s="22"/>
      <c r="BD20" s="22"/>
      <c r="BE20" s="22"/>
      <c r="BF20" s="22"/>
      <c r="BG20" s="22"/>
      <c r="BH20" s="22"/>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row>
    <row r="21" spans="1:90" s="24" customFormat="1" ht="42" customHeight="1" x14ac:dyDescent="0.25">
      <c r="A21" s="21"/>
      <c r="B21" s="443" t="s">
        <v>94</v>
      </c>
      <c r="C21" s="691" t="s">
        <v>95</v>
      </c>
      <c r="D21" s="444" t="s">
        <v>93</v>
      </c>
      <c r="E21" s="423">
        <f>E28</f>
        <v>0</v>
      </c>
      <c r="F21" s="423">
        <f>F28</f>
        <v>0</v>
      </c>
      <c r="G21" s="423">
        <f t="shared" ref="G21:AZ21" si="1">G28</f>
        <v>0</v>
      </c>
      <c r="H21" s="423">
        <f t="shared" si="1"/>
        <v>0</v>
      </c>
      <c r="I21" s="423">
        <f t="shared" si="1"/>
        <v>0</v>
      </c>
      <c r="J21" s="423">
        <f t="shared" si="1"/>
        <v>0</v>
      </c>
      <c r="K21" s="423">
        <f t="shared" si="1"/>
        <v>0</v>
      </c>
      <c r="L21" s="423">
        <f t="shared" si="1"/>
        <v>0</v>
      </c>
      <c r="M21" s="423">
        <f t="shared" si="1"/>
        <v>0</v>
      </c>
      <c r="N21" s="423">
        <f t="shared" si="1"/>
        <v>0</v>
      </c>
      <c r="O21" s="423">
        <f t="shared" si="1"/>
        <v>0</v>
      </c>
      <c r="P21" s="423">
        <f t="shared" si="1"/>
        <v>0</v>
      </c>
      <c r="Q21" s="423">
        <f t="shared" si="1"/>
        <v>0</v>
      </c>
      <c r="R21" s="423">
        <f t="shared" si="1"/>
        <v>0</v>
      </c>
      <c r="S21" s="423">
        <f t="shared" si="1"/>
        <v>0</v>
      </c>
      <c r="T21" s="423">
        <f t="shared" si="1"/>
        <v>0</v>
      </c>
      <c r="U21" s="423">
        <f>U28</f>
        <v>0</v>
      </c>
      <c r="V21" s="423">
        <f t="shared" si="1"/>
        <v>0</v>
      </c>
      <c r="W21" s="423">
        <f t="shared" si="1"/>
        <v>0</v>
      </c>
      <c r="X21" s="423">
        <f t="shared" si="1"/>
        <v>0</v>
      </c>
      <c r="Y21" s="423">
        <f t="shared" si="1"/>
        <v>0</v>
      </c>
      <c r="Z21" s="423">
        <f t="shared" si="1"/>
        <v>0</v>
      </c>
      <c r="AA21" s="423">
        <f t="shared" si="1"/>
        <v>0</v>
      </c>
      <c r="AB21" s="423">
        <f t="shared" si="1"/>
        <v>0</v>
      </c>
      <c r="AC21" s="423">
        <f t="shared" si="1"/>
        <v>0</v>
      </c>
      <c r="AD21" s="423">
        <f t="shared" si="1"/>
        <v>0</v>
      </c>
      <c r="AE21" s="423">
        <f t="shared" si="1"/>
        <v>0</v>
      </c>
      <c r="AF21" s="423">
        <f t="shared" si="1"/>
        <v>0</v>
      </c>
      <c r="AG21" s="423">
        <f t="shared" si="1"/>
        <v>0</v>
      </c>
      <c r="AH21" s="423">
        <f t="shared" si="1"/>
        <v>0</v>
      </c>
      <c r="AI21" s="423">
        <f t="shared" si="1"/>
        <v>0</v>
      </c>
      <c r="AJ21" s="423">
        <f t="shared" si="1"/>
        <v>0</v>
      </c>
      <c r="AK21" s="423">
        <f t="shared" si="1"/>
        <v>0</v>
      </c>
      <c r="AL21" s="423">
        <f t="shared" si="1"/>
        <v>0</v>
      </c>
      <c r="AM21" s="423">
        <f t="shared" si="1"/>
        <v>0</v>
      </c>
      <c r="AN21" s="423">
        <f t="shared" si="1"/>
        <v>0</v>
      </c>
      <c r="AO21" s="423">
        <f t="shared" si="1"/>
        <v>0</v>
      </c>
      <c r="AP21" s="423">
        <f t="shared" si="1"/>
        <v>0</v>
      </c>
      <c r="AQ21" s="423">
        <f t="shared" si="1"/>
        <v>0</v>
      </c>
      <c r="AR21" s="423">
        <f t="shared" si="1"/>
        <v>0</v>
      </c>
      <c r="AS21" s="423">
        <f t="shared" si="1"/>
        <v>0</v>
      </c>
      <c r="AT21" s="423">
        <f t="shared" si="1"/>
        <v>0</v>
      </c>
      <c r="AU21" s="423">
        <f t="shared" si="1"/>
        <v>0</v>
      </c>
      <c r="AV21" s="423">
        <f t="shared" si="1"/>
        <v>0</v>
      </c>
      <c r="AW21" s="423">
        <f t="shared" si="1"/>
        <v>0</v>
      </c>
      <c r="AX21" s="423">
        <f t="shared" si="1"/>
        <v>0</v>
      </c>
      <c r="AY21" s="423">
        <f t="shared" si="1"/>
        <v>0</v>
      </c>
      <c r="AZ21" s="423">
        <f t="shared" si="1"/>
        <v>0</v>
      </c>
      <c r="BA21" s="25">
        <f>AX21+AP21</f>
        <v>0</v>
      </c>
      <c r="BB21" s="22"/>
      <c r="BC21" s="22"/>
      <c r="BD21" s="22"/>
      <c r="BE21" s="22"/>
      <c r="BF21" s="22"/>
      <c r="BG21" s="22"/>
      <c r="BH21" s="22"/>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row>
    <row r="22" spans="1:90" s="24" customFormat="1" ht="42" customHeight="1" x14ac:dyDescent="0.25">
      <c r="A22" s="21"/>
      <c r="B22" s="443" t="s">
        <v>96</v>
      </c>
      <c r="C22" s="691" t="s">
        <v>97</v>
      </c>
      <c r="D22" s="444" t="s">
        <v>93</v>
      </c>
      <c r="E22" s="423">
        <f>E40</f>
        <v>0</v>
      </c>
      <c r="F22" s="423">
        <f>F40</f>
        <v>0</v>
      </c>
      <c r="G22" s="423">
        <f t="shared" ref="G22:AZ22" si="2">G40</f>
        <v>0</v>
      </c>
      <c r="H22" s="423">
        <f t="shared" si="2"/>
        <v>0</v>
      </c>
      <c r="I22" s="423">
        <f t="shared" si="2"/>
        <v>0</v>
      </c>
      <c r="J22" s="423">
        <f t="shared" si="2"/>
        <v>0</v>
      </c>
      <c r="K22" s="423">
        <f t="shared" si="2"/>
        <v>0</v>
      </c>
      <c r="L22" s="423">
        <f t="shared" si="2"/>
        <v>0</v>
      </c>
      <c r="M22" s="423">
        <f t="shared" si="2"/>
        <v>0</v>
      </c>
      <c r="N22" s="423">
        <f t="shared" si="2"/>
        <v>0</v>
      </c>
      <c r="O22" s="423">
        <f t="shared" si="2"/>
        <v>0</v>
      </c>
      <c r="P22" s="423">
        <f t="shared" si="2"/>
        <v>0</v>
      </c>
      <c r="Q22" s="423">
        <f t="shared" si="2"/>
        <v>0</v>
      </c>
      <c r="R22" s="423">
        <f t="shared" si="2"/>
        <v>0</v>
      </c>
      <c r="S22" s="423">
        <f t="shared" si="2"/>
        <v>0</v>
      </c>
      <c r="T22" s="423">
        <f t="shared" si="2"/>
        <v>0</v>
      </c>
      <c r="U22" s="423">
        <f t="shared" si="2"/>
        <v>0</v>
      </c>
      <c r="V22" s="423">
        <f t="shared" si="2"/>
        <v>0</v>
      </c>
      <c r="W22" s="423">
        <f t="shared" si="2"/>
        <v>0</v>
      </c>
      <c r="X22" s="423">
        <f t="shared" si="2"/>
        <v>0</v>
      </c>
      <c r="Y22" s="423">
        <f t="shared" si="2"/>
        <v>0</v>
      </c>
      <c r="Z22" s="423">
        <f t="shared" si="2"/>
        <v>0</v>
      </c>
      <c r="AA22" s="423">
        <f t="shared" si="2"/>
        <v>0</v>
      </c>
      <c r="AB22" s="423">
        <f t="shared" si="2"/>
        <v>0</v>
      </c>
      <c r="AC22" s="423">
        <f t="shared" si="2"/>
        <v>0</v>
      </c>
      <c r="AD22" s="423">
        <f t="shared" si="2"/>
        <v>0</v>
      </c>
      <c r="AE22" s="423">
        <f t="shared" si="2"/>
        <v>0</v>
      </c>
      <c r="AF22" s="423">
        <f t="shared" si="2"/>
        <v>0</v>
      </c>
      <c r="AG22" s="423">
        <f t="shared" si="2"/>
        <v>0</v>
      </c>
      <c r="AH22" s="423">
        <f t="shared" si="2"/>
        <v>0</v>
      </c>
      <c r="AI22" s="423">
        <f t="shared" si="2"/>
        <v>0</v>
      </c>
      <c r="AJ22" s="423">
        <f t="shared" si="2"/>
        <v>0</v>
      </c>
      <c r="AK22" s="423">
        <f t="shared" si="2"/>
        <v>0</v>
      </c>
      <c r="AL22" s="423">
        <f t="shared" si="2"/>
        <v>0</v>
      </c>
      <c r="AM22" s="423">
        <f t="shared" si="2"/>
        <v>0</v>
      </c>
      <c r="AN22" s="423">
        <f t="shared" si="2"/>
        <v>0</v>
      </c>
      <c r="AO22" s="423">
        <f t="shared" si="2"/>
        <v>0</v>
      </c>
      <c r="AP22" s="423">
        <f t="shared" si="2"/>
        <v>0</v>
      </c>
      <c r="AQ22" s="423">
        <f t="shared" si="2"/>
        <v>0</v>
      </c>
      <c r="AR22" s="423">
        <f t="shared" si="2"/>
        <v>0</v>
      </c>
      <c r="AS22" s="423">
        <f t="shared" si="2"/>
        <v>0</v>
      </c>
      <c r="AT22" s="423">
        <f t="shared" si="2"/>
        <v>0</v>
      </c>
      <c r="AU22" s="423">
        <f t="shared" si="2"/>
        <v>0</v>
      </c>
      <c r="AV22" s="423">
        <f t="shared" si="2"/>
        <v>0</v>
      </c>
      <c r="AW22" s="423">
        <f t="shared" si="2"/>
        <v>2.9409999999999998</v>
      </c>
      <c r="AX22" s="423">
        <f t="shared" si="2"/>
        <v>2.9409999999999998</v>
      </c>
      <c r="AY22" s="423">
        <f t="shared" si="2"/>
        <v>0</v>
      </c>
      <c r="AZ22" s="423">
        <f t="shared" si="2"/>
        <v>0</v>
      </c>
      <c r="BA22" s="25">
        <f t="shared" ref="BA22:BA73" si="3">AX22+AP22</f>
        <v>2.9409999999999998</v>
      </c>
      <c r="BB22" s="22"/>
      <c r="BC22" s="22"/>
      <c r="BD22" s="22"/>
      <c r="BE22" s="22"/>
      <c r="BF22" s="22"/>
      <c r="BG22" s="22"/>
      <c r="BH22" s="22"/>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row>
    <row r="23" spans="1:90" s="24" customFormat="1" ht="42" customHeight="1" x14ac:dyDescent="0.25">
      <c r="A23" s="21"/>
      <c r="B23" s="443" t="s">
        <v>98</v>
      </c>
      <c r="C23" s="691" t="s">
        <v>99</v>
      </c>
      <c r="D23" s="444" t="s">
        <v>93</v>
      </c>
      <c r="E23" s="423">
        <f>E63</f>
        <v>0</v>
      </c>
      <c r="F23" s="423">
        <f>F63</f>
        <v>0</v>
      </c>
      <c r="G23" s="423">
        <f t="shared" ref="G23:AZ23" si="4">G63</f>
        <v>0</v>
      </c>
      <c r="H23" s="423">
        <f t="shared" si="4"/>
        <v>0</v>
      </c>
      <c r="I23" s="423">
        <f t="shared" si="4"/>
        <v>0</v>
      </c>
      <c r="J23" s="423">
        <f t="shared" si="4"/>
        <v>0</v>
      </c>
      <c r="K23" s="423">
        <f t="shared" si="4"/>
        <v>0</v>
      </c>
      <c r="L23" s="423">
        <f t="shared" si="4"/>
        <v>0</v>
      </c>
      <c r="M23" s="423">
        <f t="shared" si="4"/>
        <v>0</v>
      </c>
      <c r="N23" s="423">
        <f t="shared" si="4"/>
        <v>0</v>
      </c>
      <c r="O23" s="423">
        <f t="shared" si="4"/>
        <v>0</v>
      </c>
      <c r="P23" s="423">
        <f t="shared" si="4"/>
        <v>0</v>
      </c>
      <c r="Q23" s="423">
        <f t="shared" si="4"/>
        <v>0</v>
      </c>
      <c r="R23" s="423">
        <f t="shared" si="4"/>
        <v>0</v>
      </c>
      <c r="S23" s="423">
        <f t="shared" si="4"/>
        <v>0</v>
      </c>
      <c r="T23" s="423">
        <f t="shared" si="4"/>
        <v>0</v>
      </c>
      <c r="U23" s="423">
        <f t="shared" si="4"/>
        <v>0</v>
      </c>
      <c r="V23" s="423">
        <f t="shared" si="4"/>
        <v>0</v>
      </c>
      <c r="W23" s="423">
        <f t="shared" si="4"/>
        <v>0</v>
      </c>
      <c r="X23" s="423">
        <f t="shared" si="4"/>
        <v>0</v>
      </c>
      <c r="Y23" s="423">
        <f t="shared" si="4"/>
        <v>0</v>
      </c>
      <c r="Z23" s="423">
        <f t="shared" si="4"/>
        <v>0</v>
      </c>
      <c r="AA23" s="423">
        <f t="shared" si="4"/>
        <v>0</v>
      </c>
      <c r="AB23" s="423">
        <f t="shared" si="4"/>
        <v>0</v>
      </c>
      <c r="AC23" s="423">
        <f t="shared" si="4"/>
        <v>0</v>
      </c>
      <c r="AD23" s="423">
        <f t="shared" si="4"/>
        <v>0</v>
      </c>
      <c r="AE23" s="423">
        <f t="shared" si="4"/>
        <v>0</v>
      </c>
      <c r="AF23" s="423">
        <f t="shared" si="4"/>
        <v>0</v>
      </c>
      <c r="AG23" s="423">
        <f t="shared" si="4"/>
        <v>0</v>
      </c>
      <c r="AH23" s="423">
        <f t="shared" si="4"/>
        <v>0</v>
      </c>
      <c r="AI23" s="423">
        <f t="shared" si="4"/>
        <v>0</v>
      </c>
      <c r="AJ23" s="423">
        <f t="shared" si="4"/>
        <v>0</v>
      </c>
      <c r="AK23" s="423">
        <f t="shared" si="4"/>
        <v>0</v>
      </c>
      <c r="AL23" s="423">
        <f t="shared" si="4"/>
        <v>0</v>
      </c>
      <c r="AM23" s="423">
        <f t="shared" si="4"/>
        <v>0</v>
      </c>
      <c r="AN23" s="423">
        <f t="shared" si="4"/>
        <v>0</v>
      </c>
      <c r="AO23" s="423">
        <f t="shared" si="4"/>
        <v>0</v>
      </c>
      <c r="AP23" s="423">
        <f t="shared" si="4"/>
        <v>0</v>
      </c>
      <c r="AQ23" s="423">
        <f t="shared" si="4"/>
        <v>0</v>
      </c>
      <c r="AR23" s="423">
        <f t="shared" si="4"/>
        <v>0</v>
      </c>
      <c r="AS23" s="423">
        <f t="shared" si="4"/>
        <v>0</v>
      </c>
      <c r="AT23" s="423">
        <f t="shared" si="4"/>
        <v>0</v>
      </c>
      <c r="AU23" s="423">
        <f t="shared" si="4"/>
        <v>0</v>
      </c>
      <c r="AV23" s="423">
        <f t="shared" si="4"/>
        <v>0</v>
      </c>
      <c r="AW23" s="423">
        <f t="shared" si="4"/>
        <v>0</v>
      </c>
      <c r="AX23" s="423">
        <f t="shared" si="4"/>
        <v>0</v>
      </c>
      <c r="AY23" s="423">
        <f t="shared" si="4"/>
        <v>0</v>
      </c>
      <c r="AZ23" s="423">
        <f t="shared" si="4"/>
        <v>0</v>
      </c>
      <c r="BA23" s="25">
        <f t="shared" si="3"/>
        <v>0</v>
      </c>
      <c r="BB23" s="22"/>
      <c r="BC23" s="22"/>
      <c r="BD23" s="22"/>
      <c r="BE23" s="22"/>
      <c r="BF23" s="22"/>
      <c r="BG23" s="22"/>
      <c r="BH23" s="22"/>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row>
    <row r="24" spans="1:90" s="24" customFormat="1" ht="42" customHeight="1" x14ac:dyDescent="0.25">
      <c r="A24" s="21"/>
      <c r="B24" s="443" t="s">
        <v>100</v>
      </c>
      <c r="C24" s="691" t="s">
        <v>101</v>
      </c>
      <c r="D24" s="444" t="s">
        <v>93</v>
      </c>
      <c r="E24" s="423">
        <f t="shared" ref="E24:AZ24" si="5">E66</f>
        <v>0.5</v>
      </c>
      <c r="F24" s="423">
        <f t="shared" si="5"/>
        <v>0.5</v>
      </c>
      <c r="G24" s="423">
        <f t="shared" si="5"/>
        <v>0</v>
      </c>
      <c r="H24" s="423">
        <f t="shared" si="5"/>
        <v>0</v>
      </c>
      <c r="I24" s="423">
        <f t="shared" si="5"/>
        <v>3.23</v>
      </c>
      <c r="J24" s="423">
        <f t="shared" si="5"/>
        <v>0.38009999999999999</v>
      </c>
      <c r="K24" s="423">
        <f t="shared" si="5"/>
        <v>0</v>
      </c>
      <c r="L24" s="423">
        <f t="shared" si="5"/>
        <v>0</v>
      </c>
      <c r="M24" s="423">
        <f t="shared" si="5"/>
        <v>0</v>
      </c>
      <c r="N24" s="423">
        <f t="shared" si="5"/>
        <v>0</v>
      </c>
      <c r="O24" s="423">
        <f t="shared" si="5"/>
        <v>0</v>
      </c>
      <c r="P24" s="423">
        <f t="shared" si="5"/>
        <v>0</v>
      </c>
      <c r="Q24" s="423">
        <f t="shared" si="5"/>
        <v>0</v>
      </c>
      <c r="R24" s="423">
        <f t="shared" si="5"/>
        <v>0</v>
      </c>
      <c r="S24" s="423">
        <f t="shared" si="5"/>
        <v>0</v>
      </c>
      <c r="T24" s="423">
        <f t="shared" si="5"/>
        <v>0</v>
      </c>
      <c r="U24" s="423">
        <f t="shared" si="5"/>
        <v>0</v>
      </c>
      <c r="V24" s="423">
        <f t="shared" si="5"/>
        <v>0</v>
      </c>
      <c r="W24" s="423">
        <f t="shared" si="5"/>
        <v>0</v>
      </c>
      <c r="X24" s="423">
        <f t="shared" si="5"/>
        <v>0</v>
      </c>
      <c r="Y24" s="423">
        <f t="shared" si="5"/>
        <v>0</v>
      </c>
      <c r="Z24" s="423">
        <f t="shared" si="5"/>
        <v>0</v>
      </c>
      <c r="AA24" s="423">
        <f t="shared" si="5"/>
        <v>0</v>
      </c>
      <c r="AB24" s="423">
        <f t="shared" si="5"/>
        <v>0</v>
      </c>
      <c r="AC24" s="423">
        <f t="shared" si="5"/>
        <v>0</v>
      </c>
      <c r="AD24" s="423">
        <f t="shared" si="5"/>
        <v>0</v>
      </c>
      <c r="AE24" s="423">
        <f t="shared" si="5"/>
        <v>0</v>
      </c>
      <c r="AF24" s="423">
        <f t="shared" si="5"/>
        <v>0</v>
      </c>
      <c r="AG24" s="423">
        <f t="shared" si="5"/>
        <v>0</v>
      </c>
      <c r="AH24" s="423">
        <f t="shared" si="5"/>
        <v>0</v>
      </c>
      <c r="AI24" s="423">
        <f t="shared" si="5"/>
        <v>0</v>
      </c>
      <c r="AJ24" s="423">
        <f t="shared" si="5"/>
        <v>0</v>
      </c>
      <c r="AK24" s="423">
        <f t="shared" si="5"/>
        <v>0</v>
      </c>
      <c r="AL24" s="423">
        <f t="shared" si="5"/>
        <v>0</v>
      </c>
      <c r="AM24" s="423">
        <f t="shared" si="5"/>
        <v>0</v>
      </c>
      <c r="AN24" s="423">
        <f t="shared" si="5"/>
        <v>0</v>
      </c>
      <c r="AO24" s="423">
        <f t="shared" si="5"/>
        <v>11.5</v>
      </c>
      <c r="AP24" s="423">
        <f t="shared" si="5"/>
        <v>11.5</v>
      </c>
      <c r="AQ24" s="423">
        <f t="shared" si="5"/>
        <v>0</v>
      </c>
      <c r="AR24" s="423">
        <f t="shared" si="5"/>
        <v>0</v>
      </c>
      <c r="AS24" s="423">
        <f t="shared" si="5"/>
        <v>0</v>
      </c>
      <c r="AT24" s="423">
        <f t="shared" si="5"/>
        <v>0</v>
      </c>
      <c r="AU24" s="423">
        <f t="shared" si="5"/>
        <v>0</v>
      </c>
      <c r="AV24" s="423">
        <f t="shared" si="5"/>
        <v>0</v>
      </c>
      <c r="AW24" s="423">
        <f t="shared" si="5"/>
        <v>15.459099999999999</v>
      </c>
      <c r="AX24" s="423">
        <f t="shared" si="5"/>
        <v>7.6071000000000009</v>
      </c>
      <c r="AY24" s="423">
        <f t="shared" si="5"/>
        <v>0</v>
      </c>
      <c r="AZ24" s="423">
        <f t="shared" si="5"/>
        <v>0</v>
      </c>
      <c r="BA24" s="25">
        <f t="shared" si="3"/>
        <v>19.107100000000003</v>
      </c>
      <c r="BB24" s="22"/>
      <c r="BC24" s="22"/>
      <c r="BD24" s="22"/>
      <c r="BE24" s="22"/>
      <c r="BF24" s="22"/>
      <c r="BG24" s="22"/>
      <c r="BH24" s="22"/>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row>
    <row r="25" spans="1:90" s="24" customFormat="1" ht="42" customHeight="1" x14ac:dyDescent="0.25">
      <c r="A25" s="21"/>
      <c r="B25" s="443" t="s">
        <v>102</v>
      </c>
      <c r="C25" s="691" t="s">
        <v>103</v>
      </c>
      <c r="D25" s="444" t="s">
        <v>93</v>
      </c>
      <c r="E25" s="423">
        <f t="shared" ref="E25:AZ25" si="6">E72</f>
        <v>0</v>
      </c>
      <c r="F25" s="423">
        <f t="shared" si="6"/>
        <v>0</v>
      </c>
      <c r="G25" s="423">
        <f t="shared" si="6"/>
        <v>0</v>
      </c>
      <c r="H25" s="423">
        <f t="shared" si="6"/>
        <v>0</v>
      </c>
      <c r="I25" s="423">
        <f t="shared" si="6"/>
        <v>0</v>
      </c>
      <c r="J25" s="423">
        <f t="shared" si="6"/>
        <v>0</v>
      </c>
      <c r="K25" s="423">
        <f t="shared" si="6"/>
        <v>0</v>
      </c>
      <c r="L25" s="423">
        <f t="shared" si="6"/>
        <v>0</v>
      </c>
      <c r="M25" s="423">
        <f t="shared" si="6"/>
        <v>0</v>
      </c>
      <c r="N25" s="423">
        <f t="shared" si="6"/>
        <v>0</v>
      </c>
      <c r="O25" s="423">
        <f t="shared" si="6"/>
        <v>0</v>
      </c>
      <c r="P25" s="423">
        <f t="shared" si="6"/>
        <v>0</v>
      </c>
      <c r="Q25" s="423">
        <f t="shared" si="6"/>
        <v>0</v>
      </c>
      <c r="R25" s="423">
        <f t="shared" si="6"/>
        <v>0</v>
      </c>
      <c r="S25" s="423">
        <f t="shared" si="6"/>
        <v>0</v>
      </c>
      <c r="T25" s="423">
        <f t="shared" si="6"/>
        <v>0</v>
      </c>
      <c r="U25" s="423">
        <f t="shared" si="6"/>
        <v>0</v>
      </c>
      <c r="V25" s="423">
        <f t="shared" si="6"/>
        <v>0</v>
      </c>
      <c r="W25" s="423">
        <f t="shared" si="6"/>
        <v>0</v>
      </c>
      <c r="X25" s="423">
        <f t="shared" si="6"/>
        <v>0</v>
      </c>
      <c r="Y25" s="423">
        <f t="shared" si="6"/>
        <v>0</v>
      </c>
      <c r="Z25" s="423">
        <f t="shared" si="6"/>
        <v>0</v>
      </c>
      <c r="AA25" s="423">
        <f t="shared" si="6"/>
        <v>0</v>
      </c>
      <c r="AB25" s="423">
        <f t="shared" si="6"/>
        <v>0</v>
      </c>
      <c r="AC25" s="423">
        <f t="shared" si="6"/>
        <v>0</v>
      </c>
      <c r="AD25" s="423">
        <f t="shared" si="6"/>
        <v>0</v>
      </c>
      <c r="AE25" s="423">
        <f t="shared" si="6"/>
        <v>0</v>
      </c>
      <c r="AF25" s="423">
        <f t="shared" si="6"/>
        <v>0</v>
      </c>
      <c r="AG25" s="423">
        <f t="shared" si="6"/>
        <v>0</v>
      </c>
      <c r="AH25" s="423">
        <f t="shared" si="6"/>
        <v>0</v>
      </c>
      <c r="AI25" s="423">
        <f t="shared" si="6"/>
        <v>0</v>
      </c>
      <c r="AJ25" s="423">
        <f t="shared" si="6"/>
        <v>0</v>
      </c>
      <c r="AK25" s="423">
        <f t="shared" si="6"/>
        <v>0</v>
      </c>
      <c r="AL25" s="423">
        <f t="shared" si="6"/>
        <v>0</v>
      </c>
      <c r="AM25" s="423">
        <f t="shared" si="6"/>
        <v>0</v>
      </c>
      <c r="AN25" s="423">
        <f t="shared" si="6"/>
        <v>0</v>
      </c>
      <c r="AO25" s="423">
        <f t="shared" si="6"/>
        <v>0</v>
      </c>
      <c r="AP25" s="423">
        <f t="shared" si="6"/>
        <v>0</v>
      </c>
      <c r="AQ25" s="423">
        <f t="shared" si="6"/>
        <v>0</v>
      </c>
      <c r="AR25" s="423">
        <f t="shared" si="6"/>
        <v>0</v>
      </c>
      <c r="AS25" s="423">
        <f t="shared" si="6"/>
        <v>0</v>
      </c>
      <c r="AT25" s="423">
        <f t="shared" si="6"/>
        <v>0</v>
      </c>
      <c r="AU25" s="423">
        <f t="shared" si="6"/>
        <v>0</v>
      </c>
      <c r="AV25" s="423">
        <f t="shared" si="6"/>
        <v>0</v>
      </c>
      <c r="AW25" s="423">
        <f t="shared" si="6"/>
        <v>0</v>
      </c>
      <c r="AX25" s="423">
        <f t="shared" si="6"/>
        <v>0</v>
      </c>
      <c r="AY25" s="423">
        <f t="shared" si="6"/>
        <v>0</v>
      </c>
      <c r="AZ25" s="423">
        <f t="shared" si="6"/>
        <v>0</v>
      </c>
      <c r="BA25" s="25">
        <f t="shared" si="3"/>
        <v>0</v>
      </c>
      <c r="BB25" s="22"/>
      <c r="BC25" s="22"/>
      <c r="BD25" s="22"/>
      <c r="BE25" s="22"/>
      <c r="BF25" s="22"/>
      <c r="BG25" s="22"/>
      <c r="BH25" s="22"/>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row>
    <row r="26" spans="1:90" s="24" customFormat="1" ht="42" customHeight="1" x14ac:dyDescent="0.25">
      <c r="A26" s="21"/>
      <c r="B26" s="443" t="s">
        <v>104</v>
      </c>
      <c r="C26" s="691" t="s">
        <v>105</v>
      </c>
      <c r="D26" s="444" t="s">
        <v>93</v>
      </c>
      <c r="E26" s="423">
        <f t="shared" ref="E26:AZ26" si="7">E73</f>
        <v>0</v>
      </c>
      <c r="F26" s="423">
        <f t="shared" si="7"/>
        <v>0</v>
      </c>
      <c r="G26" s="423">
        <f t="shared" si="7"/>
        <v>0</v>
      </c>
      <c r="H26" s="423">
        <f t="shared" si="7"/>
        <v>0</v>
      </c>
      <c r="I26" s="423">
        <f t="shared" si="7"/>
        <v>0</v>
      </c>
      <c r="J26" s="423">
        <f t="shared" si="7"/>
        <v>0</v>
      </c>
      <c r="K26" s="423">
        <f t="shared" si="7"/>
        <v>0</v>
      </c>
      <c r="L26" s="423">
        <f t="shared" si="7"/>
        <v>0</v>
      </c>
      <c r="M26" s="423">
        <f t="shared" si="7"/>
        <v>0</v>
      </c>
      <c r="N26" s="423">
        <f t="shared" si="7"/>
        <v>0</v>
      </c>
      <c r="O26" s="423">
        <f t="shared" si="7"/>
        <v>0</v>
      </c>
      <c r="P26" s="423">
        <f t="shared" si="7"/>
        <v>0</v>
      </c>
      <c r="Q26" s="423">
        <f t="shared" si="7"/>
        <v>0</v>
      </c>
      <c r="R26" s="423">
        <f t="shared" si="7"/>
        <v>0</v>
      </c>
      <c r="S26" s="423">
        <f t="shared" si="7"/>
        <v>0</v>
      </c>
      <c r="T26" s="423">
        <f t="shared" si="7"/>
        <v>0</v>
      </c>
      <c r="U26" s="423">
        <f t="shared" si="7"/>
        <v>0</v>
      </c>
      <c r="V26" s="423">
        <f t="shared" si="7"/>
        <v>0</v>
      </c>
      <c r="W26" s="423">
        <f t="shared" si="7"/>
        <v>0</v>
      </c>
      <c r="X26" s="423">
        <f t="shared" si="7"/>
        <v>0</v>
      </c>
      <c r="Y26" s="423">
        <f t="shared" si="7"/>
        <v>0</v>
      </c>
      <c r="Z26" s="423">
        <f t="shared" si="7"/>
        <v>0</v>
      </c>
      <c r="AA26" s="423">
        <f t="shared" si="7"/>
        <v>0</v>
      </c>
      <c r="AB26" s="423">
        <f t="shared" si="7"/>
        <v>0</v>
      </c>
      <c r="AC26" s="423">
        <f t="shared" si="7"/>
        <v>0</v>
      </c>
      <c r="AD26" s="423">
        <f t="shared" si="7"/>
        <v>0</v>
      </c>
      <c r="AE26" s="423">
        <f t="shared" si="7"/>
        <v>0</v>
      </c>
      <c r="AF26" s="423">
        <f t="shared" si="7"/>
        <v>0</v>
      </c>
      <c r="AG26" s="423">
        <f t="shared" si="7"/>
        <v>0</v>
      </c>
      <c r="AH26" s="423">
        <f t="shared" si="7"/>
        <v>0</v>
      </c>
      <c r="AI26" s="423">
        <f t="shared" si="7"/>
        <v>0</v>
      </c>
      <c r="AJ26" s="423">
        <f t="shared" si="7"/>
        <v>0</v>
      </c>
      <c r="AK26" s="423">
        <f t="shared" si="7"/>
        <v>0</v>
      </c>
      <c r="AL26" s="423">
        <f t="shared" si="7"/>
        <v>0</v>
      </c>
      <c r="AM26" s="423">
        <f t="shared" si="7"/>
        <v>0</v>
      </c>
      <c r="AN26" s="423">
        <f t="shared" si="7"/>
        <v>0</v>
      </c>
      <c r="AO26" s="423">
        <f t="shared" si="7"/>
        <v>0</v>
      </c>
      <c r="AP26" s="423">
        <f t="shared" si="7"/>
        <v>0</v>
      </c>
      <c r="AQ26" s="423">
        <f t="shared" si="7"/>
        <v>0</v>
      </c>
      <c r="AR26" s="423">
        <f t="shared" si="7"/>
        <v>0</v>
      </c>
      <c r="AS26" s="423">
        <f t="shared" si="7"/>
        <v>0</v>
      </c>
      <c r="AT26" s="423">
        <f t="shared" si="7"/>
        <v>0</v>
      </c>
      <c r="AU26" s="423">
        <f t="shared" si="7"/>
        <v>0</v>
      </c>
      <c r="AV26" s="423">
        <f t="shared" si="7"/>
        <v>0</v>
      </c>
      <c r="AW26" s="423">
        <f t="shared" si="7"/>
        <v>8.3000000000000007</v>
      </c>
      <c r="AX26" s="423">
        <f t="shared" si="7"/>
        <v>0.3</v>
      </c>
      <c r="AY26" s="423">
        <f t="shared" si="7"/>
        <v>0</v>
      </c>
      <c r="AZ26" s="423">
        <f t="shared" si="7"/>
        <v>0</v>
      </c>
      <c r="BA26" s="25">
        <f t="shared" si="3"/>
        <v>0.3</v>
      </c>
      <c r="BB26" s="22"/>
      <c r="BC26" s="22"/>
      <c r="BD26" s="22"/>
      <c r="BE26" s="22"/>
      <c r="BF26" s="22"/>
      <c r="BG26" s="22"/>
      <c r="BH26" s="22"/>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row>
    <row r="27" spans="1:90" ht="48" customHeight="1" x14ac:dyDescent="0.25">
      <c r="A27" s="7"/>
      <c r="B27" s="690" t="s">
        <v>106</v>
      </c>
      <c r="C27" s="445" t="s">
        <v>107</v>
      </c>
      <c r="D27" s="441" t="s">
        <v>93</v>
      </c>
      <c r="E27" s="405">
        <f>E28+E40+E63+E66+E72+E73</f>
        <v>0.5</v>
      </c>
      <c r="F27" s="405">
        <f>F28+F40+F63+F66+F72+F73</f>
        <v>0.5</v>
      </c>
      <c r="G27" s="405">
        <f>G28+G40+G63+G66+G72+G73</f>
        <v>0</v>
      </c>
      <c r="H27" s="405">
        <v>0</v>
      </c>
      <c r="I27" s="405">
        <v>0</v>
      </c>
      <c r="J27" s="405">
        <f t="shared" ref="J27:AZ27" si="8">J28+J40+J63+J66+J72+J73</f>
        <v>0.38009999999999999</v>
      </c>
      <c r="K27" s="405">
        <f t="shared" si="8"/>
        <v>0</v>
      </c>
      <c r="L27" s="405">
        <f t="shared" si="8"/>
        <v>0</v>
      </c>
      <c r="M27" s="405">
        <f t="shared" si="8"/>
        <v>0</v>
      </c>
      <c r="N27" s="405">
        <f t="shared" si="8"/>
        <v>0</v>
      </c>
      <c r="O27" s="405">
        <f t="shared" si="8"/>
        <v>0</v>
      </c>
      <c r="P27" s="405">
        <f t="shared" si="8"/>
        <v>0</v>
      </c>
      <c r="Q27" s="405">
        <f t="shared" si="8"/>
        <v>0</v>
      </c>
      <c r="R27" s="405">
        <f t="shared" si="8"/>
        <v>0</v>
      </c>
      <c r="S27" s="405">
        <f t="shared" si="8"/>
        <v>0</v>
      </c>
      <c r="T27" s="405">
        <f t="shared" si="8"/>
        <v>0</v>
      </c>
      <c r="U27" s="405">
        <f t="shared" si="8"/>
        <v>0</v>
      </c>
      <c r="V27" s="405">
        <f t="shared" si="8"/>
        <v>0</v>
      </c>
      <c r="W27" s="405">
        <f t="shared" si="8"/>
        <v>0</v>
      </c>
      <c r="X27" s="405">
        <f t="shared" si="8"/>
        <v>0</v>
      </c>
      <c r="Y27" s="405">
        <f t="shared" si="8"/>
        <v>0</v>
      </c>
      <c r="Z27" s="405">
        <f t="shared" si="8"/>
        <v>0</v>
      </c>
      <c r="AA27" s="405">
        <f t="shared" si="8"/>
        <v>0</v>
      </c>
      <c r="AB27" s="405">
        <f t="shared" si="8"/>
        <v>0</v>
      </c>
      <c r="AC27" s="405">
        <f t="shared" si="8"/>
        <v>0</v>
      </c>
      <c r="AD27" s="405">
        <f t="shared" si="8"/>
        <v>0</v>
      </c>
      <c r="AE27" s="405">
        <f t="shared" si="8"/>
        <v>0</v>
      </c>
      <c r="AF27" s="405">
        <f t="shared" si="8"/>
        <v>0</v>
      </c>
      <c r="AG27" s="405">
        <f t="shared" si="8"/>
        <v>0</v>
      </c>
      <c r="AH27" s="405">
        <f t="shared" si="8"/>
        <v>0</v>
      </c>
      <c r="AI27" s="405">
        <f t="shared" si="8"/>
        <v>0</v>
      </c>
      <c r="AJ27" s="405">
        <f t="shared" si="8"/>
        <v>0</v>
      </c>
      <c r="AK27" s="405">
        <f t="shared" si="8"/>
        <v>0</v>
      </c>
      <c r="AL27" s="405">
        <f t="shared" si="8"/>
        <v>0</v>
      </c>
      <c r="AM27" s="405">
        <f t="shared" si="8"/>
        <v>0</v>
      </c>
      <c r="AN27" s="405">
        <f t="shared" si="8"/>
        <v>0</v>
      </c>
      <c r="AO27" s="405">
        <f t="shared" si="8"/>
        <v>11.5</v>
      </c>
      <c r="AP27" s="405">
        <f t="shared" si="8"/>
        <v>11.5</v>
      </c>
      <c r="AQ27" s="405">
        <f t="shared" si="8"/>
        <v>0</v>
      </c>
      <c r="AR27" s="405">
        <f t="shared" si="8"/>
        <v>0</v>
      </c>
      <c r="AS27" s="405">
        <f t="shared" si="8"/>
        <v>0</v>
      </c>
      <c r="AT27" s="405">
        <f t="shared" si="8"/>
        <v>0</v>
      </c>
      <c r="AU27" s="405">
        <f t="shared" si="8"/>
        <v>0</v>
      </c>
      <c r="AV27" s="405">
        <f t="shared" si="8"/>
        <v>0</v>
      </c>
      <c r="AW27" s="405">
        <f t="shared" si="8"/>
        <v>26.700099999999999</v>
      </c>
      <c r="AX27" s="405">
        <f t="shared" si="8"/>
        <v>10.848100000000002</v>
      </c>
      <c r="AY27" s="405">
        <f t="shared" si="8"/>
        <v>0</v>
      </c>
      <c r="AZ27" s="405">
        <f t="shared" si="8"/>
        <v>0</v>
      </c>
      <c r="BA27" s="25">
        <f t="shared" si="3"/>
        <v>22.348100000000002</v>
      </c>
      <c r="BB27" s="8"/>
      <c r="BC27" s="8"/>
      <c r="BD27" s="8"/>
      <c r="BE27" s="8"/>
      <c r="BF27" s="8"/>
      <c r="BG27" s="8"/>
      <c r="BH27" s="8"/>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24" customFormat="1" ht="48" customHeight="1" x14ac:dyDescent="0.25">
      <c r="A28" s="21"/>
      <c r="B28" s="690" t="s">
        <v>108</v>
      </c>
      <c r="C28" s="445" t="s">
        <v>109</v>
      </c>
      <c r="D28" s="441" t="s">
        <v>93</v>
      </c>
      <c r="E28" s="405">
        <f>E29+E33+E36+E37</f>
        <v>0</v>
      </c>
      <c r="F28" s="405">
        <f>F29+F33+F36+F37</f>
        <v>0</v>
      </c>
      <c r="G28" s="405">
        <f>G29+G33+G36+G37</f>
        <v>0</v>
      </c>
      <c r="H28" s="405">
        <f>H29+H33+H36+H37</f>
        <v>0</v>
      </c>
      <c r="I28" s="405">
        <v>0</v>
      </c>
      <c r="J28" s="405">
        <v>0</v>
      </c>
      <c r="K28" s="405">
        <f t="shared" ref="K28:AZ28" si="9">K29+K33+K36+K37</f>
        <v>0</v>
      </c>
      <c r="L28" s="405">
        <f t="shared" si="9"/>
        <v>0</v>
      </c>
      <c r="M28" s="405">
        <f t="shared" si="9"/>
        <v>0</v>
      </c>
      <c r="N28" s="405">
        <f t="shared" si="9"/>
        <v>0</v>
      </c>
      <c r="O28" s="405">
        <f t="shared" si="9"/>
        <v>0</v>
      </c>
      <c r="P28" s="405">
        <f t="shared" si="9"/>
        <v>0</v>
      </c>
      <c r="Q28" s="405">
        <f t="shared" si="9"/>
        <v>0</v>
      </c>
      <c r="R28" s="405">
        <f t="shared" si="9"/>
        <v>0</v>
      </c>
      <c r="S28" s="405">
        <f t="shared" si="9"/>
        <v>0</v>
      </c>
      <c r="T28" s="405">
        <f t="shared" si="9"/>
        <v>0</v>
      </c>
      <c r="U28" s="405">
        <f t="shared" si="9"/>
        <v>0</v>
      </c>
      <c r="V28" s="405">
        <f t="shared" si="9"/>
        <v>0</v>
      </c>
      <c r="W28" s="405">
        <f t="shared" si="9"/>
        <v>0</v>
      </c>
      <c r="X28" s="405">
        <f t="shared" si="9"/>
        <v>0</v>
      </c>
      <c r="Y28" s="405">
        <f t="shared" si="9"/>
        <v>0</v>
      </c>
      <c r="Z28" s="405">
        <f t="shared" si="9"/>
        <v>0</v>
      </c>
      <c r="AA28" s="405">
        <f t="shared" si="9"/>
        <v>0</v>
      </c>
      <c r="AB28" s="405">
        <f t="shared" si="9"/>
        <v>0</v>
      </c>
      <c r="AC28" s="405">
        <f t="shared" si="9"/>
        <v>0</v>
      </c>
      <c r="AD28" s="405">
        <f t="shared" si="9"/>
        <v>0</v>
      </c>
      <c r="AE28" s="405">
        <f t="shared" si="9"/>
        <v>0</v>
      </c>
      <c r="AF28" s="405">
        <f t="shared" si="9"/>
        <v>0</v>
      </c>
      <c r="AG28" s="405">
        <f t="shared" si="9"/>
        <v>0</v>
      </c>
      <c r="AH28" s="405">
        <f t="shared" si="9"/>
        <v>0</v>
      </c>
      <c r="AI28" s="405">
        <f t="shared" si="9"/>
        <v>0</v>
      </c>
      <c r="AJ28" s="405">
        <f t="shared" si="9"/>
        <v>0</v>
      </c>
      <c r="AK28" s="405">
        <f t="shared" si="9"/>
        <v>0</v>
      </c>
      <c r="AL28" s="405">
        <f t="shared" si="9"/>
        <v>0</v>
      </c>
      <c r="AM28" s="405">
        <f t="shared" si="9"/>
        <v>0</v>
      </c>
      <c r="AN28" s="405">
        <f t="shared" si="9"/>
        <v>0</v>
      </c>
      <c r="AO28" s="405">
        <f t="shared" si="9"/>
        <v>0</v>
      </c>
      <c r="AP28" s="405">
        <f t="shared" si="9"/>
        <v>0</v>
      </c>
      <c r="AQ28" s="405">
        <f t="shared" si="9"/>
        <v>0</v>
      </c>
      <c r="AR28" s="405">
        <f t="shared" si="9"/>
        <v>0</v>
      </c>
      <c r="AS28" s="405">
        <f t="shared" si="9"/>
        <v>0</v>
      </c>
      <c r="AT28" s="405">
        <f t="shared" si="9"/>
        <v>0</v>
      </c>
      <c r="AU28" s="405">
        <f t="shared" si="9"/>
        <v>0</v>
      </c>
      <c r="AV28" s="405">
        <f t="shared" si="9"/>
        <v>0</v>
      </c>
      <c r="AW28" s="405">
        <f t="shared" si="9"/>
        <v>0</v>
      </c>
      <c r="AX28" s="405">
        <f t="shared" si="9"/>
        <v>0</v>
      </c>
      <c r="AY28" s="405">
        <f t="shared" si="9"/>
        <v>0</v>
      </c>
      <c r="AZ28" s="405">
        <f t="shared" si="9"/>
        <v>0</v>
      </c>
      <c r="BA28" s="25">
        <f t="shared" si="3"/>
        <v>0</v>
      </c>
      <c r="BB28" s="22"/>
      <c r="BC28" s="22"/>
      <c r="BD28" s="22"/>
      <c r="BE28" s="22"/>
      <c r="BF28" s="22"/>
      <c r="BG28" s="22"/>
      <c r="BH28" s="22"/>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row>
    <row r="29" spans="1:90" ht="48" customHeight="1" outlineLevel="1" x14ac:dyDescent="0.25">
      <c r="A29" s="7"/>
      <c r="B29" s="445" t="s">
        <v>110</v>
      </c>
      <c r="C29" s="445" t="s">
        <v>111</v>
      </c>
      <c r="D29" s="441" t="s">
        <v>93</v>
      </c>
      <c r="E29" s="459">
        <f>E30+E31+E32</f>
        <v>0</v>
      </c>
      <c r="F29" s="459">
        <f>F30+F31+F32</f>
        <v>0</v>
      </c>
      <c r="G29" s="459">
        <f t="shared" ref="G29:AZ29" si="10">G30+G31+G32</f>
        <v>0</v>
      </c>
      <c r="H29" s="459">
        <f t="shared" si="10"/>
        <v>0</v>
      </c>
      <c r="I29" s="459">
        <f t="shared" si="10"/>
        <v>0</v>
      </c>
      <c r="J29" s="459">
        <f t="shared" si="10"/>
        <v>0</v>
      </c>
      <c r="K29" s="459">
        <f t="shared" si="10"/>
        <v>0</v>
      </c>
      <c r="L29" s="459">
        <f t="shared" si="10"/>
        <v>0</v>
      </c>
      <c r="M29" s="459">
        <f t="shared" si="10"/>
        <v>0</v>
      </c>
      <c r="N29" s="459">
        <f t="shared" si="10"/>
        <v>0</v>
      </c>
      <c r="O29" s="459">
        <f t="shared" si="10"/>
        <v>0</v>
      </c>
      <c r="P29" s="459">
        <f t="shared" si="10"/>
        <v>0</v>
      </c>
      <c r="Q29" s="459">
        <f t="shared" si="10"/>
        <v>0</v>
      </c>
      <c r="R29" s="459">
        <f t="shared" si="10"/>
        <v>0</v>
      </c>
      <c r="S29" s="459">
        <f t="shared" si="10"/>
        <v>0</v>
      </c>
      <c r="T29" s="459">
        <f t="shared" si="10"/>
        <v>0</v>
      </c>
      <c r="U29" s="459">
        <f t="shared" si="10"/>
        <v>0</v>
      </c>
      <c r="V29" s="459">
        <f t="shared" si="10"/>
        <v>0</v>
      </c>
      <c r="W29" s="459">
        <f t="shared" si="10"/>
        <v>0</v>
      </c>
      <c r="X29" s="459">
        <f t="shared" si="10"/>
        <v>0</v>
      </c>
      <c r="Y29" s="459">
        <f t="shared" si="10"/>
        <v>0</v>
      </c>
      <c r="Z29" s="459">
        <f t="shared" si="10"/>
        <v>0</v>
      </c>
      <c r="AA29" s="459">
        <f t="shared" si="10"/>
        <v>0</v>
      </c>
      <c r="AB29" s="459">
        <f t="shared" si="10"/>
        <v>0</v>
      </c>
      <c r="AC29" s="459">
        <f t="shared" si="10"/>
        <v>0</v>
      </c>
      <c r="AD29" s="459">
        <f t="shared" si="10"/>
        <v>0</v>
      </c>
      <c r="AE29" s="459">
        <f t="shared" si="10"/>
        <v>0</v>
      </c>
      <c r="AF29" s="459">
        <f t="shared" si="10"/>
        <v>0</v>
      </c>
      <c r="AG29" s="459">
        <f t="shared" si="10"/>
        <v>0</v>
      </c>
      <c r="AH29" s="459">
        <f t="shared" si="10"/>
        <v>0</v>
      </c>
      <c r="AI29" s="459">
        <f t="shared" si="10"/>
        <v>0</v>
      </c>
      <c r="AJ29" s="459">
        <f t="shared" si="10"/>
        <v>0</v>
      </c>
      <c r="AK29" s="459">
        <f t="shared" si="10"/>
        <v>0</v>
      </c>
      <c r="AL29" s="459">
        <f t="shared" si="10"/>
        <v>0</v>
      </c>
      <c r="AM29" s="459">
        <f t="shared" si="10"/>
        <v>0</v>
      </c>
      <c r="AN29" s="459">
        <f t="shared" si="10"/>
        <v>0</v>
      </c>
      <c r="AO29" s="459">
        <f t="shared" si="10"/>
        <v>0</v>
      </c>
      <c r="AP29" s="459">
        <f t="shared" si="10"/>
        <v>0</v>
      </c>
      <c r="AQ29" s="459">
        <f t="shared" si="10"/>
        <v>0</v>
      </c>
      <c r="AR29" s="459">
        <f t="shared" si="10"/>
        <v>0</v>
      </c>
      <c r="AS29" s="459">
        <f t="shared" si="10"/>
        <v>0</v>
      </c>
      <c r="AT29" s="459">
        <f t="shared" si="10"/>
        <v>0</v>
      </c>
      <c r="AU29" s="459">
        <f t="shared" si="10"/>
        <v>0</v>
      </c>
      <c r="AV29" s="459">
        <f t="shared" si="10"/>
        <v>0</v>
      </c>
      <c r="AW29" s="459">
        <f t="shared" si="10"/>
        <v>0</v>
      </c>
      <c r="AX29" s="459">
        <f t="shared" si="10"/>
        <v>0</v>
      </c>
      <c r="AY29" s="459">
        <f t="shared" si="10"/>
        <v>0</v>
      </c>
      <c r="AZ29" s="459">
        <f t="shared" si="10"/>
        <v>0</v>
      </c>
      <c r="BA29" s="25">
        <f t="shared" si="3"/>
        <v>0</v>
      </c>
    </row>
    <row r="30" spans="1:90" ht="42" customHeight="1" outlineLevel="1" x14ac:dyDescent="0.25">
      <c r="A30" s="7"/>
      <c r="B30" s="446" t="s">
        <v>112</v>
      </c>
      <c r="C30" s="447" t="s">
        <v>113</v>
      </c>
      <c r="D30" s="691" t="s">
        <v>93</v>
      </c>
      <c r="E30" s="423">
        <v>0</v>
      </c>
      <c r="F30" s="423">
        <v>0</v>
      </c>
      <c r="G30" s="423">
        <v>0</v>
      </c>
      <c r="H30" s="423">
        <v>0</v>
      </c>
      <c r="I30" s="423">
        <v>0</v>
      </c>
      <c r="J30" s="423">
        <v>0</v>
      </c>
      <c r="K30" s="423">
        <v>0</v>
      </c>
      <c r="L30" s="423">
        <v>0</v>
      </c>
      <c r="M30" s="423">
        <v>0</v>
      </c>
      <c r="N30" s="423">
        <v>0</v>
      </c>
      <c r="O30" s="423">
        <v>0</v>
      </c>
      <c r="P30" s="423">
        <v>0</v>
      </c>
      <c r="Q30" s="423">
        <v>0</v>
      </c>
      <c r="R30" s="423">
        <v>0</v>
      </c>
      <c r="S30" s="423">
        <v>0</v>
      </c>
      <c r="T30" s="423">
        <v>0</v>
      </c>
      <c r="U30" s="423">
        <v>0</v>
      </c>
      <c r="V30" s="423">
        <v>0</v>
      </c>
      <c r="W30" s="423">
        <v>0</v>
      </c>
      <c r="X30" s="423">
        <v>0</v>
      </c>
      <c r="Y30" s="423">
        <v>0</v>
      </c>
      <c r="Z30" s="423">
        <v>0</v>
      </c>
      <c r="AA30" s="423">
        <v>0</v>
      </c>
      <c r="AB30" s="423">
        <v>0</v>
      </c>
      <c r="AC30" s="423">
        <v>0</v>
      </c>
      <c r="AD30" s="423">
        <v>0</v>
      </c>
      <c r="AE30" s="423">
        <v>0</v>
      </c>
      <c r="AF30" s="423">
        <v>0</v>
      </c>
      <c r="AG30" s="423">
        <v>0</v>
      </c>
      <c r="AH30" s="423">
        <v>0</v>
      </c>
      <c r="AI30" s="423">
        <v>0</v>
      </c>
      <c r="AJ30" s="423">
        <v>0</v>
      </c>
      <c r="AK30" s="423">
        <v>0</v>
      </c>
      <c r="AL30" s="423">
        <v>0</v>
      </c>
      <c r="AM30" s="423">
        <v>0</v>
      </c>
      <c r="AN30" s="423">
        <v>0</v>
      </c>
      <c r="AO30" s="423">
        <v>0</v>
      </c>
      <c r="AP30" s="423">
        <v>0</v>
      </c>
      <c r="AQ30" s="423">
        <v>0</v>
      </c>
      <c r="AR30" s="423">
        <v>0</v>
      </c>
      <c r="AS30" s="423">
        <v>0</v>
      </c>
      <c r="AT30" s="423">
        <v>0</v>
      </c>
      <c r="AU30" s="423">
        <v>0</v>
      </c>
      <c r="AV30" s="423">
        <v>0</v>
      </c>
      <c r="AW30" s="423">
        <v>0</v>
      </c>
      <c r="AX30" s="423">
        <v>0</v>
      </c>
      <c r="AY30" s="423">
        <v>0</v>
      </c>
      <c r="AZ30" s="423">
        <v>0</v>
      </c>
      <c r="BA30" s="25">
        <f t="shared" si="3"/>
        <v>0</v>
      </c>
    </row>
    <row r="31" spans="1:90" ht="42" customHeight="1" outlineLevel="1" x14ac:dyDescent="0.25">
      <c r="A31" s="7"/>
      <c r="B31" s="446" t="s">
        <v>114</v>
      </c>
      <c r="C31" s="447" t="s">
        <v>115</v>
      </c>
      <c r="D31" s="691" t="s">
        <v>93</v>
      </c>
      <c r="E31" s="423">
        <v>0</v>
      </c>
      <c r="F31" s="423">
        <v>0</v>
      </c>
      <c r="G31" s="423">
        <v>0</v>
      </c>
      <c r="H31" s="423">
        <v>0</v>
      </c>
      <c r="I31" s="423">
        <v>0</v>
      </c>
      <c r="J31" s="423">
        <v>0</v>
      </c>
      <c r="K31" s="423">
        <v>0</v>
      </c>
      <c r="L31" s="423">
        <v>0</v>
      </c>
      <c r="M31" s="423">
        <v>0</v>
      </c>
      <c r="N31" s="423">
        <v>0</v>
      </c>
      <c r="O31" s="423">
        <v>0</v>
      </c>
      <c r="P31" s="423">
        <v>0</v>
      </c>
      <c r="Q31" s="423">
        <v>0</v>
      </c>
      <c r="R31" s="423">
        <v>0</v>
      </c>
      <c r="S31" s="423">
        <v>0</v>
      </c>
      <c r="T31" s="423">
        <v>0</v>
      </c>
      <c r="U31" s="423">
        <v>0</v>
      </c>
      <c r="V31" s="423">
        <v>0</v>
      </c>
      <c r="W31" s="423">
        <v>0</v>
      </c>
      <c r="X31" s="423">
        <v>0</v>
      </c>
      <c r="Y31" s="423">
        <v>0</v>
      </c>
      <c r="Z31" s="423">
        <v>0</v>
      </c>
      <c r="AA31" s="423">
        <v>0</v>
      </c>
      <c r="AB31" s="423">
        <v>0</v>
      </c>
      <c r="AC31" s="423">
        <v>0</v>
      </c>
      <c r="AD31" s="423">
        <v>0</v>
      </c>
      <c r="AE31" s="423">
        <v>0</v>
      </c>
      <c r="AF31" s="423">
        <v>0</v>
      </c>
      <c r="AG31" s="423">
        <v>0</v>
      </c>
      <c r="AH31" s="423">
        <v>0</v>
      </c>
      <c r="AI31" s="423">
        <v>0</v>
      </c>
      <c r="AJ31" s="423">
        <v>0</v>
      </c>
      <c r="AK31" s="423">
        <v>0</v>
      </c>
      <c r="AL31" s="423">
        <v>0</v>
      </c>
      <c r="AM31" s="423">
        <v>0</v>
      </c>
      <c r="AN31" s="423">
        <v>0</v>
      </c>
      <c r="AO31" s="423">
        <v>0</v>
      </c>
      <c r="AP31" s="423">
        <v>0</v>
      </c>
      <c r="AQ31" s="423">
        <v>0</v>
      </c>
      <c r="AR31" s="423">
        <v>0</v>
      </c>
      <c r="AS31" s="423">
        <v>0</v>
      </c>
      <c r="AT31" s="423">
        <v>0</v>
      </c>
      <c r="AU31" s="423">
        <v>0</v>
      </c>
      <c r="AV31" s="423">
        <v>0</v>
      </c>
      <c r="AW31" s="423">
        <v>0</v>
      </c>
      <c r="AX31" s="423">
        <v>0</v>
      </c>
      <c r="AY31" s="423">
        <v>0</v>
      </c>
      <c r="AZ31" s="423">
        <v>0</v>
      </c>
      <c r="BA31" s="25">
        <f t="shared" si="3"/>
        <v>0</v>
      </c>
    </row>
    <row r="32" spans="1:90" ht="42" customHeight="1" outlineLevel="1" x14ac:dyDescent="0.25">
      <c r="A32" s="7"/>
      <c r="B32" s="446" t="s">
        <v>116</v>
      </c>
      <c r="C32" s="447" t="s">
        <v>117</v>
      </c>
      <c r="D32" s="691" t="s">
        <v>93</v>
      </c>
      <c r="E32" s="423">
        <v>0</v>
      </c>
      <c r="F32" s="423">
        <v>0</v>
      </c>
      <c r="G32" s="423">
        <v>0</v>
      </c>
      <c r="H32" s="423">
        <v>0</v>
      </c>
      <c r="I32" s="423">
        <v>0</v>
      </c>
      <c r="J32" s="423">
        <v>0</v>
      </c>
      <c r="K32" s="423">
        <v>0</v>
      </c>
      <c r="L32" s="423">
        <v>0</v>
      </c>
      <c r="M32" s="423">
        <v>0</v>
      </c>
      <c r="N32" s="423">
        <v>0</v>
      </c>
      <c r="O32" s="423">
        <v>0</v>
      </c>
      <c r="P32" s="423">
        <v>0</v>
      </c>
      <c r="Q32" s="423">
        <v>0</v>
      </c>
      <c r="R32" s="423">
        <v>0</v>
      </c>
      <c r="S32" s="423">
        <v>0</v>
      </c>
      <c r="T32" s="423">
        <v>0</v>
      </c>
      <c r="U32" s="423">
        <v>0</v>
      </c>
      <c r="V32" s="423">
        <v>0</v>
      </c>
      <c r="W32" s="423">
        <v>0</v>
      </c>
      <c r="X32" s="423">
        <v>0</v>
      </c>
      <c r="Y32" s="423">
        <v>0</v>
      </c>
      <c r="Z32" s="423">
        <v>0</v>
      </c>
      <c r="AA32" s="423">
        <v>0</v>
      </c>
      <c r="AB32" s="423">
        <v>0</v>
      </c>
      <c r="AC32" s="423">
        <v>0</v>
      </c>
      <c r="AD32" s="423">
        <v>0</v>
      </c>
      <c r="AE32" s="423">
        <v>0</v>
      </c>
      <c r="AF32" s="423">
        <v>0</v>
      </c>
      <c r="AG32" s="423">
        <v>0</v>
      </c>
      <c r="AH32" s="423">
        <v>0</v>
      </c>
      <c r="AI32" s="423">
        <v>0</v>
      </c>
      <c r="AJ32" s="423">
        <v>0</v>
      </c>
      <c r="AK32" s="423">
        <v>0</v>
      </c>
      <c r="AL32" s="423">
        <v>0</v>
      </c>
      <c r="AM32" s="423">
        <v>0</v>
      </c>
      <c r="AN32" s="423">
        <v>0</v>
      </c>
      <c r="AO32" s="423">
        <v>0</v>
      </c>
      <c r="AP32" s="423">
        <v>0</v>
      </c>
      <c r="AQ32" s="423">
        <v>0</v>
      </c>
      <c r="AR32" s="423">
        <v>0</v>
      </c>
      <c r="AS32" s="423">
        <v>0</v>
      </c>
      <c r="AT32" s="423">
        <v>0</v>
      </c>
      <c r="AU32" s="423">
        <v>0</v>
      </c>
      <c r="AV32" s="423">
        <v>0</v>
      </c>
      <c r="AW32" s="423">
        <v>0</v>
      </c>
      <c r="AX32" s="423">
        <v>0</v>
      </c>
      <c r="AY32" s="423">
        <v>0</v>
      </c>
      <c r="AZ32" s="423">
        <v>0</v>
      </c>
      <c r="BA32" s="25">
        <f t="shared" si="3"/>
        <v>0</v>
      </c>
    </row>
    <row r="33" spans="1:72" ht="48" customHeight="1" outlineLevel="1" x14ac:dyDescent="0.25">
      <c r="A33" s="7"/>
      <c r="B33" s="690" t="s">
        <v>118</v>
      </c>
      <c r="C33" s="445" t="s">
        <v>119</v>
      </c>
      <c r="D33" s="690" t="s">
        <v>93</v>
      </c>
      <c r="E33" s="459">
        <v>0</v>
      </c>
      <c r="F33" s="459"/>
      <c r="G33" s="459">
        <v>0</v>
      </c>
      <c r="H33" s="459"/>
      <c r="I33" s="459">
        <v>0</v>
      </c>
      <c r="J33" s="459"/>
      <c r="K33" s="459">
        <v>0</v>
      </c>
      <c r="L33" s="459"/>
      <c r="M33" s="459">
        <v>0</v>
      </c>
      <c r="N33" s="459"/>
      <c r="O33" s="459">
        <v>0</v>
      </c>
      <c r="P33" s="459"/>
      <c r="Q33" s="459">
        <v>0</v>
      </c>
      <c r="R33" s="459"/>
      <c r="S33" s="459">
        <v>0</v>
      </c>
      <c r="T33" s="459"/>
      <c r="U33" s="459">
        <v>0</v>
      </c>
      <c r="V33" s="459"/>
      <c r="W33" s="459">
        <v>0</v>
      </c>
      <c r="X33" s="459"/>
      <c r="Y33" s="459">
        <v>0</v>
      </c>
      <c r="Z33" s="459"/>
      <c r="AA33" s="459">
        <v>0</v>
      </c>
      <c r="AB33" s="459"/>
      <c r="AC33" s="459">
        <v>0</v>
      </c>
      <c r="AD33" s="459"/>
      <c r="AE33" s="459">
        <v>0</v>
      </c>
      <c r="AF33" s="459"/>
      <c r="AG33" s="459">
        <v>0</v>
      </c>
      <c r="AH33" s="459"/>
      <c r="AI33" s="459">
        <v>0</v>
      </c>
      <c r="AJ33" s="459"/>
      <c r="AK33" s="459">
        <v>0</v>
      </c>
      <c r="AL33" s="459"/>
      <c r="AM33" s="459">
        <v>0</v>
      </c>
      <c r="AN33" s="459"/>
      <c r="AO33" s="459">
        <v>0</v>
      </c>
      <c r="AP33" s="459"/>
      <c r="AQ33" s="459">
        <v>0</v>
      </c>
      <c r="AR33" s="459"/>
      <c r="AS33" s="459">
        <v>0</v>
      </c>
      <c r="AT33" s="459"/>
      <c r="AU33" s="459">
        <v>0</v>
      </c>
      <c r="AV33" s="459"/>
      <c r="AW33" s="459">
        <v>0</v>
      </c>
      <c r="AX33" s="459"/>
      <c r="AY33" s="459">
        <v>0</v>
      </c>
      <c r="AZ33" s="479"/>
      <c r="BA33" s="25">
        <f t="shared" si="3"/>
        <v>0</v>
      </c>
    </row>
    <row r="34" spans="1:72" ht="42" customHeight="1" outlineLevel="1" x14ac:dyDescent="0.25">
      <c r="A34" s="7"/>
      <c r="B34" s="447" t="s">
        <v>120</v>
      </c>
      <c r="C34" s="447" t="s">
        <v>121</v>
      </c>
      <c r="D34" s="692" t="s">
        <v>93</v>
      </c>
      <c r="E34" s="423">
        <v>0</v>
      </c>
      <c r="F34" s="423">
        <v>0</v>
      </c>
      <c r="G34" s="423">
        <v>0</v>
      </c>
      <c r="H34" s="423">
        <v>0</v>
      </c>
      <c r="I34" s="423">
        <v>0</v>
      </c>
      <c r="J34" s="423">
        <v>0</v>
      </c>
      <c r="K34" s="423">
        <v>0</v>
      </c>
      <c r="L34" s="423">
        <v>0</v>
      </c>
      <c r="M34" s="423">
        <v>0</v>
      </c>
      <c r="N34" s="423">
        <v>0</v>
      </c>
      <c r="O34" s="423">
        <v>0</v>
      </c>
      <c r="P34" s="423">
        <v>0</v>
      </c>
      <c r="Q34" s="423">
        <v>0</v>
      </c>
      <c r="R34" s="423">
        <v>0</v>
      </c>
      <c r="S34" s="423">
        <v>0</v>
      </c>
      <c r="T34" s="423">
        <v>0</v>
      </c>
      <c r="U34" s="423">
        <v>0</v>
      </c>
      <c r="V34" s="423">
        <v>0</v>
      </c>
      <c r="W34" s="423">
        <v>0</v>
      </c>
      <c r="X34" s="423">
        <v>0</v>
      </c>
      <c r="Y34" s="423">
        <v>0</v>
      </c>
      <c r="Z34" s="423">
        <v>0</v>
      </c>
      <c r="AA34" s="423">
        <v>0</v>
      </c>
      <c r="AB34" s="423">
        <v>0</v>
      </c>
      <c r="AC34" s="423">
        <v>0</v>
      </c>
      <c r="AD34" s="423">
        <v>0</v>
      </c>
      <c r="AE34" s="423">
        <v>0</v>
      </c>
      <c r="AF34" s="423">
        <v>0</v>
      </c>
      <c r="AG34" s="423">
        <v>0</v>
      </c>
      <c r="AH34" s="423">
        <v>0</v>
      </c>
      <c r="AI34" s="423">
        <v>0</v>
      </c>
      <c r="AJ34" s="423">
        <v>0</v>
      </c>
      <c r="AK34" s="423">
        <v>0</v>
      </c>
      <c r="AL34" s="423">
        <v>0</v>
      </c>
      <c r="AM34" s="423">
        <v>0</v>
      </c>
      <c r="AN34" s="423">
        <v>0</v>
      </c>
      <c r="AO34" s="423">
        <v>0</v>
      </c>
      <c r="AP34" s="423">
        <v>0</v>
      </c>
      <c r="AQ34" s="423">
        <v>0</v>
      </c>
      <c r="AR34" s="423">
        <v>0</v>
      </c>
      <c r="AS34" s="423">
        <v>0</v>
      </c>
      <c r="AT34" s="423">
        <v>0</v>
      </c>
      <c r="AU34" s="423">
        <v>0</v>
      </c>
      <c r="AV34" s="423">
        <v>0</v>
      </c>
      <c r="AW34" s="423">
        <v>0</v>
      </c>
      <c r="AX34" s="423">
        <v>0</v>
      </c>
      <c r="AY34" s="423">
        <v>0</v>
      </c>
      <c r="AZ34" s="423">
        <v>0</v>
      </c>
      <c r="BA34" s="25">
        <f t="shared" si="3"/>
        <v>0</v>
      </c>
    </row>
    <row r="35" spans="1:72" ht="42" customHeight="1" outlineLevel="1" x14ac:dyDescent="0.25">
      <c r="A35" s="7"/>
      <c r="B35" s="446" t="s">
        <v>122</v>
      </c>
      <c r="C35" s="447" t="s">
        <v>123</v>
      </c>
      <c r="D35" s="692" t="s">
        <v>93</v>
      </c>
      <c r="E35" s="423">
        <v>0</v>
      </c>
      <c r="F35" s="423">
        <v>0</v>
      </c>
      <c r="G35" s="423">
        <v>0</v>
      </c>
      <c r="H35" s="423">
        <v>0</v>
      </c>
      <c r="I35" s="423">
        <v>0</v>
      </c>
      <c r="J35" s="423">
        <v>0</v>
      </c>
      <c r="K35" s="423">
        <v>0</v>
      </c>
      <c r="L35" s="423">
        <v>0</v>
      </c>
      <c r="M35" s="423">
        <v>0</v>
      </c>
      <c r="N35" s="423">
        <v>0</v>
      </c>
      <c r="O35" s="423">
        <v>0</v>
      </c>
      <c r="P35" s="423">
        <v>0</v>
      </c>
      <c r="Q35" s="423">
        <v>0</v>
      </c>
      <c r="R35" s="423">
        <v>0</v>
      </c>
      <c r="S35" s="423">
        <v>0</v>
      </c>
      <c r="T35" s="423">
        <v>0</v>
      </c>
      <c r="U35" s="423">
        <v>0</v>
      </c>
      <c r="V35" s="423">
        <v>0</v>
      </c>
      <c r="W35" s="423">
        <v>0</v>
      </c>
      <c r="X35" s="423">
        <v>0</v>
      </c>
      <c r="Y35" s="423">
        <v>0</v>
      </c>
      <c r="Z35" s="423">
        <v>0</v>
      </c>
      <c r="AA35" s="423">
        <v>0</v>
      </c>
      <c r="AB35" s="423">
        <v>0</v>
      </c>
      <c r="AC35" s="423">
        <v>0</v>
      </c>
      <c r="AD35" s="423">
        <v>0</v>
      </c>
      <c r="AE35" s="423">
        <v>0</v>
      </c>
      <c r="AF35" s="423">
        <v>0</v>
      </c>
      <c r="AG35" s="423">
        <v>0</v>
      </c>
      <c r="AH35" s="423">
        <v>0</v>
      </c>
      <c r="AI35" s="423">
        <v>0</v>
      </c>
      <c r="AJ35" s="423">
        <v>0</v>
      </c>
      <c r="AK35" s="423">
        <v>0</v>
      </c>
      <c r="AL35" s="423">
        <v>0</v>
      </c>
      <c r="AM35" s="423">
        <v>0</v>
      </c>
      <c r="AN35" s="423">
        <v>0</v>
      </c>
      <c r="AO35" s="423">
        <v>0</v>
      </c>
      <c r="AP35" s="423">
        <v>0</v>
      </c>
      <c r="AQ35" s="423">
        <v>0</v>
      </c>
      <c r="AR35" s="423">
        <v>0</v>
      </c>
      <c r="AS35" s="423">
        <v>0</v>
      </c>
      <c r="AT35" s="423">
        <v>0</v>
      </c>
      <c r="AU35" s="423">
        <v>0</v>
      </c>
      <c r="AV35" s="423">
        <v>0</v>
      </c>
      <c r="AW35" s="423">
        <v>0</v>
      </c>
      <c r="AX35" s="423">
        <v>0</v>
      </c>
      <c r="AY35" s="423">
        <v>0</v>
      </c>
      <c r="AZ35" s="423">
        <v>0</v>
      </c>
      <c r="BA35" s="25">
        <f t="shared" si="3"/>
        <v>0</v>
      </c>
    </row>
    <row r="36" spans="1:72" ht="48" customHeight="1" outlineLevel="1" x14ac:dyDescent="0.25">
      <c r="A36" s="7"/>
      <c r="B36" s="690" t="s">
        <v>124</v>
      </c>
      <c r="C36" s="690" t="s">
        <v>125</v>
      </c>
      <c r="D36" s="690" t="s">
        <v>93</v>
      </c>
      <c r="E36" s="396">
        <v>0</v>
      </c>
      <c r="F36" s="396">
        <v>0</v>
      </c>
      <c r="G36" s="396">
        <v>0</v>
      </c>
      <c r="H36" s="396">
        <v>0</v>
      </c>
      <c r="I36" s="396">
        <v>0</v>
      </c>
      <c r="J36" s="396">
        <v>0</v>
      </c>
      <c r="K36" s="396">
        <v>0</v>
      </c>
      <c r="L36" s="396">
        <v>0</v>
      </c>
      <c r="M36" s="396">
        <v>0</v>
      </c>
      <c r="N36" s="396">
        <v>0</v>
      </c>
      <c r="O36" s="396">
        <v>0</v>
      </c>
      <c r="P36" s="396">
        <v>0</v>
      </c>
      <c r="Q36" s="396">
        <v>0</v>
      </c>
      <c r="R36" s="396">
        <v>0</v>
      </c>
      <c r="S36" s="396">
        <v>0</v>
      </c>
      <c r="T36" s="396">
        <v>0</v>
      </c>
      <c r="U36" s="396">
        <v>0</v>
      </c>
      <c r="V36" s="396">
        <v>0</v>
      </c>
      <c r="W36" s="396">
        <v>0</v>
      </c>
      <c r="X36" s="396">
        <v>0</v>
      </c>
      <c r="Y36" s="396">
        <v>0</v>
      </c>
      <c r="Z36" s="396">
        <v>0</v>
      </c>
      <c r="AA36" s="396">
        <v>0</v>
      </c>
      <c r="AB36" s="396">
        <v>0</v>
      </c>
      <c r="AC36" s="396">
        <v>0</v>
      </c>
      <c r="AD36" s="396">
        <v>0</v>
      </c>
      <c r="AE36" s="396">
        <v>0</v>
      </c>
      <c r="AF36" s="396">
        <v>0</v>
      </c>
      <c r="AG36" s="396">
        <v>0</v>
      </c>
      <c r="AH36" s="396">
        <v>0</v>
      </c>
      <c r="AI36" s="396">
        <v>0</v>
      </c>
      <c r="AJ36" s="396">
        <v>0</v>
      </c>
      <c r="AK36" s="396">
        <v>0</v>
      </c>
      <c r="AL36" s="396">
        <v>0</v>
      </c>
      <c r="AM36" s="396">
        <v>0</v>
      </c>
      <c r="AN36" s="396">
        <v>0</v>
      </c>
      <c r="AO36" s="396">
        <v>0</v>
      </c>
      <c r="AP36" s="396">
        <v>0</v>
      </c>
      <c r="AQ36" s="396">
        <v>0</v>
      </c>
      <c r="AR36" s="396">
        <v>0</v>
      </c>
      <c r="AS36" s="396">
        <v>0</v>
      </c>
      <c r="AT36" s="396">
        <v>0</v>
      </c>
      <c r="AU36" s="396">
        <v>0</v>
      </c>
      <c r="AV36" s="396">
        <v>0</v>
      </c>
      <c r="AW36" s="396">
        <v>0</v>
      </c>
      <c r="AX36" s="396">
        <v>0</v>
      </c>
      <c r="AY36" s="396">
        <v>0</v>
      </c>
      <c r="AZ36" s="396">
        <v>0</v>
      </c>
      <c r="BA36" s="25">
        <f t="shared" si="3"/>
        <v>0</v>
      </c>
    </row>
    <row r="37" spans="1:72" ht="48" customHeight="1" outlineLevel="1" x14ac:dyDescent="0.25">
      <c r="A37" s="7"/>
      <c r="B37" s="693" t="s">
        <v>126</v>
      </c>
      <c r="C37" s="690" t="s">
        <v>127</v>
      </c>
      <c r="D37" s="690" t="s">
        <v>93</v>
      </c>
      <c r="E37" s="396">
        <f>SUBTOTAL(9,E38:E39)</f>
        <v>0</v>
      </c>
      <c r="F37" s="396">
        <f t="shared" ref="F37:AZ37" si="11">SUBTOTAL(9,F38:F39)</f>
        <v>0</v>
      </c>
      <c r="G37" s="396">
        <f t="shared" si="11"/>
        <v>0</v>
      </c>
      <c r="H37" s="396">
        <f t="shared" si="11"/>
        <v>0</v>
      </c>
      <c r="I37" s="396">
        <f t="shared" si="11"/>
        <v>0</v>
      </c>
      <c r="J37" s="396">
        <f t="shared" si="11"/>
        <v>0</v>
      </c>
      <c r="K37" s="396">
        <f t="shared" si="11"/>
        <v>0</v>
      </c>
      <c r="L37" s="396">
        <f t="shared" si="11"/>
        <v>0</v>
      </c>
      <c r="M37" s="396">
        <f t="shared" si="11"/>
        <v>0</v>
      </c>
      <c r="N37" s="396">
        <f t="shared" si="11"/>
        <v>0</v>
      </c>
      <c r="O37" s="396">
        <f t="shared" si="11"/>
        <v>0</v>
      </c>
      <c r="P37" s="396">
        <f t="shared" si="11"/>
        <v>0</v>
      </c>
      <c r="Q37" s="396">
        <f t="shared" si="11"/>
        <v>0</v>
      </c>
      <c r="R37" s="396">
        <f t="shared" si="11"/>
        <v>0</v>
      </c>
      <c r="S37" s="396">
        <f t="shared" si="11"/>
        <v>0</v>
      </c>
      <c r="T37" s="396">
        <f t="shared" si="11"/>
        <v>0</v>
      </c>
      <c r="U37" s="396">
        <f t="shared" si="11"/>
        <v>0</v>
      </c>
      <c r="V37" s="396">
        <f t="shared" si="11"/>
        <v>0</v>
      </c>
      <c r="W37" s="396">
        <f t="shared" si="11"/>
        <v>0</v>
      </c>
      <c r="X37" s="396">
        <f t="shared" si="11"/>
        <v>0</v>
      </c>
      <c r="Y37" s="396">
        <f t="shared" si="11"/>
        <v>0</v>
      </c>
      <c r="Z37" s="396">
        <f t="shared" si="11"/>
        <v>0</v>
      </c>
      <c r="AA37" s="396">
        <f t="shared" si="11"/>
        <v>0</v>
      </c>
      <c r="AB37" s="396">
        <f t="shared" si="11"/>
        <v>0</v>
      </c>
      <c r="AC37" s="396">
        <f t="shared" si="11"/>
        <v>0</v>
      </c>
      <c r="AD37" s="396">
        <f t="shared" si="11"/>
        <v>0</v>
      </c>
      <c r="AE37" s="396">
        <f t="shared" si="11"/>
        <v>0</v>
      </c>
      <c r="AF37" s="396">
        <f t="shared" si="11"/>
        <v>0</v>
      </c>
      <c r="AG37" s="396">
        <f t="shared" si="11"/>
        <v>0</v>
      </c>
      <c r="AH37" s="396">
        <f t="shared" si="11"/>
        <v>0</v>
      </c>
      <c r="AI37" s="396">
        <f t="shared" si="11"/>
        <v>0</v>
      </c>
      <c r="AJ37" s="396">
        <f t="shared" si="11"/>
        <v>0</v>
      </c>
      <c r="AK37" s="396">
        <f t="shared" si="11"/>
        <v>0</v>
      </c>
      <c r="AL37" s="396">
        <f t="shared" si="11"/>
        <v>0</v>
      </c>
      <c r="AM37" s="396">
        <f t="shared" si="11"/>
        <v>0</v>
      </c>
      <c r="AN37" s="396">
        <f t="shared" si="11"/>
        <v>0</v>
      </c>
      <c r="AO37" s="396">
        <f t="shared" si="11"/>
        <v>0</v>
      </c>
      <c r="AP37" s="396">
        <f t="shared" si="11"/>
        <v>0</v>
      </c>
      <c r="AQ37" s="396">
        <f t="shared" si="11"/>
        <v>0</v>
      </c>
      <c r="AR37" s="396">
        <f t="shared" si="11"/>
        <v>0</v>
      </c>
      <c r="AS37" s="396">
        <f t="shared" si="11"/>
        <v>0</v>
      </c>
      <c r="AT37" s="396">
        <f t="shared" si="11"/>
        <v>0</v>
      </c>
      <c r="AU37" s="396">
        <f t="shared" si="11"/>
        <v>0</v>
      </c>
      <c r="AV37" s="396">
        <f t="shared" si="11"/>
        <v>0</v>
      </c>
      <c r="AW37" s="396">
        <f t="shared" si="11"/>
        <v>0</v>
      </c>
      <c r="AX37" s="396">
        <f t="shared" si="11"/>
        <v>0</v>
      </c>
      <c r="AY37" s="396">
        <f t="shared" si="11"/>
        <v>0</v>
      </c>
      <c r="AZ37" s="396">
        <f t="shared" si="11"/>
        <v>0</v>
      </c>
      <c r="BA37" s="25">
        <f t="shared" si="3"/>
        <v>0</v>
      </c>
    </row>
    <row r="38" spans="1:72" s="687" customFormat="1" ht="42" customHeight="1" outlineLevel="1" x14ac:dyDescent="0.25">
      <c r="B38" s="701" t="s">
        <v>286</v>
      </c>
      <c r="C38" s="703" t="s">
        <v>287</v>
      </c>
      <c r="D38" s="444" t="s">
        <v>93</v>
      </c>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2"/>
      <c r="BA38" s="27"/>
      <c r="BB38" s="4"/>
      <c r="BC38" s="4"/>
      <c r="BD38" s="4"/>
      <c r="BE38" s="4"/>
      <c r="BF38" s="4"/>
      <c r="BG38" s="4"/>
      <c r="BH38" s="4"/>
    </row>
    <row r="39" spans="1:72" s="26" customFormat="1" ht="42" customHeight="1" outlineLevel="1" x14ac:dyDescent="0.25">
      <c r="A39" s="7"/>
      <c r="B39" s="421" t="s">
        <v>128</v>
      </c>
      <c r="C39" s="422" t="s">
        <v>129</v>
      </c>
      <c r="D39" s="444" t="s">
        <v>93</v>
      </c>
      <c r="E39" s="423">
        <v>0</v>
      </c>
      <c r="F39" s="423">
        <v>0</v>
      </c>
      <c r="G39" s="423">
        <v>0</v>
      </c>
      <c r="H39" s="423">
        <v>0</v>
      </c>
      <c r="I39" s="423">
        <v>0</v>
      </c>
      <c r="J39" s="423">
        <v>0</v>
      </c>
      <c r="K39" s="423">
        <v>0</v>
      </c>
      <c r="L39" s="423">
        <v>0</v>
      </c>
      <c r="M39" s="423">
        <v>0</v>
      </c>
      <c r="N39" s="423">
        <v>0</v>
      </c>
      <c r="O39" s="423">
        <v>0</v>
      </c>
      <c r="P39" s="423">
        <v>0</v>
      </c>
      <c r="Q39" s="423">
        <v>0</v>
      </c>
      <c r="R39" s="423">
        <v>0</v>
      </c>
      <c r="S39" s="423">
        <v>0</v>
      </c>
      <c r="T39" s="423">
        <v>0</v>
      </c>
      <c r="U39" s="423">
        <v>0</v>
      </c>
      <c r="V39" s="423">
        <v>0</v>
      </c>
      <c r="W39" s="423">
        <v>0</v>
      </c>
      <c r="X39" s="423">
        <v>0</v>
      </c>
      <c r="Y39" s="423">
        <v>0</v>
      </c>
      <c r="Z39" s="423">
        <v>0</v>
      </c>
      <c r="AA39" s="423">
        <v>0</v>
      </c>
      <c r="AB39" s="423">
        <v>0</v>
      </c>
      <c r="AC39" s="423">
        <v>0</v>
      </c>
      <c r="AD39" s="423">
        <v>0</v>
      </c>
      <c r="AE39" s="423">
        <v>0</v>
      </c>
      <c r="AF39" s="423">
        <v>0</v>
      </c>
      <c r="AG39" s="423">
        <v>0</v>
      </c>
      <c r="AH39" s="423">
        <v>0</v>
      </c>
      <c r="AI39" s="423">
        <v>0</v>
      </c>
      <c r="AJ39" s="423">
        <v>0</v>
      </c>
      <c r="AK39" s="423">
        <v>0</v>
      </c>
      <c r="AL39" s="423">
        <v>0</v>
      </c>
      <c r="AM39" s="423">
        <v>0</v>
      </c>
      <c r="AN39" s="423">
        <v>0</v>
      </c>
      <c r="AO39" s="423">
        <v>0</v>
      </c>
      <c r="AP39" s="423">
        <v>0</v>
      </c>
      <c r="AQ39" s="423">
        <v>0</v>
      </c>
      <c r="AR39" s="423">
        <v>0</v>
      </c>
      <c r="AS39" s="423">
        <v>0</v>
      </c>
      <c r="AT39" s="423">
        <v>0</v>
      </c>
      <c r="AU39" s="423">
        <v>0</v>
      </c>
      <c r="AV39" s="423">
        <v>0</v>
      </c>
      <c r="AW39" s="423">
        <v>0</v>
      </c>
      <c r="AX39" s="423">
        <v>0</v>
      </c>
      <c r="AY39" s="423">
        <v>0</v>
      </c>
      <c r="AZ39" s="423">
        <v>0</v>
      </c>
      <c r="BA39" s="25">
        <f t="shared" si="3"/>
        <v>0</v>
      </c>
      <c r="BB39" s="8"/>
      <c r="BC39" s="8"/>
      <c r="BD39" s="8"/>
      <c r="BE39" s="8"/>
      <c r="BF39" s="8"/>
      <c r="BG39" s="8"/>
      <c r="BH39" s="8"/>
      <c r="BI39" s="7"/>
      <c r="BJ39" s="7"/>
      <c r="BK39" s="7"/>
      <c r="BL39" s="7"/>
      <c r="BM39" s="7"/>
      <c r="BN39" s="7"/>
      <c r="BO39" s="7"/>
      <c r="BP39" s="7"/>
      <c r="BQ39" s="7"/>
      <c r="BR39" s="7"/>
      <c r="BS39" s="7"/>
      <c r="BT39" s="7"/>
    </row>
    <row r="40" spans="1:72" s="26" customFormat="1" ht="48" customHeight="1" outlineLevel="1" x14ac:dyDescent="0.25">
      <c r="A40" s="7"/>
      <c r="B40" s="394" t="s">
        <v>130</v>
      </c>
      <c r="C40" s="395" t="s">
        <v>131</v>
      </c>
      <c r="D40" s="441" t="s">
        <v>93</v>
      </c>
      <c r="E40" s="459">
        <f t="shared" ref="E40:AZ40" si="12">E41+E47+E50</f>
        <v>0</v>
      </c>
      <c r="F40" s="459">
        <f t="shared" si="12"/>
        <v>0</v>
      </c>
      <c r="G40" s="459">
        <f t="shared" si="12"/>
        <v>0</v>
      </c>
      <c r="H40" s="459">
        <f t="shared" si="12"/>
        <v>0</v>
      </c>
      <c r="I40" s="459">
        <f t="shared" si="12"/>
        <v>0</v>
      </c>
      <c r="J40" s="459">
        <f t="shared" si="12"/>
        <v>0</v>
      </c>
      <c r="K40" s="459">
        <f t="shared" si="12"/>
        <v>0</v>
      </c>
      <c r="L40" s="459">
        <f t="shared" si="12"/>
        <v>0</v>
      </c>
      <c r="M40" s="459">
        <f t="shared" si="12"/>
        <v>0</v>
      </c>
      <c r="N40" s="459">
        <f t="shared" si="12"/>
        <v>0</v>
      </c>
      <c r="O40" s="459">
        <f t="shared" si="12"/>
        <v>0</v>
      </c>
      <c r="P40" s="459">
        <f t="shared" si="12"/>
        <v>0</v>
      </c>
      <c r="Q40" s="459">
        <f t="shared" si="12"/>
        <v>0</v>
      </c>
      <c r="R40" s="459">
        <f t="shared" si="12"/>
        <v>0</v>
      </c>
      <c r="S40" s="459">
        <f t="shared" si="12"/>
        <v>0</v>
      </c>
      <c r="T40" s="459">
        <f t="shared" si="12"/>
        <v>0</v>
      </c>
      <c r="U40" s="405">
        <f t="shared" si="12"/>
        <v>0</v>
      </c>
      <c r="V40" s="459">
        <f t="shared" si="12"/>
        <v>0</v>
      </c>
      <c r="W40" s="459">
        <f t="shared" si="12"/>
        <v>0</v>
      </c>
      <c r="X40" s="459">
        <f t="shared" si="12"/>
        <v>0</v>
      </c>
      <c r="Y40" s="405">
        <f t="shared" si="12"/>
        <v>0</v>
      </c>
      <c r="Z40" s="405">
        <f t="shared" si="12"/>
        <v>0</v>
      </c>
      <c r="AA40" s="459">
        <f t="shared" si="12"/>
        <v>0</v>
      </c>
      <c r="AB40" s="459">
        <f t="shared" si="12"/>
        <v>0</v>
      </c>
      <c r="AC40" s="459">
        <f t="shared" si="12"/>
        <v>0</v>
      </c>
      <c r="AD40" s="459">
        <f t="shared" si="12"/>
        <v>0</v>
      </c>
      <c r="AE40" s="459">
        <f t="shared" si="12"/>
        <v>0</v>
      </c>
      <c r="AF40" s="459">
        <f t="shared" si="12"/>
        <v>0</v>
      </c>
      <c r="AG40" s="459">
        <f t="shared" si="12"/>
        <v>0</v>
      </c>
      <c r="AH40" s="459">
        <f t="shared" si="12"/>
        <v>0</v>
      </c>
      <c r="AI40" s="459">
        <f t="shared" si="12"/>
        <v>0</v>
      </c>
      <c r="AJ40" s="459">
        <f t="shared" si="12"/>
        <v>0</v>
      </c>
      <c r="AK40" s="459">
        <f t="shared" si="12"/>
        <v>0</v>
      </c>
      <c r="AL40" s="459">
        <f t="shared" si="12"/>
        <v>0</v>
      </c>
      <c r="AM40" s="459">
        <f t="shared" si="12"/>
        <v>0</v>
      </c>
      <c r="AN40" s="459">
        <f t="shared" si="12"/>
        <v>0</v>
      </c>
      <c r="AO40" s="405">
        <f t="shared" si="12"/>
        <v>0</v>
      </c>
      <c r="AP40" s="405">
        <f t="shared" si="12"/>
        <v>0</v>
      </c>
      <c r="AQ40" s="459">
        <f t="shared" si="12"/>
        <v>0</v>
      </c>
      <c r="AR40" s="459">
        <f t="shared" si="12"/>
        <v>0</v>
      </c>
      <c r="AS40" s="405">
        <f t="shared" si="12"/>
        <v>0</v>
      </c>
      <c r="AT40" s="405">
        <f t="shared" si="12"/>
        <v>0</v>
      </c>
      <c r="AU40" s="459">
        <f t="shared" si="12"/>
        <v>0</v>
      </c>
      <c r="AV40" s="459">
        <f t="shared" si="12"/>
        <v>0</v>
      </c>
      <c r="AW40" s="405">
        <f t="shared" si="12"/>
        <v>2.9409999999999998</v>
      </c>
      <c r="AX40" s="459">
        <f t="shared" si="12"/>
        <v>2.9409999999999998</v>
      </c>
      <c r="AY40" s="459">
        <f t="shared" si="12"/>
        <v>0</v>
      </c>
      <c r="AZ40" s="459">
        <f t="shared" si="12"/>
        <v>0</v>
      </c>
      <c r="BA40" s="25">
        <f t="shared" si="3"/>
        <v>2.9409999999999998</v>
      </c>
      <c r="BB40" s="8"/>
      <c r="BC40" s="8"/>
      <c r="BD40" s="8"/>
      <c r="BE40" s="8"/>
      <c r="BF40" s="8"/>
      <c r="BG40" s="8"/>
      <c r="BH40" s="8"/>
      <c r="BI40" s="7"/>
      <c r="BJ40" s="7"/>
      <c r="BK40" s="7"/>
      <c r="BL40" s="7"/>
      <c r="BM40" s="7"/>
      <c r="BN40" s="7"/>
      <c r="BO40" s="7"/>
      <c r="BP40" s="7"/>
      <c r="BQ40" s="7"/>
      <c r="BR40" s="7"/>
      <c r="BS40" s="7"/>
      <c r="BT40" s="7"/>
    </row>
    <row r="41" spans="1:72" s="26" customFormat="1" ht="48" customHeight="1" outlineLevel="1" x14ac:dyDescent="0.25">
      <c r="A41" s="7"/>
      <c r="B41" s="394" t="s">
        <v>132</v>
      </c>
      <c r="C41" s="395" t="s">
        <v>133</v>
      </c>
      <c r="D41" s="394" t="s">
        <v>93</v>
      </c>
      <c r="E41" s="459">
        <f t="shared" ref="E41:AZ41" si="13">E42+E44</f>
        <v>0</v>
      </c>
      <c r="F41" s="459">
        <f t="shared" si="13"/>
        <v>0</v>
      </c>
      <c r="G41" s="459">
        <f t="shared" si="13"/>
        <v>0</v>
      </c>
      <c r="H41" s="459">
        <f t="shared" si="13"/>
        <v>0</v>
      </c>
      <c r="I41" s="459">
        <f t="shared" si="13"/>
        <v>0</v>
      </c>
      <c r="J41" s="459">
        <f t="shared" si="13"/>
        <v>0</v>
      </c>
      <c r="K41" s="459">
        <f t="shared" si="13"/>
        <v>0</v>
      </c>
      <c r="L41" s="459">
        <f t="shared" si="13"/>
        <v>0</v>
      </c>
      <c r="M41" s="459">
        <f t="shared" si="13"/>
        <v>0</v>
      </c>
      <c r="N41" s="459">
        <f t="shared" si="13"/>
        <v>0</v>
      </c>
      <c r="O41" s="459">
        <f t="shared" si="13"/>
        <v>0</v>
      </c>
      <c r="P41" s="459">
        <f t="shared" si="13"/>
        <v>0</v>
      </c>
      <c r="Q41" s="459">
        <f t="shared" si="13"/>
        <v>0</v>
      </c>
      <c r="R41" s="459">
        <f t="shared" si="13"/>
        <v>0</v>
      </c>
      <c r="S41" s="459">
        <f t="shared" si="13"/>
        <v>0</v>
      </c>
      <c r="T41" s="459">
        <f t="shared" si="13"/>
        <v>0</v>
      </c>
      <c r="U41" s="405">
        <f t="shared" si="13"/>
        <v>0</v>
      </c>
      <c r="V41" s="459">
        <f t="shared" si="13"/>
        <v>0</v>
      </c>
      <c r="W41" s="459">
        <f t="shared" si="13"/>
        <v>0</v>
      </c>
      <c r="X41" s="459">
        <f t="shared" si="13"/>
        <v>0</v>
      </c>
      <c r="Y41" s="405">
        <f t="shared" si="13"/>
        <v>0</v>
      </c>
      <c r="Z41" s="405">
        <f t="shared" si="13"/>
        <v>0</v>
      </c>
      <c r="AA41" s="459">
        <f t="shared" si="13"/>
        <v>0</v>
      </c>
      <c r="AB41" s="459">
        <f t="shared" si="13"/>
        <v>0</v>
      </c>
      <c r="AC41" s="459">
        <f t="shared" si="13"/>
        <v>0</v>
      </c>
      <c r="AD41" s="459">
        <f t="shared" si="13"/>
        <v>0</v>
      </c>
      <c r="AE41" s="459">
        <f t="shared" si="13"/>
        <v>0</v>
      </c>
      <c r="AF41" s="459">
        <f t="shared" si="13"/>
        <v>0</v>
      </c>
      <c r="AG41" s="459">
        <f t="shared" si="13"/>
        <v>0</v>
      </c>
      <c r="AH41" s="459">
        <f t="shared" si="13"/>
        <v>0</v>
      </c>
      <c r="AI41" s="459">
        <f t="shared" si="13"/>
        <v>0</v>
      </c>
      <c r="AJ41" s="459">
        <f t="shared" si="13"/>
        <v>0</v>
      </c>
      <c r="AK41" s="459">
        <f t="shared" si="13"/>
        <v>0</v>
      </c>
      <c r="AL41" s="459">
        <f t="shared" si="13"/>
        <v>0</v>
      </c>
      <c r="AM41" s="459">
        <f t="shared" si="13"/>
        <v>0</v>
      </c>
      <c r="AN41" s="459">
        <f t="shared" si="13"/>
        <v>0</v>
      </c>
      <c r="AO41" s="405">
        <f t="shared" si="13"/>
        <v>0</v>
      </c>
      <c r="AP41" s="405">
        <f t="shared" si="13"/>
        <v>0</v>
      </c>
      <c r="AQ41" s="459">
        <f t="shared" si="13"/>
        <v>0</v>
      </c>
      <c r="AR41" s="459">
        <f t="shared" si="13"/>
        <v>0</v>
      </c>
      <c r="AS41" s="405">
        <f t="shared" si="13"/>
        <v>0</v>
      </c>
      <c r="AT41" s="405">
        <f t="shared" si="13"/>
        <v>0</v>
      </c>
      <c r="AU41" s="459">
        <f t="shared" si="13"/>
        <v>0</v>
      </c>
      <c r="AV41" s="459">
        <f t="shared" si="13"/>
        <v>0</v>
      </c>
      <c r="AW41" s="405">
        <f t="shared" si="13"/>
        <v>2.9409999999999998</v>
      </c>
      <c r="AX41" s="459">
        <f t="shared" si="13"/>
        <v>2.9409999999999998</v>
      </c>
      <c r="AY41" s="459">
        <f t="shared" si="13"/>
        <v>0</v>
      </c>
      <c r="AZ41" s="459">
        <f t="shared" si="13"/>
        <v>0</v>
      </c>
      <c r="BA41" s="25">
        <f t="shared" si="3"/>
        <v>2.9409999999999998</v>
      </c>
      <c r="BB41" s="8"/>
      <c r="BC41" s="8"/>
      <c r="BD41" s="8"/>
      <c r="BE41" s="8"/>
      <c r="BF41" s="8"/>
      <c r="BG41" s="8"/>
      <c r="BH41" s="8"/>
      <c r="BI41" s="7"/>
      <c r="BJ41" s="7"/>
      <c r="BK41" s="7"/>
      <c r="BL41" s="7"/>
      <c r="BM41" s="7"/>
      <c r="BN41" s="7"/>
      <c r="BO41" s="7"/>
      <c r="BP41" s="7"/>
      <c r="BQ41" s="7"/>
      <c r="BR41" s="7"/>
      <c r="BS41" s="7"/>
      <c r="BT41" s="7"/>
    </row>
    <row r="42" spans="1:72" ht="42" customHeight="1" outlineLevel="1" x14ac:dyDescent="0.25">
      <c r="A42" s="7"/>
      <c r="B42" s="424" t="s">
        <v>134</v>
      </c>
      <c r="C42" s="425" t="s">
        <v>135</v>
      </c>
      <c r="D42" s="424" t="s">
        <v>93</v>
      </c>
      <c r="E42" s="427">
        <f t="shared" ref="E42:AZ42" si="14">SUM(E43:E43)</f>
        <v>0</v>
      </c>
      <c r="F42" s="427">
        <f t="shared" si="14"/>
        <v>0</v>
      </c>
      <c r="G42" s="427">
        <f t="shared" si="14"/>
        <v>0</v>
      </c>
      <c r="H42" s="427">
        <f t="shared" si="14"/>
        <v>0</v>
      </c>
      <c r="I42" s="427">
        <f t="shared" si="14"/>
        <v>0</v>
      </c>
      <c r="J42" s="427">
        <f t="shared" si="14"/>
        <v>0</v>
      </c>
      <c r="K42" s="427">
        <f t="shared" si="14"/>
        <v>0</v>
      </c>
      <c r="L42" s="427">
        <f t="shared" si="14"/>
        <v>0</v>
      </c>
      <c r="M42" s="427">
        <f t="shared" si="14"/>
        <v>0</v>
      </c>
      <c r="N42" s="427">
        <f t="shared" si="14"/>
        <v>0</v>
      </c>
      <c r="O42" s="427">
        <f t="shared" si="14"/>
        <v>0</v>
      </c>
      <c r="P42" s="427">
        <f t="shared" si="14"/>
        <v>0</v>
      </c>
      <c r="Q42" s="427">
        <f t="shared" si="14"/>
        <v>0</v>
      </c>
      <c r="R42" s="427">
        <f t="shared" si="14"/>
        <v>0</v>
      </c>
      <c r="S42" s="427">
        <f t="shared" si="14"/>
        <v>0</v>
      </c>
      <c r="T42" s="427">
        <f t="shared" si="14"/>
        <v>0</v>
      </c>
      <c r="U42" s="427">
        <f t="shared" si="14"/>
        <v>0</v>
      </c>
      <c r="V42" s="427">
        <f t="shared" si="14"/>
        <v>0</v>
      </c>
      <c r="W42" s="427">
        <f t="shared" si="14"/>
        <v>0</v>
      </c>
      <c r="X42" s="427">
        <f t="shared" si="14"/>
        <v>0</v>
      </c>
      <c r="Y42" s="427">
        <f t="shared" si="14"/>
        <v>0</v>
      </c>
      <c r="Z42" s="427">
        <f t="shared" si="14"/>
        <v>0</v>
      </c>
      <c r="AA42" s="427">
        <f t="shared" si="14"/>
        <v>0</v>
      </c>
      <c r="AB42" s="427">
        <f t="shared" si="14"/>
        <v>0</v>
      </c>
      <c r="AC42" s="427">
        <f t="shared" si="14"/>
        <v>0</v>
      </c>
      <c r="AD42" s="427">
        <f t="shared" si="14"/>
        <v>0</v>
      </c>
      <c r="AE42" s="427">
        <f t="shared" si="14"/>
        <v>0</v>
      </c>
      <c r="AF42" s="427">
        <f t="shared" si="14"/>
        <v>0</v>
      </c>
      <c r="AG42" s="427">
        <f t="shared" si="14"/>
        <v>0</v>
      </c>
      <c r="AH42" s="427">
        <f t="shared" si="14"/>
        <v>0</v>
      </c>
      <c r="AI42" s="427">
        <f t="shared" si="14"/>
        <v>0</v>
      </c>
      <c r="AJ42" s="427">
        <f t="shared" si="14"/>
        <v>0</v>
      </c>
      <c r="AK42" s="427">
        <f t="shared" si="14"/>
        <v>0</v>
      </c>
      <c r="AL42" s="427">
        <f t="shared" si="14"/>
        <v>0</v>
      </c>
      <c r="AM42" s="427">
        <f t="shared" si="14"/>
        <v>0</v>
      </c>
      <c r="AN42" s="427">
        <f t="shared" si="14"/>
        <v>0</v>
      </c>
      <c r="AO42" s="427">
        <f t="shared" si="14"/>
        <v>0</v>
      </c>
      <c r="AP42" s="427">
        <f t="shared" si="14"/>
        <v>0</v>
      </c>
      <c r="AQ42" s="427">
        <f t="shared" si="14"/>
        <v>0</v>
      </c>
      <c r="AR42" s="427">
        <f t="shared" si="14"/>
        <v>0</v>
      </c>
      <c r="AS42" s="427">
        <f t="shared" si="14"/>
        <v>0</v>
      </c>
      <c r="AT42" s="427">
        <f t="shared" si="14"/>
        <v>0</v>
      </c>
      <c r="AU42" s="427">
        <f t="shared" si="14"/>
        <v>0</v>
      </c>
      <c r="AV42" s="427">
        <f t="shared" si="14"/>
        <v>0</v>
      </c>
      <c r="AW42" s="427">
        <f t="shared" si="14"/>
        <v>0</v>
      </c>
      <c r="AX42" s="427">
        <f t="shared" si="14"/>
        <v>0</v>
      </c>
      <c r="AY42" s="427">
        <f t="shared" si="14"/>
        <v>0</v>
      </c>
      <c r="AZ42" s="427">
        <f t="shared" si="14"/>
        <v>0</v>
      </c>
      <c r="BA42" s="25">
        <f t="shared" si="3"/>
        <v>0</v>
      </c>
      <c r="BB42" s="8"/>
      <c r="BC42" s="8"/>
      <c r="BD42" s="8"/>
      <c r="BE42" s="8"/>
      <c r="BF42" s="8"/>
      <c r="BG42" s="8"/>
      <c r="BH42" s="8"/>
      <c r="BI42" s="7"/>
      <c r="BJ42" s="7"/>
      <c r="BK42" s="7"/>
      <c r="BL42" s="7"/>
      <c r="BM42" s="7"/>
      <c r="BN42" s="7"/>
      <c r="BO42" s="7"/>
      <c r="BP42" s="7"/>
      <c r="BQ42" s="7"/>
      <c r="BR42" s="7"/>
      <c r="BS42" s="7"/>
      <c r="BT42" s="7"/>
    </row>
    <row r="43" spans="1:72" ht="42" customHeight="1" outlineLevel="1" x14ac:dyDescent="0.25">
      <c r="A43" s="7"/>
      <c r="B43" s="412"/>
      <c r="C43" s="694"/>
      <c r="D43" s="381"/>
      <c r="E43" s="695">
        <v>0</v>
      </c>
      <c r="F43" s="695">
        <v>0</v>
      </c>
      <c r="G43" s="695">
        <v>0</v>
      </c>
      <c r="H43" s="695">
        <v>0</v>
      </c>
      <c r="I43" s="695">
        <v>0</v>
      </c>
      <c r="J43" s="695">
        <v>0</v>
      </c>
      <c r="K43" s="695">
        <v>0</v>
      </c>
      <c r="L43" s="695">
        <v>0</v>
      </c>
      <c r="M43" s="695">
        <v>0</v>
      </c>
      <c r="N43" s="695">
        <v>0</v>
      </c>
      <c r="O43" s="695">
        <v>0</v>
      </c>
      <c r="P43" s="695">
        <v>0</v>
      </c>
      <c r="Q43" s="695">
        <v>0</v>
      </c>
      <c r="R43" s="695">
        <v>0</v>
      </c>
      <c r="S43" s="695">
        <v>0</v>
      </c>
      <c r="T43" s="695">
        <v>0</v>
      </c>
      <c r="U43" s="695">
        <v>0</v>
      </c>
      <c r="V43" s="695">
        <v>0</v>
      </c>
      <c r="W43" s="695">
        <v>0</v>
      </c>
      <c r="X43" s="695">
        <v>0</v>
      </c>
      <c r="Y43" s="695">
        <v>0</v>
      </c>
      <c r="Z43" s="695">
        <v>0</v>
      </c>
      <c r="AA43" s="695">
        <v>0</v>
      </c>
      <c r="AB43" s="695">
        <v>0</v>
      </c>
      <c r="AC43" s="695">
        <v>0</v>
      </c>
      <c r="AD43" s="695">
        <v>0</v>
      </c>
      <c r="AE43" s="695">
        <v>0</v>
      </c>
      <c r="AF43" s="695">
        <v>0</v>
      </c>
      <c r="AG43" s="695">
        <v>0</v>
      </c>
      <c r="AH43" s="695">
        <v>0</v>
      </c>
      <c r="AI43" s="695">
        <v>0</v>
      </c>
      <c r="AJ43" s="695">
        <v>0</v>
      </c>
      <c r="AK43" s="695">
        <v>0</v>
      </c>
      <c r="AL43" s="695">
        <v>0</v>
      </c>
      <c r="AM43" s="695">
        <v>0</v>
      </c>
      <c r="AN43" s="695">
        <v>0</v>
      </c>
      <c r="AO43" s="695">
        <v>0</v>
      </c>
      <c r="AP43" s="695">
        <v>0</v>
      </c>
      <c r="AQ43" s="695">
        <v>0</v>
      </c>
      <c r="AR43" s="695">
        <v>0</v>
      </c>
      <c r="AS43" s="695">
        <v>0</v>
      </c>
      <c r="AT43" s="695">
        <v>0</v>
      </c>
      <c r="AU43" s="695">
        <v>0</v>
      </c>
      <c r="AV43" s="695">
        <v>0</v>
      </c>
      <c r="AW43" s="695">
        <v>0</v>
      </c>
      <c r="AX43" s="695">
        <v>0</v>
      </c>
      <c r="AY43" s="695">
        <v>0</v>
      </c>
      <c r="AZ43" s="695">
        <v>0</v>
      </c>
      <c r="BA43" s="25"/>
      <c r="BB43" s="8"/>
      <c r="BC43" s="8"/>
      <c r="BD43" s="8"/>
      <c r="BE43" s="8"/>
      <c r="BF43" s="8"/>
      <c r="BG43" s="8"/>
      <c r="BH43" s="8"/>
      <c r="BI43" s="7"/>
      <c r="BJ43" s="7"/>
      <c r="BK43" s="7"/>
      <c r="BL43" s="7"/>
      <c r="BM43" s="7"/>
      <c r="BN43" s="7"/>
      <c r="BO43" s="7"/>
      <c r="BP43" s="7"/>
      <c r="BQ43" s="7"/>
      <c r="BR43" s="7"/>
      <c r="BS43" s="7"/>
      <c r="BT43" s="7"/>
    </row>
    <row r="44" spans="1:72" ht="42" customHeight="1" x14ac:dyDescent="0.25">
      <c r="A44" s="7"/>
      <c r="B44" s="424" t="s">
        <v>139</v>
      </c>
      <c r="C44" s="425" t="s">
        <v>140</v>
      </c>
      <c r="D44" s="424" t="s">
        <v>93</v>
      </c>
      <c r="E44" s="427">
        <f>SUBTOTAL(9,E45:E46)</f>
        <v>0</v>
      </c>
      <c r="F44" s="427">
        <f t="shared" ref="F44:AZ44" si="15">SUBTOTAL(9,F45:F46)</f>
        <v>0</v>
      </c>
      <c r="G44" s="427">
        <f t="shared" si="15"/>
        <v>0</v>
      </c>
      <c r="H44" s="427">
        <f t="shared" si="15"/>
        <v>0</v>
      </c>
      <c r="I44" s="427">
        <f t="shared" si="15"/>
        <v>0</v>
      </c>
      <c r="J44" s="427">
        <f t="shared" si="15"/>
        <v>0</v>
      </c>
      <c r="K44" s="427">
        <f t="shared" si="15"/>
        <v>0</v>
      </c>
      <c r="L44" s="427">
        <f t="shared" si="15"/>
        <v>0</v>
      </c>
      <c r="M44" s="427">
        <f t="shared" si="15"/>
        <v>0</v>
      </c>
      <c r="N44" s="427">
        <f t="shared" si="15"/>
        <v>0</v>
      </c>
      <c r="O44" s="427">
        <f t="shared" si="15"/>
        <v>0</v>
      </c>
      <c r="P44" s="427">
        <f t="shared" si="15"/>
        <v>0</v>
      </c>
      <c r="Q44" s="427">
        <f t="shared" si="15"/>
        <v>0</v>
      </c>
      <c r="R44" s="427">
        <f t="shared" si="15"/>
        <v>0</v>
      </c>
      <c r="S44" s="427">
        <f t="shared" si="15"/>
        <v>0</v>
      </c>
      <c r="T44" s="427">
        <f t="shared" si="15"/>
        <v>0</v>
      </c>
      <c r="U44" s="427">
        <f t="shared" si="15"/>
        <v>0</v>
      </c>
      <c r="V44" s="427">
        <f t="shared" si="15"/>
        <v>0</v>
      </c>
      <c r="W44" s="427">
        <f t="shared" si="15"/>
        <v>0</v>
      </c>
      <c r="X44" s="427">
        <f t="shared" si="15"/>
        <v>0</v>
      </c>
      <c r="Y44" s="427">
        <f t="shared" si="15"/>
        <v>0</v>
      </c>
      <c r="Z44" s="427">
        <f t="shared" si="15"/>
        <v>0</v>
      </c>
      <c r="AA44" s="427">
        <f t="shared" si="15"/>
        <v>0</v>
      </c>
      <c r="AB44" s="427">
        <f t="shared" si="15"/>
        <v>0</v>
      </c>
      <c r="AC44" s="427">
        <f t="shared" si="15"/>
        <v>0</v>
      </c>
      <c r="AD44" s="427">
        <f t="shared" si="15"/>
        <v>0</v>
      </c>
      <c r="AE44" s="427">
        <f t="shared" si="15"/>
        <v>0</v>
      </c>
      <c r="AF44" s="427">
        <f t="shared" si="15"/>
        <v>0</v>
      </c>
      <c r="AG44" s="427">
        <f t="shared" si="15"/>
        <v>0</v>
      </c>
      <c r="AH44" s="427">
        <f t="shared" si="15"/>
        <v>0</v>
      </c>
      <c r="AI44" s="427">
        <f t="shared" si="15"/>
        <v>0</v>
      </c>
      <c r="AJ44" s="427">
        <f t="shared" si="15"/>
        <v>0</v>
      </c>
      <c r="AK44" s="427">
        <f t="shared" si="15"/>
        <v>0</v>
      </c>
      <c r="AL44" s="427">
        <f t="shared" si="15"/>
        <v>0</v>
      </c>
      <c r="AM44" s="427">
        <f t="shared" si="15"/>
        <v>0</v>
      </c>
      <c r="AN44" s="427">
        <f t="shared" si="15"/>
        <v>0</v>
      </c>
      <c r="AO44" s="427">
        <f t="shared" si="15"/>
        <v>0</v>
      </c>
      <c r="AP44" s="427">
        <f t="shared" si="15"/>
        <v>0</v>
      </c>
      <c r="AQ44" s="427">
        <f t="shared" si="15"/>
        <v>0</v>
      </c>
      <c r="AR44" s="427">
        <f t="shared" si="15"/>
        <v>0</v>
      </c>
      <c r="AS44" s="427">
        <f t="shared" si="15"/>
        <v>0</v>
      </c>
      <c r="AT44" s="427">
        <f t="shared" si="15"/>
        <v>0</v>
      </c>
      <c r="AU44" s="427">
        <f t="shared" si="15"/>
        <v>0</v>
      </c>
      <c r="AV44" s="427">
        <f t="shared" si="15"/>
        <v>0</v>
      </c>
      <c r="AW44" s="427">
        <f t="shared" si="15"/>
        <v>2.9409999999999998</v>
      </c>
      <c r="AX44" s="427">
        <f t="shared" si="15"/>
        <v>2.9409999999999998</v>
      </c>
      <c r="AY44" s="427">
        <f t="shared" si="15"/>
        <v>0</v>
      </c>
      <c r="AZ44" s="427">
        <f t="shared" si="15"/>
        <v>0</v>
      </c>
      <c r="BA44" s="25">
        <f t="shared" si="3"/>
        <v>2.9409999999999998</v>
      </c>
    </row>
    <row r="45" spans="1:72" s="383" customFormat="1" ht="33" customHeight="1" x14ac:dyDescent="0.25">
      <c r="A45" s="7"/>
      <c r="B45" s="76" t="s">
        <v>139</v>
      </c>
      <c r="C45" s="399" t="s">
        <v>746</v>
      </c>
      <c r="D45" s="688" t="s">
        <v>838</v>
      </c>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v>1.9810000000000001</v>
      </c>
      <c r="AX45" s="402">
        <v>1.9810000000000001</v>
      </c>
      <c r="AY45" s="402"/>
      <c r="AZ45" s="402"/>
      <c r="BA45" s="25"/>
      <c r="BB45" s="4"/>
      <c r="BC45" s="4"/>
      <c r="BD45" s="4"/>
      <c r="BE45" s="4"/>
      <c r="BF45" s="4"/>
      <c r="BG45" s="4"/>
      <c r="BH45" s="4"/>
    </row>
    <row r="46" spans="1:72" s="383" customFormat="1" ht="33" customHeight="1" x14ac:dyDescent="0.25">
      <c r="A46" s="7"/>
      <c r="B46" s="76" t="s">
        <v>139</v>
      </c>
      <c r="C46" s="399" t="s">
        <v>718</v>
      </c>
      <c r="D46" s="688" t="s">
        <v>747</v>
      </c>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v>0.96</v>
      </c>
      <c r="AX46" s="402">
        <v>0.96</v>
      </c>
      <c r="AY46" s="402"/>
      <c r="AZ46" s="402"/>
      <c r="BA46" s="25"/>
      <c r="BB46" s="4"/>
      <c r="BC46" s="4"/>
      <c r="BD46" s="4"/>
      <c r="BE46" s="4"/>
      <c r="BF46" s="4"/>
      <c r="BG46" s="4"/>
      <c r="BH46" s="4"/>
    </row>
    <row r="47" spans="1:72" ht="48" customHeight="1" x14ac:dyDescent="0.25">
      <c r="A47" s="7"/>
      <c r="B47" s="394" t="s">
        <v>141</v>
      </c>
      <c r="C47" s="395" t="s">
        <v>142</v>
      </c>
      <c r="D47" s="394" t="s">
        <v>93</v>
      </c>
      <c r="E47" s="459">
        <f t="shared" ref="E47:AB47" si="16">E48+E49</f>
        <v>0</v>
      </c>
      <c r="F47" s="459">
        <f t="shared" si="16"/>
        <v>0</v>
      </c>
      <c r="G47" s="459">
        <f t="shared" si="16"/>
        <v>0</v>
      </c>
      <c r="H47" s="459">
        <f t="shared" si="16"/>
        <v>0</v>
      </c>
      <c r="I47" s="459">
        <f t="shared" si="16"/>
        <v>0</v>
      </c>
      <c r="J47" s="459">
        <f t="shared" si="16"/>
        <v>0</v>
      </c>
      <c r="K47" s="459">
        <f t="shared" si="16"/>
        <v>0</v>
      </c>
      <c r="L47" s="459">
        <f t="shared" si="16"/>
        <v>0</v>
      </c>
      <c r="M47" s="459">
        <f t="shared" si="16"/>
        <v>0</v>
      </c>
      <c r="N47" s="459">
        <f t="shared" si="16"/>
        <v>0</v>
      </c>
      <c r="O47" s="459">
        <f t="shared" si="16"/>
        <v>0</v>
      </c>
      <c r="P47" s="459">
        <f t="shared" si="16"/>
        <v>0</v>
      </c>
      <c r="Q47" s="459">
        <f t="shared" si="16"/>
        <v>0</v>
      </c>
      <c r="R47" s="459">
        <f t="shared" si="16"/>
        <v>0</v>
      </c>
      <c r="S47" s="459">
        <f t="shared" si="16"/>
        <v>0</v>
      </c>
      <c r="T47" s="459">
        <f t="shared" si="16"/>
        <v>0</v>
      </c>
      <c r="U47" s="459">
        <f t="shared" si="16"/>
        <v>0</v>
      </c>
      <c r="V47" s="459">
        <f t="shared" si="16"/>
        <v>0</v>
      </c>
      <c r="W47" s="405">
        <f t="shared" si="16"/>
        <v>0</v>
      </c>
      <c r="X47" s="405">
        <f t="shared" si="16"/>
        <v>0</v>
      </c>
      <c r="Y47" s="459">
        <f t="shared" si="16"/>
        <v>0</v>
      </c>
      <c r="Z47" s="459">
        <f t="shared" si="16"/>
        <v>0</v>
      </c>
      <c r="AA47" s="459">
        <f t="shared" si="16"/>
        <v>0</v>
      </c>
      <c r="AB47" s="459">
        <f t="shared" si="16"/>
        <v>0</v>
      </c>
      <c r="AC47" s="459">
        <v>0</v>
      </c>
      <c r="AD47" s="459">
        <f t="shared" ref="AD47:AZ47" si="17">AD48+AD49</f>
        <v>0</v>
      </c>
      <c r="AE47" s="459">
        <f t="shared" si="17"/>
        <v>0</v>
      </c>
      <c r="AF47" s="459">
        <f t="shared" si="17"/>
        <v>0</v>
      </c>
      <c r="AG47" s="459">
        <f t="shared" si="17"/>
        <v>0</v>
      </c>
      <c r="AH47" s="459">
        <f t="shared" si="17"/>
        <v>0</v>
      </c>
      <c r="AI47" s="459">
        <f t="shared" si="17"/>
        <v>0</v>
      </c>
      <c r="AJ47" s="459">
        <f t="shared" si="17"/>
        <v>0</v>
      </c>
      <c r="AK47" s="459">
        <f t="shared" si="17"/>
        <v>0</v>
      </c>
      <c r="AL47" s="459">
        <f t="shared" si="17"/>
        <v>0</v>
      </c>
      <c r="AM47" s="459">
        <f t="shared" si="17"/>
        <v>0</v>
      </c>
      <c r="AN47" s="459">
        <f t="shared" si="17"/>
        <v>0</v>
      </c>
      <c r="AO47" s="405">
        <f t="shared" si="17"/>
        <v>0</v>
      </c>
      <c r="AP47" s="405">
        <f t="shared" si="17"/>
        <v>0</v>
      </c>
      <c r="AQ47" s="405">
        <f t="shared" si="17"/>
        <v>0</v>
      </c>
      <c r="AR47" s="405">
        <f t="shared" si="17"/>
        <v>0</v>
      </c>
      <c r="AS47" s="405">
        <f t="shared" si="17"/>
        <v>0</v>
      </c>
      <c r="AT47" s="405">
        <f t="shared" si="17"/>
        <v>0</v>
      </c>
      <c r="AU47" s="405">
        <f t="shared" si="17"/>
        <v>0</v>
      </c>
      <c r="AV47" s="405">
        <f t="shared" si="17"/>
        <v>0</v>
      </c>
      <c r="AW47" s="405">
        <f t="shared" si="17"/>
        <v>0</v>
      </c>
      <c r="AX47" s="405">
        <f t="shared" si="17"/>
        <v>0</v>
      </c>
      <c r="AY47" s="405">
        <f t="shared" si="17"/>
        <v>0</v>
      </c>
      <c r="AZ47" s="405">
        <f t="shared" si="17"/>
        <v>0</v>
      </c>
      <c r="BA47" s="25">
        <f t="shared" si="3"/>
        <v>0</v>
      </c>
    </row>
    <row r="48" spans="1:72" ht="42" customHeight="1" x14ac:dyDescent="0.25">
      <c r="A48" s="7"/>
      <c r="B48" s="424" t="s">
        <v>143</v>
      </c>
      <c r="C48" s="425" t="s">
        <v>144</v>
      </c>
      <c r="D48" s="424" t="s">
        <v>93</v>
      </c>
      <c r="E48" s="427">
        <v>0</v>
      </c>
      <c r="F48" s="427">
        <v>0</v>
      </c>
      <c r="G48" s="427">
        <v>0</v>
      </c>
      <c r="H48" s="427">
        <v>0</v>
      </c>
      <c r="I48" s="427">
        <v>0</v>
      </c>
      <c r="J48" s="427">
        <v>0</v>
      </c>
      <c r="K48" s="427">
        <v>0</v>
      </c>
      <c r="L48" s="427">
        <v>0</v>
      </c>
      <c r="M48" s="427">
        <v>0</v>
      </c>
      <c r="N48" s="427">
        <v>0</v>
      </c>
      <c r="O48" s="427">
        <v>0</v>
      </c>
      <c r="P48" s="427">
        <v>0</v>
      </c>
      <c r="Q48" s="427">
        <v>0</v>
      </c>
      <c r="R48" s="427">
        <v>0</v>
      </c>
      <c r="S48" s="427">
        <v>0</v>
      </c>
      <c r="T48" s="427">
        <v>0</v>
      </c>
      <c r="U48" s="427">
        <v>0</v>
      </c>
      <c r="V48" s="427">
        <v>0</v>
      </c>
      <c r="W48" s="427">
        <v>0</v>
      </c>
      <c r="X48" s="427">
        <v>0</v>
      </c>
      <c r="Y48" s="427">
        <v>0</v>
      </c>
      <c r="Z48" s="427">
        <v>0</v>
      </c>
      <c r="AA48" s="427">
        <v>0</v>
      </c>
      <c r="AB48" s="427">
        <v>0</v>
      </c>
      <c r="AC48" s="427">
        <v>0</v>
      </c>
      <c r="AD48" s="427">
        <v>0</v>
      </c>
      <c r="AE48" s="427">
        <v>0</v>
      </c>
      <c r="AF48" s="427">
        <v>0</v>
      </c>
      <c r="AG48" s="427">
        <v>0</v>
      </c>
      <c r="AH48" s="427">
        <v>0</v>
      </c>
      <c r="AI48" s="427">
        <v>0</v>
      </c>
      <c r="AJ48" s="427">
        <v>0</v>
      </c>
      <c r="AK48" s="427">
        <v>0</v>
      </c>
      <c r="AL48" s="427">
        <v>0</v>
      </c>
      <c r="AM48" s="427">
        <v>0</v>
      </c>
      <c r="AN48" s="427">
        <v>0</v>
      </c>
      <c r="AO48" s="427">
        <v>0</v>
      </c>
      <c r="AP48" s="427">
        <v>0</v>
      </c>
      <c r="AQ48" s="427">
        <v>0</v>
      </c>
      <c r="AR48" s="427">
        <v>0</v>
      </c>
      <c r="AS48" s="427">
        <v>0</v>
      </c>
      <c r="AT48" s="427">
        <v>0</v>
      </c>
      <c r="AU48" s="427">
        <v>0</v>
      </c>
      <c r="AV48" s="427">
        <v>0</v>
      </c>
      <c r="AW48" s="427">
        <v>0</v>
      </c>
      <c r="AX48" s="427">
        <v>0</v>
      </c>
      <c r="AY48" s="427">
        <v>0</v>
      </c>
      <c r="AZ48" s="427">
        <v>0</v>
      </c>
      <c r="BA48" s="25">
        <v>0</v>
      </c>
      <c r="BB48" s="4">
        <v>0</v>
      </c>
    </row>
    <row r="49" spans="1:60" ht="42" customHeight="1" x14ac:dyDescent="0.25">
      <c r="A49" s="7"/>
      <c r="B49" s="424" t="s">
        <v>148</v>
      </c>
      <c r="C49" s="425" t="s">
        <v>149</v>
      </c>
      <c r="D49" s="424" t="s">
        <v>93</v>
      </c>
      <c r="E49" s="427">
        <v>0</v>
      </c>
      <c r="F49" s="427">
        <v>0</v>
      </c>
      <c r="G49" s="427">
        <v>0</v>
      </c>
      <c r="H49" s="427">
        <v>0</v>
      </c>
      <c r="I49" s="427">
        <v>0</v>
      </c>
      <c r="J49" s="427">
        <v>0</v>
      </c>
      <c r="K49" s="427">
        <v>0</v>
      </c>
      <c r="L49" s="427">
        <v>0</v>
      </c>
      <c r="M49" s="427">
        <v>0</v>
      </c>
      <c r="N49" s="427">
        <v>0</v>
      </c>
      <c r="O49" s="427">
        <v>0</v>
      </c>
      <c r="P49" s="427">
        <v>0</v>
      </c>
      <c r="Q49" s="427">
        <v>0</v>
      </c>
      <c r="R49" s="427">
        <v>0</v>
      </c>
      <c r="S49" s="427">
        <v>0</v>
      </c>
      <c r="T49" s="427">
        <v>0</v>
      </c>
      <c r="U49" s="427">
        <v>0</v>
      </c>
      <c r="V49" s="427">
        <v>0</v>
      </c>
      <c r="W49" s="427">
        <v>0</v>
      </c>
      <c r="X49" s="427">
        <v>0</v>
      </c>
      <c r="Y49" s="427">
        <v>0</v>
      </c>
      <c r="Z49" s="427">
        <v>0</v>
      </c>
      <c r="AA49" s="427">
        <v>0</v>
      </c>
      <c r="AB49" s="427">
        <v>0</v>
      </c>
      <c r="AC49" s="427">
        <v>0</v>
      </c>
      <c r="AD49" s="427">
        <v>0</v>
      </c>
      <c r="AE49" s="427">
        <v>0</v>
      </c>
      <c r="AF49" s="427">
        <v>0</v>
      </c>
      <c r="AG49" s="427">
        <v>0</v>
      </c>
      <c r="AH49" s="427">
        <v>0</v>
      </c>
      <c r="AI49" s="427">
        <v>0</v>
      </c>
      <c r="AJ49" s="427">
        <v>0</v>
      </c>
      <c r="AK49" s="427">
        <v>0</v>
      </c>
      <c r="AL49" s="427">
        <v>0</v>
      </c>
      <c r="AM49" s="427">
        <v>0</v>
      </c>
      <c r="AN49" s="427">
        <v>0</v>
      </c>
      <c r="AO49" s="427">
        <v>0</v>
      </c>
      <c r="AP49" s="427">
        <v>0</v>
      </c>
      <c r="AQ49" s="427">
        <v>0</v>
      </c>
      <c r="AR49" s="427">
        <v>0</v>
      </c>
      <c r="AS49" s="427">
        <v>0</v>
      </c>
      <c r="AT49" s="427">
        <v>0</v>
      </c>
      <c r="AU49" s="427">
        <v>0</v>
      </c>
      <c r="AV49" s="427">
        <v>0</v>
      </c>
      <c r="AW49" s="427">
        <v>0</v>
      </c>
      <c r="AX49" s="427">
        <v>0</v>
      </c>
      <c r="AY49" s="427">
        <v>0</v>
      </c>
      <c r="AZ49" s="427">
        <v>0</v>
      </c>
      <c r="BA49" s="25">
        <f t="shared" si="3"/>
        <v>0</v>
      </c>
    </row>
    <row r="50" spans="1:60" ht="48" customHeight="1" x14ac:dyDescent="0.25">
      <c r="A50" s="7"/>
      <c r="B50" s="394" t="s">
        <v>150</v>
      </c>
      <c r="C50" s="395" t="s">
        <v>151</v>
      </c>
      <c r="D50" s="394" t="s">
        <v>93</v>
      </c>
      <c r="E50" s="459">
        <f t="shared" ref="E50:AZ50" si="18">E51+E52+E54+E55+E56+E57+E58+E59</f>
        <v>0</v>
      </c>
      <c r="F50" s="459">
        <f t="shared" si="18"/>
        <v>0</v>
      </c>
      <c r="G50" s="459">
        <f t="shared" si="18"/>
        <v>0</v>
      </c>
      <c r="H50" s="459">
        <f t="shared" si="18"/>
        <v>0</v>
      </c>
      <c r="I50" s="459">
        <f t="shared" si="18"/>
        <v>0</v>
      </c>
      <c r="J50" s="459">
        <f t="shared" si="18"/>
        <v>0</v>
      </c>
      <c r="K50" s="459">
        <f t="shared" si="18"/>
        <v>0</v>
      </c>
      <c r="L50" s="459">
        <f t="shared" si="18"/>
        <v>0</v>
      </c>
      <c r="M50" s="459">
        <f t="shared" si="18"/>
        <v>0</v>
      </c>
      <c r="N50" s="459">
        <f t="shared" si="18"/>
        <v>0</v>
      </c>
      <c r="O50" s="459">
        <f t="shared" si="18"/>
        <v>0</v>
      </c>
      <c r="P50" s="459">
        <f t="shared" si="18"/>
        <v>0</v>
      </c>
      <c r="Q50" s="459">
        <f t="shared" si="18"/>
        <v>0</v>
      </c>
      <c r="R50" s="459">
        <f t="shared" si="18"/>
        <v>0</v>
      </c>
      <c r="S50" s="459">
        <f t="shared" si="18"/>
        <v>0</v>
      </c>
      <c r="T50" s="459">
        <f t="shared" si="18"/>
        <v>0</v>
      </c>
      <c r="U50" s="459">
        <f t="shared" si="18"/>
        <v>0</v>
      </c>
      <c r="V50" s="459">
        <f t="shared" si="18"/>
        <v>0</v>
      </c>
      <c r="W50" s="459">
        <f t="shared" si="18"/>
        <v>0</v>
      </c>
      <c r="X50" s="459">
        <f t="shared" si="18"/>
        <v>0</v>
      </c>
      <c r="Y50" s="459">
        <f t="shared" si="18"/>
        <v>0</v>
      </c>
      <c r="Z50" s="459">
        <f t="shared" si="18"/>
        <v>0</v>
      </c>
      <c r="AA50" s="459">
        <f t="shared" si="18"/>
        <v>0</v>
      </c>
      <c r="AB50" s="459">
        <f t="shared" si="18"/>
        <v>0</v>
      </c>
      <c r="AC50" s="459">
        <f t="shared" si="18"/>
        <v>0</v>
      </c>
      <c r="AD50" s="459">
        <f t="shared" si="18"/>
        <v>0</v>
      </c>
      <c r="AE50" s="459">
        <f t="shared" si="18"/>
        <v>0</v>
      </c>
      <c r="AF50" s="459">
        <f t="shared" si="18"/>
        <v>0</v>
      </c>
      <c r="AG50" s="459">
        <f t="shared" si="18"/>
        <v>0</v>
      </c>
      <c r="AH50" s="459">
        <f t="shared" si="18"/>
        <v>0</v>
      </c>
      <c r="AI50" s="459">
        <f t="shared" si="18"/>
        <v>0</v>
      </c>
      <c r="AJ50" s="459">
        <f t="shared" si="18"/>
        <v>0</v>
      </c>
      <c r="AK50" s="459">
        <f t="shared" si="18"/>
        <v>0</v>
      </c>
      <c r="AL50" s="459">
        <f t="shared" si="18"/>
        <v>0</v>
      </c>
      <c r="AM50" s="459">
        <f t="shared" si="18"/>
        <v>0</v>
      </c>
      <c r="AN50" s="459">
        <f t="shared" si="18"/>
        <v>0</v>
      </c>
      <c r="AO50" s="405">
        <f t="shared" si="18"/>
        <v>0</v>
      </c>
      <c r="AP50" s="405">
        <f t="shared" si="18"/>
        <v>0</v>
      </c>
      <c r="AQ50" s="459">
        <f t="shared" si="18"/>
        <v>0</v>
      </c>
      <c r="AR50" s="459">
        <f t="shared" si="18"/>
        <v>0</v>
      </c>
      <c r="AS50" s="459">
        <f t="shared" si="18"/>
        <v>0</v>
      </c>
      <c r="AT50" s="459">
        <f t="shared" si="18"/>
        <v>0</v>
      </c>
      <c r="AU50" s="459">
        <f t="shared" si="18"/>
        <v>0</v>
      </c>
      <c r="AV50" s="459">
        <f t="shared" si="18"/>
        <v>0</v>
      </c>
      <c r="AW50" s="459">
        <f t="shared" si="18"/>
        <v>0</v>
      </c>
      <c r="AX50" s="459">
        <f t="shared" si="18"/>
        <v>0</v>
      </c>
      <c r="AY50" s="459">
        <f t="shared" si="18"/>
        <v>0</v>
      </c>
      <c r="AZ50" s="459">
        <f t="shared" si="18"/>
        <v>0</v>
      </c>
      <c r="BA50" s="25">
        <f t="shared" si="3"/>
        <v>0</v>
      </c>
    </row>
    <row r="51" spans="1:60" ht="42" customHeight="1" x14ac:dyDescent="0.25">
      <c r="A51" s="7"/>
      <c r="B51" s="696" t="s">
        <v>152</v>
      </c>
      <c r="C51" s="697" t="s">
        <v>153</v>
      </c>
      <c r="D51" s="421" t="s">
        <v>93</v>
      </c>
      <c r="E51" s="423">
        <v>0</v>
      </c>
      <c r="F51" s="423">
        <v>0</v>
      </c>
      <c r="G51" s="423">
        <v>0</v>
      </c>
      <c r="H51" s="423">
        <v>0</v>
      </c>
      <c r="I51" s="423">
        <v>0</v>
      </c>
      <c r="J51" s="423">
        <v>0</v>
      </c>
      <c r="K51" s="423">
        <v>0</v>
      </c>
      <c r="L51" s="423">
        <v>0</v>
      </c>
      <c r="M51" s="423">
        <v>0</v>
      </c>
      <c r="N51" s="423">
        <v>0</v>
      </c>
      <c r="O51" s="423">
        <v>0</v>
      </c>
      <c r="P51" s="423">
        <v>0</v>
      </c>
      <c r="Q51" s="423">
        <v>0</v>
      </c>
      <c r="R51" s="423">
        <v>0</v>
      </c>
      <c r="S51" s="423">
        <v>0</v>
      </c>
      <c r="T51" s="423">
        <v>0</v>
      </c>
      <c r="U51" s="423">
        <v>0</v>
      </c>
      <c r="V51" s="423">
        <v>0</v>
      </c>
      <c r="W51" s="423">
        <v>0</v>
      </c>
      <c r="X51" s="423">
        <v>0</v>
      </c>
      <c r="Y51" s="423">
        <v>0</v>
      </c>
      <c r="Z51" s="423">
        <v>0</v>
      </c>
      <c r="AA51" s="423">
        <v>0</v>
      </c>
      <c r="AB51" s="423">
        <v>0</v>
      </c>
      <c r="AC51" s="423">
        <v>0</v>
      </c>
      <c r="AD51" s="423">
        <v>0</v>
      </c>
      <c r="AE51" s="423">
        <v>0</v>
      </c>
      <c r="AF51" s="423">
        <v>0</v>
      </c>
      <c r="AG51" s="423">
        <v>0</v>
      </c>
      <c r="AH51" s="423">
        <v>0</v>
      </c>
      <c r="AI51" s="423">
        <v>0</v>
      </c>
      <c r="AJ51" s="423">
        <v>0</v>
      </c>
      <c r="AK51" s="423">
        <v>0</v>
      </c>
      <c r="AL51" s="423">
        <v>0</v>
      </c>
      <c r="AM51" s="423">
        <v>0</v>
      </c>
      <c r="AN51" s="423">
        <v>0</v>
      </c>
      <c r="AO51" s="423">
        <v>0</v>
      </c>
      <c r="AP51" s="423">
        <v>0</v>
      </c>
      <c r="AQ51" s="423">
        <v>0</v>
      </c>
      <c r="AR51" s="423">
        <v>0</v>
      </c>
      <c r="AS51" s="423">
        <v>0</v>
      </c>
      <c r="AT51" s="423">
        <v>0</v>
      </c>
      <c r="AU51" s="423">
        <v>0</v>
      </c>
      <c r="AV51" s="423">
        <v>0</v>
      </c>
      <c r="AW51" s="423">
        <v>0</v>
      </c>
      <c r="AX51" s="423">
        <v>0</v>
      </c>
      <c r="AY51" s="423">
        <v>0</v>
      </c>
      <c r="AZ51" s="423">
        <v>0</v>
      </c>
      <c r="BA51" s="25">
        <f t="shared" si="3"/>
        <v>0</v>
      </c>
    </row>
    <row r="52" spans="1:60" ht="42" customHeight="1" x14ac:dyDescent="0.25">
      <c r="A52" s="7"/>
      <c r="B52" s="696" t="s">
        <v>154</v>
      </c>
      <c r="C52" s="697" t="s">
        <v>155</v>
      </c>
      <c r="D52" s="421" t="s">
        <v>93</v>
      </c>
      <c r="E52" s="423">
        <f t="shared" ref="E52:AZ52" si="19">SUBTOTAL(9,E53)</f>
        <v>0</v>
      </c>
      <c r="F52" s="423">
        <f t="shared" si="19"/>
        <v>0</v>
      </c>
      <c r="G52" s="423">
        <f t="shared" si="19"/>
        <v>0</v>
      </c>
      <c r="H52" s="423">
        <f t="shared" si="19"/>
        <v>0</v>
      </c>
      <c r="I52" s="423">
        <f t="shared" si="19"/>
        <v>0</v>
      </c>
      <c r="J52" s="423">
        <f t="shared" si="19"/>
        <v>0</v>
      </c>
      <c r="K52" s="423">
        <f t="shared" si="19"/>
        <v>0</v>
      </c>
      <c r="L52" s="423">
        <f t="shared" si="19"/>
        <v>0</v>
      </c>
      <c r="M52" s="423">
        <f t="shared" si="19"/>
        <v>0</v>
      </c>
      <c r="N52" s="423">
        <f t="shared" si="19"/>
        <v>0</v>
      </c>
      <c r="O52" s="423">
        <f t="shared" si="19"/>
        <v>0</v>
      </c>
      <c r="P52" s="423">
        <f t="shared" si="19"/>
        <v>0</v>
      </c>
      <c r="Q52" s="423">
        <f t="shared" si="19"/>
        <v>0</v>
      </c>
      <c r="R52" s="423">
        <f t="shared" si="19"/>
        <v>0</v>
      </c>
      <c r="S52" s="423">
        <f t="shared" si="19"/>
        <v>0</v>
      </c>
      <c r="T52" s="423">
        <f t="shared" si="19"/>
        <v>0</v>
      </c>
      <c r="U52" s="423">
        <f t="shared" si="19"/>
        <v>0</v>
      </c>
      <c r="V52" s="423">
        <f t="shared" si="19"/>
        <v>0</v>
      </c>
      <c r="W52" s="423">
        <f t="shared" si="19"/>
        <v>0</v>
      </c>
      <c r="X52" s="423">
        <f t="shared" si="19"/>
        <v>0</v>
      </c>
      <c r="Y52" s="423">
        <f t="shared" si="19"/>
        <v>0</v>
      </c>
      <c r="Z52" s="423">
        <f t="shared" si="19"/>
        <v>0</v>
      </c>
      <c r="AA52" s="423">
        <f t="shared" si="19"/>
        <v>0</v>
      </c>
      <c r="AB52" s="423">
        <f t="shared" si="19"/>
        <v>0</v>
      </c>
      <c r="AC52" s="423">
        <f t="shared" si="19"/>
        <v>0</v>
      </c>
      <c r="AD52" s="423">
        <f t="shared" si="19"/>
        <v>0</v>
      </c>
      <c r="AE52" s="423">
        <f t="shared" si="19"/>
        <v>0</v>
      </c>
      <c r="AF52" s="423">
        <f t="shared" si="19"/>
        <v>0</v>
      </c>
      <c r="AG52" s="423">
        <f t="shared" si="19"/>
        <v>0</v>
      </c>
      <c r="AH52" s="423">
        <f t="shared" si="19"/>
        <v>0</v>
      </c>
      <c r="AI52" s="423">
        <f t="shared" si="19"/>
        <v>0</v>
      </c>
      <c r="AJ52" s="423">
        <f t="shared" si="19"/>
        <v>0</v>
      </c>
      <c r="AK52" s="423">
        <f t="shared" si="19"/>
        <v>0</v>
      </c>
      <c r="AL52" s="423">
        <f t="shared" si="19"/>
        <v>0</v>
      </c>
      <c r="AM52" s="423">
        <f t="shared" si="19"/>
        <v>0</v>
      </c>
      <c r="AN52" s="423">
        <f t="shared" si="19"/>
        <v>0</v>
      </c>
      <c r="AO52" s="423">
        <f t="shared" si="19"/>
        <v>0</v>
      </c>
      <c r="AP52" s="423">
        <f t="shared" si="19"/>
        <v>0</v>
      </c>
      <c r="AQ52" s="423">
        <f t="shared" si="19"/>
        <v>0</v>
      </c>
      <c r="AR52" s="423">
        <f t="shared" si="19"/>
        <v>0</v>
      </c>
      <c r="AS52" s="423">
        <f t="shared" si="19"/>
        <v>0</v>
      </c>
      <c r="AT52" s="423">
        <f t="shared" si="19"/>
        <v>0</v>
      </c>
      <c r="AU52" s="423">
        <f t="shared" si="19"/>
        <v>0</v>
      </c>
      <c r="AV52" s="423">
        <f t="shared" si="19"/>
        <v>0</v>
      </c>
      <c r="AW52" s="423">
        <f t="shared" si="19"/>
        <v>0</v>
      </c>
      <c r="AX52" s="423">
        <f t="shared" si="19"/>
        <v>0</v>
      </c>
      <c r="AY52" s="423">
        <f t="shared" si="19"/>
        <v>0</v>
      </c>
      <c r="AZ52" s="423">
        <f t="shared" si="19"/>
        <v>0</v>
      </c>
      <c r="BA52" s="25">
        <f t="shared" si="3"/>
        <v>0</v>
      </c>
    </row>
    <row r="53" spans="1:60" s="383" customFormat="1" ht="42" hidden="1" customHeight="1" x14ac:dyDescent="0.25">
      <c r="A53" s="7"/>
      <c r="B53" s="386" t="s">
        <v>154</v>
      </c>
      <c r="C53" s="387" t="s">
        <v>749</v>
      </c>
      <c r="D53" s="688" t="s">
        <v>847</v>
      </c>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25"/>
      <c r="BB53" s="4"/>
      <c r="BC53" s="4"/>
      <c r="BD53" s="4"/>
      <c r="BE53" s="4"/>
      <c r="BF53" s="4"/>
      <c r="BG53" s="4"/>
      <c r="BH53" s="4"/>
    </row>
    <row r="54" spans="1:60" ht="42" customHeight="1" x14ac:dyDescent="0.25">
      <c r="A54" s="7"/>
      <c r="B54" s="421" t="s">
        <v>156</v>
      </c>
      <c r="C54" s="422" t="s">
        <v>157</v>
      </c>
      <c r="D54" s="421" t="s">
        <v>93</v>
      </c>
      <c r="E54" s="423">
        <v>0</v>
      </c>
      <c r="F54" s="423">
        <v>0</v>
      </c>
      <c r="G54" s="423">
        <v>0</v>
      </c>
      <c r="H54" s="423">
        <v>0</v>
      </c>
      <c r="I54" s="423">
        <v>0</v>
      </c>
      <c r="J54" s="423">
        <v>0</v>
      </c>
      <c r="K54" s="423">
        <v>0</v>
      </c>
      <c r="L54" s="423">
        <v>0</v>
      </c>
      <c r="M54" s="423">
        <v>0</v>
      </c>
      <c r="N54" s="423">
        <v>0</v>
      </c>
      <c r="O54" s="423">
        <v>0</v>
      </c>
      <c r="P54" s="423">
        <v>0</v>
      </c>
      <c r="Q54" s="423">
        <v>0</v>
      </c>
      <c r="R54" s="423">
        <v>0</v>
      </c>
      <c r="S54" s="423">
        <v>0</v>
      </c>
      <c r="T54" s="423">
        <v>0</v>
      </c>
      <c r="U54" s="423">
        <v>0</v>
      </c>
      <c r="V54" s="423">
        <v>0</v>
      </c>
      <c r="W54" s="423">
        <v>0</v>
      </c>
      <c r="X54" s="423">
        <v>0</v>
      </c>
      <c r="Y54" s="423">
        <v>0</v>
      </c>
      <c r="Z54" s="423">
        <v>0</v>
      </c>
      <c r="AA54" s="423">
        <v>0</v>
      </c>
      <c r="AB54" s="423">
        <v>0</v>
      </c>
      <c r="AC54" s="423">
        <v>0</v>
      </c>
      <c r="AD54" s="423">
        <v>0</v>
      </c>
      <c r="AE54" s="423">
        <v>0</v>
      </c>
      <c r="AF54" s="423">
        <v>0</v>
      </c>
      <c r="AG54" s="423">
        <v>0</v>
      </c>
      <c r="AH54" s="423">
        <v>0</v>
      </c>
      <c r="AI54" s="423">
        <v>0</v>
      </c>
      <c r="AJ54" s="423">
        <v>0</v>
      </c>
      <c r="AK54" s="423">
        <v>0</v>
      </c>
      <c r="AL54" s="423">
        <v>0</v>
      </c>
      <c r="AM54" s="423">
        <v>0</v>
      </c>
      <c r="AN54" s="423">
        <v>0</v>
      </c>
      <c r="AO54" s="423">
        <v>0</v>
      </c>
      <c r="AP54" s="423">
        <v>0</v>
      </c>
      <c r="AQ54" s="423">
        <v>0</v>
      </c>
      <c r="AR54" s="423">
        <v>0</v>
      </c>
      <c r="AS54" s="423">
        <v>0</v>
      </c>
      <c r="AT54" s="423">
        <v>0</v>
      </c>
      <c r="AU54" s="423">
        <v>0</v>
      </c>
      <c r="AV54" s="423">
        <v>0</v>
      </c>
      <c r="AW54" s="423">
        <v>0</v>
      </c>
      <c r="AX54" s="423">
        <v>0</v>
      </c>
      <c r="AY54" s="423">
        <v>0</v>
      </c>
      <c r="AZ54" s="423">
        <v>0</v>
      </c>
      <c r="BA54" s="25">
        <f t="shared" si="3"/>
        <v>0</v>
      </c>
    </row>
    <row r="55" spans="1:60" ht="42" customHeight="1" x14ac:dyDescent="0.25">
      <c r="A55" s="7"/>
      <c r="B55" s="421" t="s">
        <v>158</v>
      </c>
      <c r="C55" s="422" t="s">
        <v>159</v>
      </c>
      <c r="D55" s="421" t="s">
        <v>93</v>
      </c>
      <c r="E55" s="423">
        <v>0</v>
      </c>
      <c r="F55" s="423">
        <v>0</v>
      </c>
      <c r="G55" s="423">
        <v>0</v>
      </c>
      <c r="H55" s="423">
        <v>0</v>
      </c>
      <c r="I55" s="423">
        <v>0</v>
      </c>
      <c r="J55" s="423">
        <v>0</v>
      </c>
      <c r="K55" s="423">
        <v>0</v>
      </c>
      <c r="L55" s="423">
        <v>0</v>
      </c>
      <c r="M55" s="423">
        <v>0</v>
      </c>
      <c r="N55" s="423">
        <v>0</v>
      </c>
      <c r="O55" s="423">
        <v>0</v>
      </c>
      <c r="P55" s="423">
        <v>0</v>
      </c>
      <c r="Q55" s="423">
        <v>0</v>
      </c>
      <c r="R55" s="423">
        <v>0</v>
      </c>
      <c r="S55" s="423">
        <v>0</v>
      </c>
      <c r="T55" s="423">
        <v>0</v>
      </c>
      <c r="U55" s="423">
        <v>0</v>
      </c>
      <c r="V55" s="423">
        <v>0</v>
      </c>
      <c r="W55" s="423">
        <v>0</v>
      </c>
      <c r="X55" s="423">
        <v>0</v>
      </c>
      <c r="Y55" s="423">
        <v>0</v>
      </c>
      <c r="Z55" s="423">
        <v>0</v>
      </c>
      <c r="AA55" s="423">
        <v>0</v>
      </c>
      <c r="AB55" s="423">
        <v>0</v>
      </c>
      <c r="AC55" s="423">
        <v>0</v>
      </c>
      <c r="AD55" s="423">
        <v>0</v>
      </c>
      <c r="AE55" s="423">
        <v>0</v>
      </c>
      <c r="AF55" s="423">
        <v>0</v>
      </c>
      <c r="AG55" s="423">
        <v>0</v>
      </c>
      <c r="AH55" s="423">
        <v>0</v>
      </c>
      <c r="AI55" s="423">
        <v>0</v>
      </c>
      <c r="AJ55" s="423">
        <v>0</v>
      </c>
      <c r="AK55" s="423">
        <v>0</v>
      </c>
      <c r="AL55" s="423">
        <v>0</v>
      </c>
      <c r="AM55" s="423">
        <v>0</v>
      </c>
      <c r="AN55" s="423">
        <v>0</v>
      </c>
      <c r="AO55" s="423">
        <v>0</v>
      </c>
      <c r="AP55" s="423">
        <v>0</v>
      </c>
      <c r="AQ55" s="423">
        <v>0</v>
      </c>
      <c r="AR55" s="423">
        <v>0</v>
      </c>
      <c r="AS55" s="423">
        <v>0</v>
      </c>
      <c r="AT55" s="423">
        <v>0</v>
      </c>
      <c r="AU55" s="423">
        <v>0</v>
      </c>
      <c r="AV55" s="423">
        <v>0</v>
      </c>
      <c r="AW55" s="423">
        <v>0</v>
      </c>
      <c r="AX55" s="423">
        <v>0</v>
      </c>
      <c r="AY55" s="423">
        <v>0</v>
      </c>
      <c r="AZ55" s="423">
        <v>0</v>
      </c>
      <c r="BA55" s="25">
        <f t="shared" si="3"/>
        <v>0</v>
      </c>
    </row>
    <row r="56" spans="1:60" ht="42" customHeight="1" x14ac:dyDescent="0.25">
      <c r="A56" s="7"/>
      <c r="B56" s="421" t="s">
        <v>160</v>
      </c>
      <c r="C56" s="422" t="s">
        <v>161</v>
      </c>
      <c r="D56" s="421" t="s">
        <v>93</v>
      </c>
      <c r="E56" s="423">
        <v>0</v>
      </c>
      <c r="F56" s="423">
        <v>0</v>
      </c>
      <c r="G56" s="423">
        <v>0</v>
      </c>
      <c r="H56" s="423">
        <v>0</v>
      </c>
      <c r="I56" s="423">
        <v>0</v>
      </c>
      <c r="J56" s="423">
        <v>0</v>
      </c>
      <c r="K56" s="423">
        <v>0</v>
      </c>
      <c r="L56" s="423">
        <v>0</v>
      </c>
      <c r="M56" s="423">
        <v>0</v>
      </c>
      <c r="N56" s="423">
        <v>0</v>
      </c>
      <c r="O56" s="423">
        <v>0</v>
      </c>
      <c r="P56" s="423">
        <v>0</v>
      </c>
      <c r="Q56" s="423">
        <v>0</v>
      </c>
      <c r="R56" s="423">
        <v>0</v>
      </c>
      <c r="S56" s="423">
        <v>0</v>
      </c>
      <c r="T56" s="423">
        <v>0</v>
      </c>
      <c r="U56" s="423">
        <v>0</v>
      </c>
      <c r="V56" s="423">
        <v>0</v>
      </c>
      <c r="W56" s="423">
        <v>0</v>
      </c>
      <c r="X56" s="423">
        <v>0</v>
      </c>
      <c r="Y56" s="423">
        <v>0</v>
      </c>
      <c r="Z56" s="423">
        <v>0</v>
      </c>
      <c r="AA56" s="423">
        <v>0</v>
      </c>
      <c r="AB56" s="423">
        <v>0</v>
      </c>
      <c r="AC56" s="423">
        <v>0</v>
      </c>
      <c r="AD56" s="423">
        <v>0</v>
      </c>
      <c r="AE56" s="423">
        <v>0</v>
      </c>
      <c r="AF56" s="423">
        <v>0</v>
      </c>
      <c r="AG56" s="423">
        <v>0</v>
      </c>
      <c r="AH56" s="423">
        <v>0</v>
      </c>
      <c r="AI56" s="423">
        <v>0</v>
      </c>
      <c r="AJ56" s="423">
        <v>0</v>
      </c>
      <c r="AK56" s="423">
        <v>0</v>
      </c>
      <c r="AL56" s="423">
        <v>0</v>
      </c>
      <c r="AM56" s="423">
        <v>0</v>
      </c>
      <c r="AN56" s="423">
        <v>0</v>
      </c>
      <c r="AO56" s="423">
        <v>0</v>
      </c>
      <c r="AP56" s="423">
        <v>0</v>
      </c>
      <c r="AQ56" s="423">
        <v>0</v>
      </c>
      <c r="AR56" s="423">
        <v>0</v>
      </c>
      <c r="AS56" s="423">
        <v>0</v>
      </c>
      <c r="AT56" s="423">
        <v>0</v>
      </c>
      <c r="AU56" s="423">
        <v>0</v>
      </c>
      <c r="AV56" s="423">
        <v>0</v>
      </c>
      <c r="AW56" s="423">
        <v>0</v>
      </c>
      <c r="AX56" s="423">
        <v>0</v>
      </c>
      <c r="AY56" s="423">
        <v>0</v>
      </c>
      <c r="AZ56" s="423">
        <v>0</v>
      </c>
      <c r="BA56" s="25">
        <v>0</v>
      </c>
    </row>
    <row r="57" spans="1:60" ht="42" customHeight="1" x14ac:dyDescent="0.25">
      <c r="A57" s="7"/>
      <c r="B57" s="421" t="s">
        <v>165</v>
      </c>
      <c r="C57" s="422" t="s">
        <v>166</v>
      </c>
      <c r="D57" s="421" t="s">
        <v>93</v>
      </c>
      <c r="E57" s="423">
        <v>0</v>
      </c>
      <c r="F57" s="423">
        <v>0</v>
      </c>
      <c r="G57" s="423">
        <v>0</v>
      </c>
      <c r="H57" s="423">
        <v>0</v>
      </c>
      <c r="I57" s="423">
        <v>0</v>
      </c>
      <c r="J57" s="423">
        <v>0</v>
      </c>
      <c r="K57" s="423">
        <v>0</v>
      </c>
      <c r="L57" s="423">
        <v>0</v>
      </c>
      <c r="M57" s="423">
        <v>0</v>
      </c>
      <c r="N57" s="423">
        <v>0</v>
      </c>
      <c r="O57" s="423">
        <v>0</v>
      </c>
      <c r="P57" s="423">
        <v>0</v>
      </c>
      <c r="Q57" s="423">
        <v>0</v>
      </c>
      <c r="R57" s="423">
        <v>0</v>
      </c>
      <c r="S57" s="423">
        <v>0</v>
      </c>
      <c r="T57" s="423">
        <v>0</v>
      </c>
      <c r="U57" s="423">
        <v>0</v>
      </c>
      <c r="V57" s="423">
        <v>0</v>
      </c>
      <c r="W57" s="423">
        <v>0</v>
      </c>
      <c r="X57" s="423">
        <v>0</v>
      </c>
      <c r="Y57" s="423">
        <v>0</v>
      </c>
      <c r="Z57" s="423">
        <v>0</v>
      </c>
      <c r="AA57" s="423">
        <v>0</v>
      </c>
      <c r="AB57" s="423">
        <v>0</v>
      </c>
      <c r="AC57" s="423">
        <v>0</v>
      </c>
      <c r="AD57" s="423">
        <v>0</v>
      </c>
      <c r="AE57" s="423">
        <v>0</v>
      </c>
      <c r="AF57" s="423">
        <v>0</v>
      </c>
      <c r="AG57" s="423">
        <v>0</v>
      </c>
      <c r="AH57" s="423">
        <v>0</v>
      </c>
      <c r="AI57" s="423">
        <v>0</v>
      </c>
      <c r="AJ57" s="423">
        <v>0</v>
      </c>
      <c r="AK57" s="423">
        <v>0</v>
      </c>
      <c r="AL57" s="423">
        <v>0</v>
      </c>
      <c r="AM57" s="423">
        <v>0</v>
      </c>
      <c r="AN57" s="423">
        <v>0</v>
      </c>
      <c r="AO57" s="423">
        <v>0</v>
      </c>
      <c r="AP57" s="423">
        <v>0</v>
      </c>
      <c r="AQ57" s="423">
        <v>0</v>
      </c>
      <c r="AR57" s="423">
        <v>0</v>
      </c>
      <c r="AS57" s="423">
        <v>0</v>
      </c>
      <c r="AT57" s="423">
        <v>0</v>
      </c>
      <c r="AU57" s="423">
        <v>0</v>
      </c>
      <c r="AV57" s="423">
        <v>0</v>
      </c>
      <c r="AW57" s="423">
        <v>0</v>
      </c>
      <c r="AX57" s="423">
        <v>0</v>
      </c>
      <c r="AY57" s="423">
        <v>0</v>
      </c>
      <c r="AZ57" s="423">
        <v>0</v>
      </c>
      <c r="BA57" s="25">
        <f t="shared" si="3"/>
        <v>0</v>
      </c>
    </row>
    <row r="58" spans="1:60" ht="42" customHeight="1" x14ac:dyDescent="0.25">
      <c r="A58" s="7"/>
      <c r="B58" s="696" t="s">
        <v>167</v>
      </c>
      <c r="C58" s="697" t="s">
        <v>168</v>
      </c>
      <c r="D58" s="421" t="s">
        <v>93</v>
      </c>
      <c r="E58" s="423">
        <v>0</v>
      </c>
      <c r="F58" s="423">
        <v>0</v>
      </c>
      <c r="G58" s="423">
        <v>0</v>
      </c>
      <c r="H58" s="423">
        <v>0</v>
      </c>
      <c r="I58" s="423">
        <v>0</v>
      </c>
      <c r="J58" s="423">
        <v>0</v>
      </c>
      <c r="K58" s="423">
        <v>0</v>
      </c>
      <c r="L58" s="423">
        <v>0</v>
      </c>
      <c r="M58" s="423">
        <v>0</v>
      </c>
      <c r="N58" s="423">
        <v>0</v>
      </c>
      <c r="O58" s="423">
        <v>0</v>
      </c>
      <c r="P58" s="423">
        <v>0</v>
      </c>
      <c r="Q58" s="423">
        <v>0</v>
      </c>
      <c r="R58" s="423">
        <v>0</v>
      </c>
      <c r="S58" s="423">
        <v>0</v>
      </c>
      <c r="T58" s="423">
        <v>0</v>
      </c>
      <c r="U58" s="423">
        <v>0</v>
      </c>
      <c r="V58" s="423">
        <v>0</v>
      </c>
      <c r="W58" s="423">
        <v>0</v>
      </c>
      <c r="X58" s="423">
        <v>0</v>
      </c>
      <c r="Y58" s="423">
        <v>0</v>
      </c>
      <c r="Z58" s="423">
        <v>0</v>
      </c>
      <c r="AA58" s="423">
        <v>0</v>
      </c>
      <c r="AB58" s="423">
        <v>0</v>
      </c>
      <c r="AC58" s="423">
        <v>0</v>
      </c>
      <c r="AD58" s="423">
        <v>0</v>
      </c>
      <c r="AE58" s="423">
        <v>0</v>
      </c>
      <c r="AF58" s="423">
        <v>0</v>
      </c>
      <c r="AG58" s="423">
        <v>0</v>
      </c>
      <c r="AH58" s="423">
        <v>0</v>
      </c>
      <c r="AI58" s="423">
        <v>0</v>
      </c>
      <c r="AJ58" s="423">
        <v>0</v>
      </c>
      <c r="AK58" s="423">
        <v>0</v>
      </c>
      <c r="AL58" s="423">
        <v>0</v>
      </c>
      <c r="AM58" s="423">
        <v>0</v>
      </c>
      <c r="AN58" s="423">
        <v>0</v>
      </c>
      <c r="AO58" s="423">
        <v>0</v>
      </c>
      <c r="AP58" s="423">
        <v>0</v>
      </c>
      <c r="AQ58" s="423">
        <v>0</v>
      </c>
      <c r="AR58" s="423">
        <v>0</v>
      </c>
      <c r="AS58" s="423">
        <v>0</v>
      </c>
      <c r="AT58" s="423">
        <v>0</v>
      </c>
      <c r="AU58" s="423">
        <v>0</v>
      </c>
      <c r="AV58" s="423">
        <v>0</v>
      </c>
      <c r="AW58" s="423">
        <v>0</v>
      </c>
      <c r="AX58" s="423">
        <v>0</v>
      </c>
      <c r="AY58" s="423">
        <v>0</v>
      </c>
      <c r="AZ58" s="423">
        <v>0</v>
      </c>
      <c r="BA58" s="25">
        <f t="shared" si="3"/>
        <v>0</v>
      </c>
    </row>
    <row r="59" spans="1:60" ht="42" customHeight="1" x14ac:dyDescent="0.25">
      <c r="A59" s="7"/>
      <c r="B59" s="696" t="s">
        <v>169</v>
      </c>
      <c r="C59" s="697" t="s">
        <v>170</v>
      </c>
      <c r="D59" s="421" t="s">
        <v>93</v>
      </c>
      <c r="E59" s="423">
        <v>0</v>
      </c>
      <c r="F59" s="423">
        <v>0</v>
      </c>
      <c r="G59" s="423">
        <v>0</v>
      </c>
      <c r="H59" s="423">
        <v>0</v>
      </c>
      <c r="I59" s="423">
        <v>0</v>
      </c>
      <c r="J59" s="423">
        <v>0</v>
      </c>
      <c r="K59" s="423">
        <v>0</v>
      </c>
      <c r="L59" s="423">
        <v>0</v>
      </c>
      <c r="M59" s="423">
        <v>0</v>
      </c>
      <c r="N59" s="423">
        <v>0</v>
      </c>
      <c r="O59" s="423">
        <v>0</v>
      </c>
      <c r="P59" s="423">
        <v>0</v>
      </c>
      <c r="Q59" s="423">
        <v>0</v>
      </c>
      <c r="R59" s="423">
        <v>0</v>
      </c>
      <c r="S59" s="423">
        <v>0</v>
      </c>
      <c r="T59" s="423">
        <v>0</v>
      </c>
      <c r="U59" s="423">
        <v>0</v>
      </c>
      <c r="V59" s="423">
        <v>0</v>
      </c>
      <c r="W59" s="423">
        <v>0</v>
      </c>
      <c r="X59" s="423">
        <v>0</v>
      </c>
      <c r="Y59" s="423">
        <v>0</v>
      </c>
      <c r="Z59" s="423">
        <v>0</v>
      </c>
      <c r="AA59" s="423">
        <v>0</v>
      </c>
      <c r="AB59" s="423">
        <v>0</v>
      </c>
      <c r="AC59" s="423">
        <v>0</v>
      </c>
      <c r="AD59" s="423">
        <v>0</v>
      </c>
      <c r="AE59" s="423">
        <v>0</v>
      </c>
      <c r="AF59" s="423">
        <v>0</v>
      </c>
      <c r="AG59" s="423">
        <v>0</v>
      </c>
      <c r="AH59" s="423">
        <v>0</v>
      </c>
      <c r="AI59" s="423">
        <v>0</v>
      </c>
      <c r="AJ59" s="423">
        <v>0</v>
      </c>
      <c r="AK59" s="423">
        <v>0</v>
      </c>
      <c r="AL59" s="423">
        <v>0</v>
      </c>
      <c r="AM59" s="423">
        <v>0</v>
      </c>
      <c r="AN59" s="423">
        <v>0</v>
      </c>
      <c r="AO59" s="423">
        <v>0</v>
      </c>
      <c r="AP59" s="423">
        <v>0</v>
      </c>
      <c r="AQ59" s="423">
        <v>0</v>
      </c>
      <c r="AR59" s="423">
        <v>0</v>
      </c>
      <c r="AS59" s="423">
        <v>0</v>
      </c>
      <c r="AT59" s="423">
        <v>0</v>
      </c>
      <c r="AU59" s="423">
        <v>0</v>
      </c>
      <c r="AV59" s="423">
        <v>0</v>
      </c>
      <c r="AW59" s="423">
        <v>0</v>
      </c>
      <c r="AX59" s="423">
        <v>0</v>
      </c>
      <c r="AY59" s="423">
        <v>0</v>
      </c>
      <c r="AZ59" s="423">
        <v>0</v>
      </c>
      <c r="BA59" s="25">
        <f t="shared" si="3"/>
        <v>0</v>
      </c>
    </row>
    <row r="60" spans="1:60" ht="48" customHeight="1" x14ac:dyDescent="0.25">
      <c r="A60" s="7"/>
      <c r="B60" s="394" t="s">
        <v>171</v>
      </c>
      <c r="C60" s="395" t="s">
        <v>172</v>
      </c>
      <c r="D60" s="394" t="s">
        <v>93</v>
      </c>
      <c r="E60" s="459">
        <f>E61+E62</f>
        <v>0</v>
      </c>
      <c r="F60" s="459">
        <f>F61+F62</f>
        <v>0</v>
      </c>
      <c r="G60" s="459">
        <f t="shared" ref="G60:AZ60" si="20">G61+G62</f>
        <v>0</v>
      </c>
      <c r="H60" s="459">
        <f t="shared" si="20"/>
        <v>0</v>
      </c>
      <c r="I60" s="459">
        <f t="shared" si="20"/>
        <v>0</v>
      </c>
      <c r="J60" s="459">
        <f t="shared" si="20"/>
        <v>0</v>
      </c>
      <c r="K60" s="459">
        <f t="shared" si="20"/>
        <v>0</v>
      </c>
      <c r="L60" s="459">
        <f t="shared" si="20"/>
        <v>0</v>
      </c>
      <c r="M60" s="459">
        <f t="shared" si="20"/>
        <v>0</v>
      </c>
      <c r="N60" s="459">
        <f t="shared" si="20"/>
        <v>0</v>
      </c>
      <c r="O60" s="459">
        <f t="shared" si="20"/>
        <v>0</v>
      </c>
      <c r="P60" s="459">
        <f t="shared" si="20"/>
        <v>0</v>
      </c>
      <c r="Q60" s="459">
        <f t="shared" si="20"/>
        <v>0</v>
      </c>
      <c r="R60" s="459">
        <f t="shared" si="20"/>
        <v>0</v>
      </c>
      <c r="S60" s="459">
        <f t="shared" si="20"/>
        <v>0</v>
      </c>
      <c r="T60" s="459">
        <f t="shared" si="20"/>
        <v>0</v>
      </c>
      <c r="U60" s="459">
        <f t="shared" si="20"/>
        <v>0</v>
      </c>
      <c r="V60" s="459">
        <f t="shared" si="20"/>
        <v>0</v>
      </c>
      <c r="W60" s="459">
        <f t="shared" si="20"/>
        <v>0</v>
      </c>
      <c r="X60" s="459">
        <f t="shared" si="20"/>
        <v>0</v>
      </c>
      <c r="Y60" s="459">
        <f t="shared" si="20"/>
        <v>0</v>
      </c>
      <c r="Z60" s="459">
        <f t="shared" si="20"/>
        <v>0</v>
      </c>
      <c r="AA60" s="459">
        <f t="shared" si="20"/>
        <v>0</v>
      </c>
      <c r="AB60" s="459">
        <f t="shared" si="20"/>
        <v>0</v>
      </c>
      <c r="AC60" s="459">
        <f t="shared" si="20"/>
        <v>0</v>
      </c>
      <c r="AD60" s="459">
        <f t="shared" si="20"/>
        <v>0</v>
      </c>
      <c r="AE60" s="459">
        <f t="shared" si="20"/>
        <v>0</v>
      </c>
      <c r="AF60" s="459">
        <f t="shared" si="20"/>
        <v>0</v>
      </c>
      <c r="AG60" s="459">
        <f t="shared" si="20"/>
        <v>0</v>
      </c>
      <c r="AH60" s="459">
        <f t="shared" si="20"/>
        <v>0</v>
      </c>
      <c r="AI60" s="459">
        <f t="shared" si="20"/>
        <v>0</v>
      </c>
      <c r="AJ60" s="459">
        <f t="shared" si="20"/>
        <v>0</v>
      </c>
      <c r="AK60" s="459">
        <f t="shared" si="20"/>
        <v>0</v>
      </c>
      <c r="AL60" s="459">
        <f t="shared" si="20"/>
        <v>0</v>
      </c>
      <c r="AM60" s="459">
        <f t="shared" si="20"/>
        <v>0</v>
      </c>
      <c r="AN60" s="459">
        <f t="shared" si="20"/>
        <v>0</v>
      </c>
      <c r="AO60" s="459">
        <f t="shared" si="20"/>
        <v>0</v>
      </c>
      <c r="AP60" s="459">
        <f t="shared" si="20"/>
        <v>0</v>
      </c>
      <c r="AQ60" s="459">
        <f t="shared" si="20"/>
        <v>0</v>
      </c>
      <c r="AR60" s="459">
        <f t="shared" si="20"/>
        <v>0</v>
      </c>
      <c r="AS60" s="459">
        <f t="shared" si="20"/>
        <v>0</v>
      </c>
      <c r="AT60" s="459">
        <f t="shared" si="20"/>
        <v>0</v>
      </c>
      <c r="AU60" s="459">
        <f t="shared" si="20"/>
        <v>0</v>
      </c>
      <c r="AV60" s="459">
        <f t="shared" si="20"/>
        <v>0</v>
      </c>
      <c r="AW60" s="459">
        <f t="shared" si="20"/>
        <v>0</v>
      </c>
      <c r="AX60" s="459">
        <f t="shared" si="20"/>
        <v>0</v>
      </c>
      <c r="AY60" s="459">
        <f t="shared" si="20"/>
        <v>0</v>
      </c>
      <c r="AZ60" s="459">
        <f t="shared" si="20"/>
        <v>0</v>
      </c>
      <c r="BA60" s="25">
        <f t="shared" si="3"/>
        <v>0</v>
      </c>
    </row>
    <row r="61" spans="1:60" ht="42" customHeight="1" x14ac:dyDescent="0.25">
      <c r="A61" s="7"/>
      <c r="B61" s="421" t="s">
        <v>173</v>
      </c>
      <c r="C61" s="422" t="s">
        <v>174</v>
      </c>
      <c r="D61" s="421" t="s">
        <v>93</v>
      </c>
      <c r="E61" s="423">
        <v>0</v>
      </c>
      <c r="F61" s="423">
        <v>0</v>
      </c>
      <c r="G61" s="423">
        <v>0</v>
      </c>
      <c r="H61" s="423">
        <v>0</v>
      </c>
      <c r="I61" s="423">
        <v>0</v>
      </c>
      <c r="J61" s="423">
        <v>0</v>
      </c>
      <c r="K61" s="423">
        <v>0</v>
      </c>
      <c r="L61" s="423">
        <v>0</v>
      </c>
      <c r="M61" s="423">
        <v>0</v>
      </c>
      <c r="N61" s="423">
        <v>0</v>
      </c>
      <c r="O61" s="423">
        <v>0</v>
      </c>
      <c r="P61" s="423">
        <v>0</v>
      </c>
      <c r="Q61" s="423">
        <v>0</v>
      </c>
      <c r="R61" s="423">
        <v>0</v>
      </c>
      <c r="S61" s="423">
        <v>0</v>
      </c>
      <c r="T61" s="423">
        <v>0</v>
      </c>
      <c r="U61" s="423">
        <v>0</v>
      </c>
      <c r="V61" s="423">
        <v>0</v>
      </c>
      <c r="W61" s="423">
        <v>0</v>
      </c>
      <c r="X61" s="423">
        <v>0</v>
      </c>
      <c r="Y61" s="423">
        <v>0</v>
      </c>
      <c r="Z61" s="423">
        <v>0</v>
      </c>
      <c r="AA61" s="423">
        <v>0</v>
      </c>
      <c r="AB61" s="423">
        <v>0</v>
      </c>
      <c r="AC61" s="423">
        <v>0</v>
      </c>
      <c r="AD61" s="423">
        <v>0</v>
      </c>
      <c r="AE61" s="423">
        <v>0</v>
      </c>
      <c r="AF61" s="423">
        <v>0</v>
      </c>
      <c r="AG61" s="423">
        <v>0</v>
      </c>
      <c r="AH61" s="423">
        <v>0</v>
      </c>
      <c r="AI61" s="423">
        <v>0</v>
      </c>
      <c r="AJ61" s="423">
        <v>0</v>
      </c>
      <c r="AK61" s="423">
        <v>0</v>
      </c>
      <c r="AL61" s="423">
        <v>0</v>
      </c>
      <c r="AM61" s="423">
        <v>0</v>
      </c>
      <c r="AN61" s="423">
        <v>0</v>
      </c>
      <c r="AO61" s="423">
        <v>0</v>
      </c>
      <c r="AP61" s="423">
        <v>0</v>
      </c>
      <c r="AQ61" s="423">
        <v>0</v>
      </c>
      <c r="AR61" s="423">
        <v>0</v>
      </c>
      <c r="AS61" s="423">
        <v>0</v>
      </c>
      <c r="AT61" s="423">
        <v>0</v>
      </c>
      <c r="AU61" s="423">
        <v>0</v>
      </c>
      <c r="AV61" s="423">
        <v>0</v>
      </c>
      <c r="AW61" s="423">
        <v>0</v>
      </c>
      <c r="AX61" s="423">
        <v>0</v>
      </c>
      <c r="AY61" s="423">
        <v>0</v>
      </c>
      <c r="AZ61" s="423">
        <v>0</v>
      </c>
      <c r="BA61" s="25">
        <f t="shared" si="3"/>
        <v>0</v>
      </c>
    </row>
    <row r="62" spans="1:60" ht="42" customHeight="1" x14ac:dyDescent="0.25">
      <c r="A62" s="7"/>
      <c r="B62" s="421" t="s">
        <v>175</v>
      </c>
      <c r="C62" s="422" t="s">
        <v>176</v>
      </c>
      <c r="D62" s="421" t="s">
        <v>93</v>
      </c>
      <c r="E62" s="423">
        <v>0</v>
      </c>
      <c r="F62" s="423">
        <v>0</v>
      </c>
      <c r="G62" s="423">
        <v>0</v>
      </c>
      <c r="H62" s="423">
        <v>0</v>
      </c>
      <c r="I62" s="423">
        <v>0</v>
      </c>
      <c r="J62" s="423">
        <v>0</v>
      </c>
      <c r="K62" s="423">
        <v>0</v>
      </c>
      <c r="L62" s="423">
        <v>0</v>
      </c>
      <c r="M62" s="423">
        <v>0</v>
      </c>
      <c r="N62" s="423">
        <v>0</v>
      </c>
      <c r="O62" s="423">
        <v>0</v>
      </c>
      <c r="P62" s="423">
        <v>0</v>
      </c>
      <c r="Q62" s="423">
        <v>0</v>
      </c>
      <c r="R62" s="423">
        <v>0</v>
      </c>
      <c r="S62" s="423">
        <v>0</v>
      </c>
      <c r="T62" s="423">
        <v>0</v>
      </c>
      <c r="U62" s="423">
        <v>0</v>
      </c>
      <c r="V62" s="423">
        <v>0</v>
      </c>
      <c r="W62" s="423">
        <v>0</v>
      </c>
      <c r="X62" s="423">
        <v>0</v>
      </c>
      <c r="Y62" s="423">
        <v>0</v>
      </c>
      <c r="Z62" s="423">
        <v>0</v>
      </c>
      <c r="AA62" s="423">
        <v>0</v>
      </c>
      <c r="AB62" s="423">
        <v>0</v>
      </c>
      <c r="AC62" s="423">
        <v>0</v>
      </c>
      <c r="AD62" s="423">
        <v>0</v>
      </c>
      <c r="AE62" s="423">
        <v>0</v>
      </c>
      <c r="AF62" s="423">
        <v>0</v>
      </c>
      <c r="AG62" s="423">
        <v>0</v>
      </c>
      <c r="AH62" s="423">
        <v>0</v>
      </c>
      <c r="AI62" s="423">
        <v>0</v>
      </c>
      <c r="AJ62" s="423">
        <v>0</v>
      </c>
      <c r="AK62" s="423">
        <v>0</v>
      </c>
      <c r="AL62" s="423">
        <v>0</v>
      </c>
      <c r="AM62" s="423">
        <v>0</v>
      </c>
      <c r="AN62" s="423">
        <v>0</v>
      </c>
      <c r="AO62" s="423">
        <v>0</v>
      </c>
      <c r="AP62" s="423">
        <v>0</v>
      </c>
      <c r="AQ62" s="423">
        <v>0</v>
      </c>
      <c r="AR62" s="423">
        <v>0</v>
      </c>
      <c r="AS62" s="423">
        <v>0</v>
      </c>
      <c r="AT62" s="423">
        <v>0</v>
      </c>
      <c r="AU62" s="423">
        <v>0</v>
      </c>
      <c r="AV62" s="423">
        <v>0</v>
      </c>
      <c r="AW62" s="423">
        <v>0</v>
      </c>
      <c r="AX62" s="423">
        <v>0</v>
      </c>
      <c r="AY62" s="423">
        <v>0</v>
      </c>
      <c r="AZ62" s="423">
        <v>0</v>
      </c>
      <c r="BA62" s="25">
        <f t="shared" si="3"/>
        <v>0</v>
      </c>
    </row>
    <row r="63" spans="1:60" ht="48" customHeight="1" x14ac:dyDescent="0.25">
      <c r="A63" s="7"/>
      <c r="B63" s="394" t="s">
        <v>177</v>
      </c>
      <c r="C63" s="395" t="s">
        <v>178</v>
      </c>
      <c r="D63" s="690" t="s">
        <v>93</v>
      </c>
      <c r="E63" s="459">
        <f t="shared" ref="E63:AN63" si="21">SUM(E64:E65)</f>
        <v>0</v>
      </c>
      <c r="F63" s="459">
        <f t="shared" si="21"/>
        <v>0</v>
      </c>
      <c r="G63" s="459">
        <f t="shared" si="21"/>
        <v>0</v>
      </c>
      <c r="H63" s="459">
        <f t="shared" si="21"/>
        <v>0</v>
      </c>
      <c r="I63" s="459">
        <f t="shared" si="21"/>
        <v>0</v>
      </c>
      <c r="J63" s="459">
        <f t="shared" si="21"/>
        <v>0</v>
      </c>
      <c r="K63" s="459">
        <f t="shared" si="21"/>
        <v>0</v>
      </c>
      <c r="L63" s="459">
        <f t="shared" si="21"/>
        <v>0</v>
      </c>
      <c r="M63" s="459">
        <f t="shared" si="21"/>
        <v>0</v>
      </c>
      <c r="N63" s="459">
        <f t="shared" si="21"/>
        <v>0</v>
      </c>
      <c r="O63" s="459">
        <f t="shared" si="21"/>
        <v>0</v>
      </c>
      <c r="P63" s="459">
        <f t="shared" si="21"/>
        <v>0</v>
      </c>
      <c r="Q63" s="459">
        <f t="shared" si="21"/>
        <v>0</v>
      </c>
      <c r="R63" s="459">
        <f t="shared" si="21"/>
        <v>0</v>
      </c>
      <c r="S63" s="459">
        <f t="shared" si="21"/>
        <v>0</v>
      </c>
      <c r="T63" s="459">
        <f t="shared" si="21"/>
        <v>0</v>
      </c>
      <c r="U63" s="459">
        <f t="shared" si="21"/>
        <v>0</v>
      </c>
      <c r="V63" s="459">
        <f t="shared" si="21"/>
        <v>0</v>
      </c>
      <c r="W63" s="459">
        <f t="shared" si="21"/>
        <v>0</v>
      </c>
      <c r="X63" s="459">
        <f t="shared" si="21"/>
        <v>0</v>
      </c>
      <c r="Y63" s="459">
        <f t="shared" si="21"/>
        <v>0</v>
      </c>
      <c r="Z63" s="459">
        <f t="shared" si="21"/>
        <v>0</v>
      </c>
      <c r="AA63" s="459">
        <f t="shared" si="21"/>
        <v>0</v>
      </c>
      <c r="AB63" s="459">
        <f t="shared" si="21"/>
        <v>0</v>
      </c>
      <c r="AC63" s="459">
        <f t="shared" si="21"/>
        <v>0</v>
      </c>
      <c r="AD63" s="459">
        <f t="shared" si="21"/>
        <v>0</v>
      </c>
      <c r="AE63" s="459">
        <f t="shared" si="21"/>
        <v>0</v>
      </c>
      <c r="AF63" s="459">
        <f t="shared" si="21"/>
        <v>0</v>
      </c>
      <c r="AG63" s="459">
        <f t="shared" si="21"/>
        <v>0</v>
      </c>
      <c r="AH63" s="459">
        <f t="shared" si="21"/>
        <v>0</v>
      </c>
      <c r="AI63" s="459">
        <f t="shared" si="21"/>
        <v>0</v>
      </c>
      <c r="AJ63" s="459">
        <f t="shared" si="21"/>
        <v>0</v>
      </c>
      <c r="AK63" s="459">
        <f t="shared" si="21"/>
        <v>0</v>
      </c>
      <c r="AL63" s="459">
        <f t="shared" si="21"/>
        <v>0</v>
      </c>
      <c r="AM63" s="459">
        <f t="shared" si="21"/>
        <v>0</v>
      </c>
      <c r="AN63" s="459">
        <f t="shared" si="21"/>
        <v>0</v>
      </c>
      <c r="AO63" s="459">
        <f>SUM(AO64:AO65)</f>
        <v>0</v>
      </c>
      <c r="AP63" s="459">
        <f>SUM(AP64:AP65)</f>
        <v>0</v>
      </c>
      <c r="AQ63" s="459">
        <f t="shared" ref="AQ63:AZ63" si="22">SUM(AQ64:AQ65)</f>
        <v>0</v>
      </c>
      <c r="AR63" s="459">
        <f t="shared" si="22"/>
        <v>0</v>
      </c>
      <c r="AS63" s="459">
        <f t="shared" si="22"/>
        <v>0</v>
      </c>
      <c r="AT63" s="459">
        <f t="shared" si="22"/>
        <v>0</v>
      </c>
      <c r="AU63" s="459">
        <f t="shared" si="22"/>
        <v>0</v>
      </c>
      <c r="AV63" s="459">
        <f t="shared" si="22"/>
        <v>0</v>
      </c>
      <c r="AW63" s="459">
        <f t="shared" si="22"/>
        <v>0</v>
      </c>
      <c r="AX63" s="459">
        <f t="shared" si="22"/>
        <v>0</v>
      </c>
      <c r="AY63" s="459">
        <f t="shared" si="22"/>
        <v>0</v>
      </c>
      <c r="AZ63" s="459">
        <f t="shared" si="22"/>
        <v>0</v>
      </c>
      <c r="BA63" s="25">
        <f t="shared" si="3"/>
        <v>0</v>
      </c>
    </row>
    <row r="64" spans="1:60" ht="42" customHeight="1" x14ac:dyDescent="0.25">
      <c r="A64" s="7"/>
      <c r="B64" s="421" t="s">
        <v>179</v>
      </c>
      <c r="C64" s="422" t="s">
        <v>180</v>
      </c>
      <c r="D64" s="421" t="s">
        <v>93</v>
      </c>
      <c r="E64" s="423">
        <v>0</v>
      </c>
      <c r="F64" s="423">
        <v>0</v>
      </c>
      <c r="G64" s="423">
        <v>0</v>
      </c>
      <c r="H64" s="423">
        <v>0</v>
      </c>
      <c r="I64" s="423">
        <v>0</v>
      </c>
      <c r="J64" s="423">
        <v>0</v>
      </c>
      <c r="K64" s="423">
        <v>0</v>
      </c>
      <c r="L64" s="423">
        <v>0</v>
      </c>
      <c r="M64" s="423">
        <v>0</v>
      </c>
      <c r="N64" s="423">
        <v>0</v>
      </c>
      <c r="O64" s="423">
        <v>0</v>
      </c>
      <c r="P64" s="423">
        <v>0</v>
      </c>
      <c r="Q64" s="423">
        <v>0</v>
      </c>
      <c r="R64" s="423">
        <v>0</v>
      </c>
      <c r="S64" s="423">
        <v>0</v>
      </c>
      <c r="T64" s="423">
        <v>0</v>
      </c>
      <c r="U64" s="423">
        <v>0</v>
      </c>
      <c r="V64" s="423">
        <v>0</v>
      </c>
      <c r="W64" s="423">
        <v>0</v>
      </c>
      <c r="X64" s="423">
        <v>0</v>
      </c>
      <c r="Y64" s="423">
        <v>0</v>
      </c>
      <c r="Z64" s="423">
        <v>0</v>
      </c>
      <c r="AA64" s="423">
        <v>0</v>
      </c>
      <c r="AB64" s="423">
        <v>0</v>
      </c>
      <c r="AC64" s="423">
        <v>0</v>
      </c>
      <c r="AD64" s="423">
        <v>0</v>
      </c>
      <c r="AE64" s="423">
        <v>0</v>
      </c>
      <c r="AF64" s="423">
        <v>0</v>
      </c>
      <c r="AG64" s="423">
        <v>0</v>
      </c>
      <c r="AH64" s="423">
        <v>0</v>
      </c>
      <c r="AI64" s="423">
        <v>0</v>
      </c>
      <c r="AJ64" s="423">
        <v>0</v>
      </c>
      <c r="AK64" s="423">
        <v>0</v>
      </c>
      <c r="AL64" s="423">
        <v>0</v>
      </c>
      <c r="AM64" s="423">
        <v>0</v>
      </c>
      <c r="AN64" s="423">
        <v>0</v>
      </c>
      <c r="AO64" s="423">
        <v>0</v>
      </c>
      <c r="AP64" s="423">
        <v>0</v>
      </c>
      <c r="AQ64" s="423">
        <v>0</v>
      </c>
      <c r="AR64" s="423">
        <v>0</v>
      </c>
      <c r="AS64" s="423">
        <v>0</v>
      </c>
      <c r="AT64" s="423">
        <v>0</v>
      </c>
      <c r="AU64" s="423">
        <v>0</v>
      </c>
      <c r="AV64" s="423">
        <v>0</v>
      </c>
      <c r="AW64" s="423">
        <v>0</v>
      </c>
      <c r="AX64" s="423">
        <v>0</v>
      </c>
      <c r="AY64" s="423">
        <v>0</v>
      </c>
      <c r="AZ64" s="423">
        <v>0</v>
      </c>
      <c r="BA64" s="25">
        <f t="shared" si="3"/>
        <v>0</v>
      </c>
    </row>
    <row r="65" spans="1:60" ht="42" customHeight="1" x14ac:dyDescent="0.25">
      <c r="A65" s="7"/>
      <c r="B65" s="421" t="s">
        <v>181</v>
      </c>
      <c r="C65" s="422" t="s">
        <v>182</v>
      </c>
      <c r="D65" s="421" t="s">
        <v>93</v>
      </c>
      <c r="E65" s="423">
        <v>0</v>
      </c>
      <c r="F65" s="423">
        <v>0</v>
      </c>
      <c r="G65" s="423">
        <v>0</v>
      </c>
      <c r="H65" s="423">
        <v>0</v>
      </c>
      <c r="I65" s="423">
        <v>0</v>
      </c>
      <c r="J65" s="423">
        <v>0</v>
      </c>
      <c r="K65" s="423">
        <v>0</v>
      </c>
      <c r="L65" s="423">
        <v>0</v>
      </c>
      <c r="M65" s="423">
        <v>0</v>
      </c>
      <c r="N65" s="423">
        <v>0</v>
      </c>
      <c r="O65" s="423">
        <v>0</v>
      </c>
      <c r="P65" s="423">
        <v>0</v>
      </c>
      <c r="Q65" s="423">
        <v>0</v>
      </c>
      <c r="R65" s="423">
        <v>0</v>
      </c>
      <c r="S65" s="423">
        <v>0</v>
      </c>
      <c r="T65" s="423">
        <v>0</v>
      </c>
      <c r="U65" s="423">
        <v>0</v>
      </c>
      <c r="V65" s="423">
        <v>0</v>
      </c>
      <c r="W65" s="423">
        <v>0</v>
      </c>
      <c r="X65" s="423">
        <v>0</v>
      </c>
      <c r="Y65" s="423">
        <v>0</v>
      </c>
      <c r="Z65" s="423">
        <v>0</v>
      </c>
      <c r="AA65" s="423">
        <v>0</v>
      </c>
      <c r="AB65" s="423">
        <v>0</v>
      </c>
      <c r="AC65" s="423">
        <v>0</v>
      </c>
      <c r="AD65" s="423">
        <v>0</v>
      </c>
      <c r="AE65" s="423">
        <v>0</v>
      </c>
      <c r="AF65" s="423">
        <v>0</v>
      </c>
      <c r="AG65" s="423">
        <v>0</v>
      </c>
      <c r="AH65" s="423">
        <v>0</v>
      </c>
      <c r="AI65" s="423">
        <v>0</v>
      </c>
      <c r="AJ65" s="423">
        <v>0</v>
      </c>
      <c r="AK65" s="423">
        <v>0</v>
      </c>
      <c r="AL65" s="423">
        <v>0</v>
      </c>
      <c r="AM65" s="423">
        <v>0</v>
      </c>
      <c r="AN65" s="423">
        <v>0</v>
      </c>
      <c r="AO65" s="423">
        <v>0</v>
      </c>
      <c r="AP65" s="423">
        <v>0</v>
      </c>
      <c r="AQ65" s="423">
        <v>0</v>
      </c>
      <c r="AR65" s="423">
        <v>0</v>
      </c>
      <c r="AS65" s="423">
        <v>0</v>
      </c>
      <c r="AT65" s="423">
        <v>0</v>
      </c>
      <c r="AU65" s="423">
        <v>0</v>
      </c>
      <c r="AV65" s="423">
        <v>0</v>
      </c>
      <c r="AW65" s="423">
        <v>0</v>
      </c>
      <c r="AX65" s="423">
        <v>0</v>
      </c>
      <c r="AY65" s="423">
        <v>0</v>
      </c>
      <c r="AZ65" s="423">
        <v>0</v>
      </c>
      <c r="BA65" s="25">
        <f t="shared" si="3"/>
        <v>0</v>
      </c>
    </row>
    <row r="66" spans="1:60" ht="48" customHeight="1" x14ac:dyDescent="0.25">
      <c r="A66" s="7"/>
      <c r="B66" s="394" t="s">
        <v>183</v>
      </c>
      <c r="C66" s="395" t="s">
        <v>184</v>
      </c>
      <c r="D66" s="394" t="s">
        <v>93</v>
      </c>
      <c r="E66" s="396">
        <f>SUBTOTAL(9,E67:E71)</f>
        <v>0.5</v>
      </c>
      <c r="F66" s="396">
        <f t="shared" ref="F66:AZ66" si="23">SUBTOTAL(9,F67:F71)</f>
        <v>0.5</v>
      </c>
      <c r="G66" s="396">
        <f t="shared" si="23"/>
        <v>0</v>
      </c>
      <c r="H66" s="396">
        <f t="shared" si="23"/>
        <v>0</v>
      </c>
      <c r="I66" s="396">
        <f t="shared" si="23"/>
        <v>3.23</v>
      </c>
      <c r="J66" s="396">
        <f t="shared" si="23"/>
        <v>0.38009999999999999</v>
      </c>
      <c r="K66" s="396">
        <f t="shared" si="23"/>
        <v>0</v>
      </c>
      <c r="L66" s="396">
        <f t="shared" si="23"/>
        <v>0</v>
      </c>
      <c r="M66" s="396">
        <f t="shared" si="23"/>
        <v>0</v>
      </c>
      <c r="N66" s="396">
        <f t="shared" si="23"/>
        <v>0</v>
      </c>
      <c r="O66" s="396">
        <f t="shared" si="23"/>
        <v>0</v>
      </c>
      <c r="P66" s="396">
        <f t="shared" si="23"/>
        <v>0</v>
      </c>
      <c r="Q66" s="396">
        <f t="shared" si="23"/>
        <v>0</v>
      </c>
      <c r="R66" s="396">
        <f t="shared" si="23"/>
        <v>0</v>
      </c>
      <c r="S66" s="396">
        <f t="shared" si="23"/>
        <v>0</v>
      </c>
      <c r="T66" s="396">
        <f t="shared" si="23"/>
        <v>0</v>
      </c>
      <c r="U66" s="396">
        <f t="shared" si="23"/>
        <v>0</v>
      </c>
      <c r="V66" s="396">
        <f t="shared" si="23"/>
        <v>0</v>
      </c>
      <c r="W66" s="396">
        <f t="shared" si="23"/>
        <v>0</v>
      </c>
      <c r="X66" s="396">
        <f t="shared" si="23"/>
        <v>0</v>
      </c>
      <c r="Y66" s="396">
        <f t="shared" si="23"/>
        <v>0</v>
      </c>
      <c r="Z66" s="396">
        <f t="shared" si="23"/>
        <v>0</v>
      </c>
      <c r="AA66" s="396">
        <f t="shared" si="23"/>
        <v>0</v>
      </c>
      <c r="AB66" s="396">
        <f t="shared" si="23"/>
        <v>0</v>
      </c>
      <c r="AC66" s="396">
        <f t="shared" si="23"/>
        <v>0</v>
      </c>
      <c r="AD66" s="396">
        <f t="shared" si="23"/>
        <v>0</v>
      </c>
      <c r="AE66" s="396">
        <f t="shared" si="23"/>
        <v>0</v>
      </c>
      <c r="AF66" s="396">
        <f t="shared" si="23"/>
        <v>0</v>
      </c>
      <c r="AG66" s="396">
        <f t="shared" si="23"/>
        <v>0</v>
      </c>
      <c r="AH66" s="396">
        <f t="shared" si="23"/>
        <v>0</v>
      </c>
      <c r="AI66" s="396">
        <f t="shared" si="23"/>
        <v>0</v>
      </c>
      <c r="AJ66" s="396">
        <f t="shared" si="23"/>
        <v>0</v>
      </c>
      <c r="AK66" s="396">
        <f t="shared" si="23"/>
        <v>0</v>
      </c>
      <c r="AL66" s="396">
        <f t="shared" si="23"/>
        <v>0</v>
      </c>
      <c r="AM66" s="396">
        <f t="shared" si="23"/>
        <v>0</v>
      </c>
      <c r="AN66" s="396">
        <f t="shared" si="23"/>
        <v>0</v>
      </c>
      <c r="AO66" s="396">
        <f t="shared" si="23"/>
        <v>11.5</v>
      </c>
      <c r="AP66" s="396">
        <f t="shared" si="23"/>
        <v>11.5</v>
      </c>
      <c r="AQ66" s="396">
        <f t="shared" si="23"/>
        <v>0</v>
      </c>
      <c r="AR66" s="396">
        <f t="shared" si="23"/>
        <v>0</v>
      </c>
      <c r="AS66" s="396">
        <f t="shared" si="23"/>
        <v>0</v>
      </c>
      <c r="AT66" s="396">
        <f t="shared" si="23"/>
        <v>0</v>
      </c>
      <c r="AU66" s="396">
        <f t="shared" si="23"/>
        <v>0</v>
      </c>
      <c r="AV66" s="396">
        <f t="shared" si="23"/>
        <v>0</v>
      </c>
      <c r="AW66" s="396">
        <f t="shared" si="23"/>
        <v>15.459099999999999</v>
      </c>
      <c r="AX66" s="396">
        <f t="shared" si="23"/>
        <v>7.6071000000000009</v>
      </c>
      <c r="AY66" s="396">
        <f t="shared" si="23"/>
        <v>0</v>
      </c>
      <c r="AZ66" s="396">
        <f t="shared" si="23"/>
        <v>0</v>
      </c>
      <c r="BA66" s="25">
        <f t="shared" si="3"/>
        <v>19.107100000000003</v>
      </c>
    </row>
    <row r="67" spans="1:60" s="383" customFormat="1" ht="33" customHeight="1" x14ac:dyDescent="0.25">
      <c r="A67" s="7"/>
      <c r="B67" s="76" t="s">
        <v>183</v>
      </c>
      <c r="C67" s="399" t="s">
        <v>1751</v>
      </c>
      <c r="D67" s="76" t="s">
        <v>852</v>
      </c>
      <c r="E67" s="77"/>
      <c r="F67" s="77"/>
      <c r="G67" s="77"/>
      <c r="H67" s="77"/>
      <c r="I67" s="77">
        <v>2.85</v>
      </c>
      <c r="J67" s="77">
        <v>1E-4</v>
      </c>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v>10.459</v>
      </c>
      <c r="AX67" s="77">
        <v>1E-4</v>
      </c>
      <c r="AY67" s="77"/>
      <c r="AZ67" s="77"/>
      <c r="BA67" s="25"/>
      <c r="BB67" s="4"/>
      <c r="BC67" s="4"/>
      <c r="BD67" s="4"/>
      <c r="BE67" s="4"/>
      <c r="BF67" s="4"/>
      <c r="BG67" s="4"/>
      <c r="BH67" s="4"/>
    </row>
    <row r="68" spans="1:60" s="685" customFormat="1" ht="33" customHeight="1" x14ac:dyDescent="0.25">
      <c r="A68" s="7"/>
      <c r="B68" s="76" t="s">
        <v>183</v>
      </c>
      <c r="C68" s="681" t="s">
        <v>745</v>
      </c>
      <c r="D68" s="689" t="s">
        <v>848</v>
      </c>
      <c r="E68" s="77">
        <v>0.25</v>
      </c>
      <c r="F68" s="77">
        <v>0.25</v>
      </c>
      <c r="G68" s="77"/>
      <c r="H68" s="77"/>
      <c r="I68" s="77">
        <v>0.38</v>
      </c>
      <c r="J68" s="77">
        <v>0.38</v>
      </c>
      <c r="K68" s="77"/>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77">
        <v>11.5</v>
      </c>
      <c r="AP68" s="77">
        <v>11.5</v>
      </c>
      <c r="AQ68" s="385"/>
      <c r="AR68" s="385"/>
      <c r="AS68" s="385"/>
      <c r="AT68" s="385"/>
      <c r="AU68" s="385"/>
      <c r="AV68" s="385"/>
      <c r="AW68" s="385"/>
      <c r="AX68" s="385"/>
      <c r="AY68" s="385"/>
      <c r="AZ68" s="385"/>
      <c r="BA68" s="25"/>
      <c r="BB68" s="4"/>
      <c r="BC68" s="4"/>
      <c r="BD68" s="4"/>
      <c r="BE68" s="4"/>
      <c r="BF68" s="4"/>
      <c r="BG68" s="4"/>
      <c r="BH68" s="4"/>
    </row>
    <row r="69" spans="1:60" s="383" customFormat="1" ht="33" customHeight="1" x14ac:dyDescent="0.25">
      <c r="A69" s="7"/>
      <c r="B69" s="76" t="s">
        <v>183</v>
      </c>
      <c r="C69" s="399" t="s">
        <v>752</v>
      </c>
      <c r="D69" s="76" t="s">
        <v>849</v>
      </c>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v>2.1</v>
      </c>
      <c r="AX69" s="77">
        <v>2.1</v>
      </c>
      <c r="AY69" s="77"/>
      <c r="AZ69" s="77"/>
      <c r="BA69" s="25"/>
      <c r="BB69" s="4"/>
      <c r="BC69" s="4"/>
      <c r="BD69" s="4"/>
      <c r="BE69" s="4"/>
      <c r="BF69" s="4"/>
      <c r="BG69" s="4"/>
      <c r="BH69" s="4"/>
    </row>
    <row r="70" spans="1:60" s="926" customFormat="1" ht="33" customHeight="1" x14ac:dyDescent="0.25">
      <c r="A70" s="7"/>
      <c r="B70" s="76" t="s">
        <v>183</v>
      </c>
      <c r="C70" s="399" t="s">
        <v>1713</v>
      </c>
      <c r="D70" s="76" t="s">
        <v>1714</v>
      </c>
      <c r="E70" s="77">
        <v>0.25</v>
      </c>
      <c r="F70" s="77">
        <v>0.25</v>
      </c>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v>1E-4</v>
      </c>
      <c r="AX70" s="77">
        <v>2.6070000000000002</v>
      </c>
      <c r="AY70" s="77"/>
      <c r="AZ70" s="77"/>
      <c r="BA70" s="25"/>
      <c r="BB70" s="4"/>
      <c r="BC70" s="4"/>
      <c r="BD70" s="4"/>
      <c r="BE70" s="4"/>
      <c r="BF70" s="4"/>
      <c r="BG70" s="4"/>
      <c r="BH70" s="4"/>
    </row>
    <row r="71" spans="1:60" s="383" customFormat="1" ht="33" customHeight="1" x14ac:dyDescent="0.25">
      <c r="A71" s="7"/>
      <c r="B71" s="76" t="s">
        <v>183</v>
      </c>
      <c r="C71" s="406" t="s">
        <v>832</v>
      </c>
      <c r="D71" s="76" t="s">
        <v>751</v>
      </c>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v>2.9</v>
      </c>
      <c r="AX71" s="77">
        <v>2.9</v>
      </c>
      <c r="AY71" s="77"/>
      <c r="AZ71" s="77"/>
      <c r="BA71" s="25"/>
      <c r="BB71" s="4"/>
      <c r="BC71" s="4"/>
      <c r="BD71" s="4"/>
      <c r="BE71" s="4"/>
      <c r="BF71" s="4"/>
      <c r="BG71" s="4"/>
      <c r="BH71" s="4"/>
    </row>
    <row r="72" spans="1:60" ht="48" customHeight="1" x14ac:dyDescent="0.25">
      <c r="A72" s="7"/>
      <c r="B72" s="394" t="s">
        <v>185</v>
      </c>
      <c r="C72" s="395" t="s">
        <v>186</v>
      </c>
      <c r="D72" s="394" t="s">
        <v>93</v>
      </c>
      <c r="E72" s="396">
        <v>0</v>
      </c>
      <c r="F72" s="396">
        <v>0</v>
      </c>
      <c r="G72" s="396">
        <v>0</v>
      </c>
      <c r="H72" s="396">
        <v>0</v>
      </c>
      <c r="I72" s="396">
        <v>0</v>
      </c>
      <c r="J72" s="396">
        <v>0</v>
      </c>
      <c r="K72" s="396">
        <v>0</v>
      </c>
      <c r="L72" s="396">
        <v>0</v>
      </c>
      <c r="M72" s="396">
        <v>0</v>
      </c>
      <c r="N72" s="396">
        <v>0</v>
      </c>
      <c r="O72" s="396">
        <v>0</v>
      </c>
      <c r="P72" s="396">
        <v>0</v>
      </c>
      <c r="Q72" s="396">
        <v>0</v>
      </c>
      <c r="R72" s="396">
        <v>0</v>
      </c>
      <c r="S72" s="396">
        <v>0</v>
      </c>
      <c r="T72" s="396">
        <v>0</v>
      </c>
      <c r="U72" s="396">
        <v>0</v>
      </c>
      <c r="V72" s="396">
        <v>0</v>
      </c>
      <c r="W72" s="396">
        <v>0</v>
      </c>
      <c r="X72" s="396">
        <v>0</v>
      </c>
      <c r="Y72" s="396">
        <v>0</v>
      </c>
      <c r="Z72" s="396">
        <v>0</v>
      </c>
      <c r="AA72" s="396">
        <v>0</v>
      </c>
      <c r="AB72" s="396">
        <v>0</v>
      </c>
      <c r="AC72" s="396">
        <v>0</v>
      </c>
      <c r="AD72" s="396">
        <v>0</v>
      </c>
      <c r="AE72" s="396">
        <v>0</v>
      </c>
      <c r="AF72" s="396">
        <v>0</v>
      </c>
      <c r="AG72" s="396">
        <v>0</v>
      </c>
      <c r="AH72" s="396">
        <v>0</v>
      </c>
      <c r="AI72" s="396">
        <v>0</v>
      </c>
      <c r="AJ72" s="396">
        <v>0</v>
      </c>
      <c r="AK72" s="396">
        <v>0</v>
      </c>
      <c r="AL72" s="396">
        <v>0</v>
      </c>
      <c r="AM72" s="396">
        <v>0</v>
      </c>
      <c r="AN72" s="396">
        <v>0</v>
      </c>
      <c r="AO72" s="396">
        <v>0</v>
      </c>
      <c r="AP72" s="396">
        <v>0</v>
      </c>
      <c r="AQ72" s="396">
        <v>0</v>
      </c>
      <c r="AR72" s="396">
        <v>0</v>
      </c>
      <c r="AS72" s="396">
        <v>0</v>
      </c>
      <c r="AT72" s="396">
        <v>0</v>
      </c>
      <c r="AU72" s="396">
        <v>0</v>
      </c>
      <c r="AV72" s="396">
        <v>0</v>
      </c>
      <c r="AW72" s="396">
        <v>0</v>
      </c>
      <c r="AX72" s="396">
        <v>0</v>
      </c>
      <c r="AY72" s="396">
        <v>0</v>
      </c>
      <c r="AZ72" s="396">
        <v>0</v>
      </c>
      <c r="BA72" s="25">
        <f t="shared" si="3"/>
        <v>0</v>
      </c>
    </row>
    <row r="73" spans="1:60" ht="48" customHeight="1" x14ac:dyDescent="0.25">
      <c r="A73" s="7"/>
      <c r="B73" s="394" t="s">
        <v>187</v>
      </c>
      <c r="C73" s="395" t="s">
        <v>188</v>
      </c>
      <c r="D73" s="394" t="s">
        <v>93</v>
      </c>
      <c r="E73" s="405">
        <f t="shared" ref="E73:AV73" si="24">SUM(E74+E75)</f>
        <v>0</v>
      </c>
      <c r="F73" s="405">
        <f t="shared" si="24"/>
        <v>0</v>
      </c>
      <c r="G73" s="405">
        <f t="shared" si="24"/>
        <v>0</v>
      </c>
      <c r="H73" s="405">
        <f t="shared" si="24"/>
        <v>0</v>
      </c>
      <c r="I73" s="405">
        <f t="shared" si="24"/>
        <v>0</v>
      </c>
      <c r="J73" s="405">
        <f t="shared" si="24"/>
        <v>0</v>
      </c>
      <c r="K73" s="405">
        <f t="shared" si="24"/>
        <v>0</v>
      </c>
      <c r="L73" s="405">
        <f t="shared" si="24"/>
        <v>0</v>
      </c>
      <c r="M73" s="405">
        <f t="shared" si="24"/>
        <v>0</v>
      </c>
      <c r="N73" s="405">
        <f t="shared" si="24"/>
        <v>0</v>
      </c>
      <c r="O73" s="405">
        <f t="shared" si="24"/>
        <v>0</v>
      </c>
      <c r="P73" s="405">
        <f t="shared" si="24"/>
        <v>0</v>
      </c>
      <c r="Q73" s="405">
        <f t="shared" si="24"/>
        <v>0</v>
      </c>
      <c r="R73" s="405">
        <f t="shared" si="24"/>
        <v>0</v>
      </c>
      <c r="S73" s="405">
        <f t="shared" si="24"/>
        <v>0</v>
      </c>
      <c r="T73" s="405">
        <f t="shared" si="24"/>
        <v>0</v>
      </c>
      <c r="U73" s="405">
        <f t="shared" si="24"/>
        <v>0</v>
      </c>
      <c r="V73" s="405">
        <f t="shared" si="24"/>
        <v>0</v>
      </c>
      <c r="W73" s="405">
        <f t="shared" si="24"/>
        <v>0</v>
      </c>
      <c r="X73" s="405">
        <f t="shared" si="24"/>
        <v>0</v>
      </c>
      <c r="Y73" s="405">
        <f t="shared" si="24"/>
        <v>0</v>
      </c>
      <c r="Z73" s="405">
        <f t="shared" si="24"/>
        <v>0</v>
      </c>
      <c r="AA73" s="405">
        <f t="shared" si="24"/>
        <v>0</v>
      </c>
      <c r="AB73" s="405">
        <f t="shared" si="24"/>
        <v>0</v>
      </c>
      <c r="AC73" s="405">
        <f t="shared" si="24"/>
        <v>0</v>
      </c>
      <c r="AD73" s="405">
        <f t="shared" si="24"/>
        <v>0</v>
      </c>
      <c r="AE73" s="405">
        <f t="shared" si="24"/>
        <v>0</v>
      </c>
      <c r="AF73" s="405">
        <f t="shared" si="24"/>
        <v>0</v>
      </c>
      <c r="AG73" s="405">
        <f t="shared" si="24"/>
        <v>0</v>
      </c>
      <c r="AH73" s="405">
        <f t="shared" si="24"/>
        <v>0</v>
      </c>
      <c r="AI73" s="405">
        <f t="shared" si="24"/>
        <v>0</v>
      </c>
      <c r="AJ73" s="405">
        <f t="shared" si="24"/>
        <v>0</v>
      </c>
      <c r="AK73" s="405">
        <f t="shared" si="24"/>
        <v>0</v>
      </c>
      <c r="AL73" s="405">
        <f t="shared" si="24"/>
        <v>0</v>
      </c>
      <c r="AM73" s="405">
        <f t="shared" si="24"/>
        <v>0</v>
      </c>
      <c r="AN73" s="405">
        <f t="shared" si="24"/>
        <v>0</v>
      </c>
      <c r="AO73" s="405">
        <f t="shared" si="24"/>
        <v>0</v>
      </c>
      <c r="AP73" s="405">
        <f t="shared" si="24"/>
        <v>0</v>
      </c>
      <c r="AQ73" s="405">
        <f t="shared" si="24"/>
        <v>0</v>
      </c>
      <c r="AR73" s="405">
        <f t="shared" si="24"/>
        <v>0</v>
      </c>
      <c r="AS73" s="405">
        <f t="shared" si="24"/>
        <v>0</v>
      </c>
      <c r="AT73" s="405">
        <f t="shared" si="24"/>
        <v>0</v>
      </c>
      <c r="AU73" s="405">
        <f t="shared" si="24"/>
        <v>0</v>
      </c>
      <c r="AV73" s="405">
        <f t="shared" si="24"/>
        <v>0</v>
      </c>
      <c r="AW73" s="405">
        <f>SUM(AW74+AW75+AW76)</f>
        <v>8.3000000000000007</v>
      </c>
      <c r="AX73" s="405">
        <f>SUM(AX74+AX75)</f>
        <v>0.3</v>
      </c>
      <c r="AY73" s="405">
        <f>SUM(AY74+AY75)</f>
        <v>0</v>
      </c>
      <c r="AZ73" s="405">
        <f>SUM(AZ74+AZ75)</f>
        <v>0</v>
      </c>
      <c r="BA73" s="25">
        <f t="shared" si="3"/>
        <v>0.3</v>
      </c>
    </row>
    <row r="74" spans="1:60" ht="33" customHeight="1" x14ac:dyDescent="0.25">
      <c r="A74" s="7"/>
      <c r="B74" s="389" t="s">
        <v>187</v>
      </c>
      <c r="C74" s="391" t="s">
        <v>722</v>
      </c>
      <c r="D74" s="698" t="s">
        <v>762</v>
      </c>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93">
        <v>0.15</v>
      </c>
      <c r="AX74" s="393">
        <v>0.15</v>
      </c>
      <c r="AY74" s="381"/>
      <c r="AZ74" s="381"/>
      <c r="BA74" s="8"/>
    </row>
    <row r="75" spans="1:60" ht="33" customHeight="1" x14ac:dyDescent="0.25">
      <c r="B75" s="390" t="s">
        <v>187</v>
      </c>
      <c r="C75" s="392" t="s">
        <v>723</v>
      </c>
      <c r="D75" s="699" t="s">
        <v>850</v>
      </c>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93">
        <v>0.15</v>
      </c>
      <c r="AX75" s="393">
        <v>0.15</v>
      </c>
      <c r="AY75" s="380"/>
      <c r="AZ75" s="380"/>
    </row>
    <row r="76" spans="1:60" ht="33" customHeight="1" x14ac:dyDescent="0.25">
      <c r="B76" s="390" t="s">
        <v>187</v>
      </c>
      <c r="C76" s="463" t="s">
        <v>774</v>
      </c>
      <c r="D76" s="699" t="s">
        <v>853</v>
      </c>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93">
        <v>8</v>
      </c>
      <c r="AX76" s="393">
        <v>1E-4</v>
      </c>
      <c r="AY76" s="380"/>
      <c r="AZ76" s="380"/>
    </row>
    <row r="77" spans="1:60" x14ac:dyDescent="0.25">
      <c r="AW77" s="7"/>
      <c r="AX77" s="7"/>
    </row>
  </sheetData>
  <sheetProtection formatCells="0" formatColumns="0" formatRows="0" insertColumns="0" insertRows="0" insertHyperlinks="0" deleteColumns="0" deleteRows="0" sort="0" autoFilter="0" pivotTables="0"/>
  <autoFilter ref="A19:CL77" xr:uid="{00000000-0009-0000-0000-000001000000}"/>
  <mergeCells count="44">
    <mergeCell ref="B9:AY9"/>
    <mergeCell ref="B4:AY4"/>
    <mergeCell ref="B5:AY5"/>
    <mergeCell ref="B6:AY6"/>
    <mergeCell ref="B7:AY7"/>
    <mergeCell ref="B8:AY8"/>
    <mergeCell ref="O17:P17"/>
    <mergeCell ref="B10:AY10"/>
    <mergeCell ref="B12:AY12"/>
    <mergeCell ref="B13:AY13"/>
    <mergeCell ref="B15:B18"/>
    <mergeCell ref="C15:C18"/>
    <mergeCell ref="D15:D18"/>
    <mergeCell ref="E15:AZ15"/>
    <mergeCell ref="E16:T16"/>
    <mergeCell ref="U16:AD16"/>
    <mergeCell ref="AE16:AJ16"/>
    <mergeCell ref="E17:F17"/>
    <mergeCell ref="G17:H17"/>
    <mergeCell ref="I17:J17"/>
    <mergeCell ref="K17:L17"/>
    <mergeCell ref="M17:N17"/>
    <mergeCell ref="AK16:AN16"/>
    <mergeCell ref="AO16:AT16"/>
    <mergeCell ref="AU16:AX16"/>
    <mergeCell ref="AY16:AZ16"/>
    <mergeCell ref="AY17:AZ17"/>
    <mergeCell ref="AK17:AL17"/>
    <mergeCell ref="AM17:AN17"/>
    <mergeCell ref="AO17:AP17"/>
    <mergeCell ref="AQ17:AR17"/>
    <mergeCell ref="AS17:AT17"/>
    <mergeCell ref="AU17:AV17"/>
    <mergeCell ref="AW17:AX17"/>
    <mergeCell ref="Q17:R17"/>
    <mergeCell ref="S17:T17"/>
    <mergeCell ref="U17:V17"/>
    <mergeCell ref="W17:X17"/>
    <mergeCell ref="Y17:Z17"/>
    <mergeCell ref="AA17:AB17"/>
    <mergeCell ref="AC17:AD17"/>
    <mergeCell ref="AE17:AF17"/>
    <mergeCell ref="AG17:AH17"/>
    <mergeCell ref="AI17:AJ17"/>
  </mergeCells>
  <conditionalFormatting sqref="B8 AZ4:AZ8 B10 AZ10 B13 AZ13 A9:AZ9 B1:AV3 A11:AZ12 A14:AZ14 A19:AZ19 B4:AY4 B7:AY7 D15:E15 D43 E60:AZ60 E33:AZ33 E27:AZ29 E47:AZ48 E73:AZ73 E50:AZ56 E40:AZ43 B39:B46 A74:AZ1048576 E36:E38 E68 BE1:XFD1048576 F37:AZ37">
    <cfRule type="containsText" dxfId="3420" priority="254" operator="containsText" text="Наименование инвестиционного проекта">
      <formula>NOT(ISERROR(SEARCH("Наименование инвестиционного проекта",A1)))</formula>
    </cfRule>
  </conditionalFormatting>
  <conditionalFormatting sqref="AW1:AX3 AZ1:AZ3 E33:AY33 E27:AZ29 E51:AZ56 E40:AZ43 B43 B34:D37 E36:E38 C68:E68 B38:C38 F37:AZ37">
    <cfRule type="cellIs" dxfId="3419" priority="253" operator="equal">
      <formula>0</formula>
    </cfRule>
  </conditionalFormatting>
  <conditionalFormatting sqref="B8 AZ4:AZ8 B10 AZ10 B13 AZ13 B1:AV3 A9:AZ9 A11:AZ12 A14:AZ14 A19:AZ19 E60:AZ60 E33:AZ33 E47:AZ48 E27:AZ29 E73:AZ73 E50:AZ56 E40:AZ43 A74:AZ1048576 E36:E38 E68 BE1:XFD1048576 F37:AZ37">
    <cfRule type="cellIs" dxfId="3418" priority="252" operator="equal">
      <formula>0</formula>
    </cfRule>
  </conditionalFormatting>
  <conditionalFormatting sqref="E33:AY33 E27:AZ29 E40:AZ42">
    <cfRule type="cellIs" dxfId="3417" priority="249" operator="equal">
      <formula>0</formula>
    </cfRule>
    <cfRule type="cellIs" dxfId="3416" priority="251" operator="equal">
      <formula>0</formula>
    </cfRule>
  </conditionalFormatting>
  <conditionalFormatting sqref="B5:B6">
    <cfRule type="containsText" dxfId="3415" priority="250" operator="containsText" text="Наименование инвестиционного проекта">
      <formula>NOT(ISERROR(SEARCH("Наименование инвестиционного проекта",B5)))</formula>
    </cfRule>
  </conditionalFormatting>
  <conditionalFormatting sqref="E18:F18">
    <cfRule type="containsText" dxfId="3414" priority="226" operator="containsText" text="Наименование инвестиционного проекта">
      <formula>NOT(ISERROR(SEARCH("Наименование инвестиционного проекта",E18)))</formula>
    </cfRule>
  </conditionalFormatting>
  <conditionalFormatting sqref="D63">
    <cfRule type="cellIs" dxfId="3413" priority="230" operator="equal">
      <formula>0</formula>
    </cfRule>
  </conditionalFormatting>
  <conditionalFormatting sqref="G18:H18">
    <cfRule type="containsText" dxfId="3412" priority="224" operator="containsText" text="Наименование инвестиционного проекта">
      <formula>NOT(ISERROR(SEARCH("Наименование инвестиционного проекта",G18)))</formula>
    </cfRule>
  </conditionalFormatting>
  <conditionalFormatting sqref="K17">
    <cfRule type="containsText" dxfId="3411" priority="221" operator="containsText" text="Наименование инвестиционного проекта">
      <formula>NOT(ISERROR(SEARCH("Наименование инвестиционного проекта",K17)))</formula>
    </cfRule>
  </conditionalFormatting>
  <conditionalFormatting sqref="B58:C58">
    <cfRule type="cellIs" dxfId="3410" priority="234" operator="equal">
      <formula>0</formula>
    </cfRule>
  </conditionalFormatting>
  <conditionalFormatting sqref="M17">
    <cfRule type="containsText" dxfId="3409" priority="220" operator="containsText" text="Наименование инвестиционного проекта">
      <formula>NOT(ISERROR(SEARCH("Наименование инвестиционного проекта",M17)))</formula>
    </cfRule>
  </conditionalFormatting>
  <conditionalFormatting sqref="B59:C59">
    <cfRule type="cellIs" dxfId="3408" priority="232" operator="equal">
      <formula>0</formula>
    </cfRule>
  </conditionalFormatting>
  <conditionalFormatting sqref="I17">
    <cfRule type="containsText" dxfId="3407" priority="222" operator="containsText" text="Наименование инвестиционного проекта">
      <formula>NOT(ISERROR(SEARCH("Наименование инвестиционного проекта",I17)))</formula>
    </cfRule>
  </conditionalFormatting>
  <conditionalFormatting sqref="S17">
    <cfRule type="containsText" dxfId="3406" priority="217" operator="containsText" text="Наименование инвестиционного проекта">
      <formula>NOT(ISERROR(SEARCH("Наименование инвестиционного проекта",S17)))</formula>
    </cfRule>
  </conditionalFormatting>
  <conditionalFormatting sqref="C30:C32">
    <cfRule type="cellIs" dxfId="3405" priority="229" operator="equal">
      <formula>0</formula>
    </cfRule>
  </conditionalFormatting>
  <conditionalFormatting sqref="B15 AK16 AY16 E16:E17 G17 U16:U17 AE16:AE17 AO16:AO17 AQ17 AU16:AU17 AW17">
    <cfRule type="containsText" dxfId="3404" priority="248" operator="containsText" text="Наименование инвестиционного проекта">
      <formula>NOT(ISERROR(SEARCH("Наименование инвестиционного проекта",B15)))</formula>
    </cfRule>
  </conditionalFormatting>
  <conditionalFormatting sqref="C27:C28">
    <cfRule type="cellIs" dxfId="3403" priority="227" operator="equal">
      <formula>0</formula>
    </cfRule>
  </conditionalFormatting>
  <conditionalFormatting sqref="I18:T18">
    <cfRule type="containsText" dxfId="3402" priority="216" operator="containsText" text="Наименование инвестиционного проекта">
      <formula>NOT(ISERROR(SEARCH("Наименование инвестиционного проекта",I18)))</formula>
    </cfRule>
  </conditionalFormatting>
  <conditionalFormatting sqref="Y17">
    <cfRule type="containsText" dxfId="3401" priority="213" operator="containsText" text="Наименование инвестиционного проекта">
      <formula>NOT(ISERROR(SEARCH("Наименование инвестиционного проекта",Y17)))</formula>
    </cfRule>
  </conditionalFormatting>
  <conditionalFormatting sqref="D20:D29 D51:D53 B63:C63 B47:D50 B60:D62 D58:D59 C39:D42 B54:D57 C44:D46 B64:D67 B68 D38 B69:D73">
    <cfRule type="containsText" dxfId="3400" priority="247" operator="containsText" text="Наименование инвестиционного проекта">
      <formula>NOT(ISERROR(SEARCH("Наименование инвестиционного проекта",B20)))</formula>
    </cfRule>
  </conditionalFormatting>
  <conditionalFormatting sqref="D51:D53 B63:C63 D20:D29 B60:D62 B39:D42 D58:D59 B54:D57 B44:D50 B64:D67 B68 D38 B69:D73">
    <cfRule type="cellIs" dxfId="3399" priority="246" operator="equal">
      <formula>0</formula>
    </cfRule>
  </conditionalFormatting>
  <conditionalFormatting sqref="D43">
    <cfRule type="cellIs" dxfId="3398" priority="244" operator="equal">
      <formula>0</formula>
    </cfRule>
  </conditionalFormatting>
  <conditionalFormatting sqref="B20:C20 B29:C29 B28">
    <cfRule type="cellIs" dxfId="3397" priority="243" operator="equal">
      <formula>0</formula>
    </cfRule>
  </conditionalFormatting>
  <conditionalFormatting sqref="B20">
    <cfRule type="cellIs" dxfId="3396" priority="241" operator="equal">
      <formula>0</formula>
    </cfRule>
    <cfRule type="cellIs" dxfId="3395" priority="242" operator="equal">
      <formula>0</formula>
    </cfRule>
  </conditionalFormatting>
  <conditionalFormatting sqref="B30:B32 D30:D32">
    <cfRule type="cellIs" dxfId="3394" priority="240" operator="equal">
      <formula>0</formula>
    </cfRule>
  </conditionalFormatting>
  <conditionalFormatting sqref="B33 D33">
    <cfRule type="cellIs" dxfId="3393" priority="239" operator="equal">
      <formula>0</formula>
    </cfRule>
  </conditionalFormatting>
  <conditionalFormatting sqref="B51:C51">
    <cfRule type="cellIs" dxfId="3392" priority="238" operator="equal">
      <formula>0</formula>
    </cfRule>
  </conditionalFormatting>
  <conditionalFormatting sqref="B51:C51">
    <cfRule type="cellIs" dxfId="3391" priority="237" operator="equal">
      <formula>0</formula>
    </cfRule>
  </conditionalFormatting>
  <conditionalFormatting sqref="B52:C53">
    <cfRule type="cellIs" dxfId="3390" priority="236" operator="equal">
      <formula>0</formula>
    </cfRule>
  </conditionalFormatting>
  <conditionalFormatting sqref="B52:C53">
    <cfRule type="cellIs" dxfId="3389" priority="235" operator="equal">
      <formula>0</formula>
    </cfRule>
  </conditionalFormatting>
  <conditionalFormatting sqref="B58:C58">
    <cfRule type="cellIs" dxfId="3388" priority="233" operator="equal">
      <formula>0</formula>
    </cfRule>
  </conditionalFormatting>
  <conditionalFormatting sqref="B59:C59">
    <cfRule type="cellIs" dxfId="3387" priority="231" operator="equal">
      <formula>0</formula>
    </cfRule>
  </conditionalFormatting>
  <conditionalFormatting sqref="C33">
    <cfRule type="cellIs" dxfId="3386" priority="228" operator="equal">
      <formula>0</formula>
    </cfRule>
  </conditionalFormatting>
  <conditionalFormatting sqref="E18:F18">
    <cfRule type="cellIs" dxfId="3385" priority="225" operator="equal">
      <formula>0</formula>
    </cfRule>
  </conditionalFormatting>
  <conditionalFormatting sqref="Q17">
    <cfRule type="containsText" dxfId="3384" priority="218" operator="containsText" text="Наименование инвестиционного проекта">
      <formula>NOT(ISERROR(SEARCH("Наименование инвестиционного проекта",Q17)))</formula>
    </cfRule>
  </conditionalFormatting>
  <conditionalFormatting sqref="G18:H18">
    <cfRule type="cellIs" dxfId="3383" priority="223" operator="equal">
      <formula>0</formula>
    </cfRule>
  </conditionalFormatting>
  <conditionalFormatting sqref="I18:T18">
    <cfRule type="cellIs" dxfId="3382" priority="215" operator="equal">
      <formula>0</formula>
    </cfRule>
  </conditionalFormatting>
  <conditionalFormatting sqref="O17">
    <cfRule type="containsText" dxfId="3381" priority="219" operator="containsText" text="Наименование инвестиционного проекта">
      <formula>NOT(ISERROR(SEARCH("Наименование инвестиционного проекта",O17)))</formula>
    </cfRule>
  </conditionalFormatting>
  <conditionalFormatting sqref="W17">
    <cfRule type="containsText" dxfId="3380" priority="214" operator="containsText" text="Наименование инвестиционного проекта">
      <formula>NOT(ISERROR(SEARCH("Наименование инвестиционного проекта",W17)))</formula>
    </cfRule>
  </conditionalFormatting>
  <conditionalFormatting sqref="AC17">
    <cfRule type="containsText" dxfId="3379" priority="211" operator="containsText" text="Наименование инвестиционного проекта">
      <formula>NOT(ISERROR(SEARCH("Наименование инвестиционного проекта",AC17)))</formula>
    </cfRule>
  </conditionalFormatting>
  <conditionalFormatting sqref="AI17">
    <cfRule type="containsText" dxfId="3378" priority="207" operator="containsText" text="Наименование инвестиционного проекта">
      <formula>NOT(ISERROR(SEARCH("Наименование инвестиционного проекта",AI17)))</formula>
    </cfRule>
  </conditionalFormatting>
  <conditionalFormatting sqref="AA17">
    <cfRule type="containsText" dxfId="3377" priority="212" operator="containsText" text="Наименование инвестиционного проекта">
      <formula>NOT(ISERROR(SEARCH("Наименование инвестиционного проекта",AA17)))</formula>
    </cfRule>
  </conditionalFormatting>
  <conditionalFormatting sqref="AM17">
    <cfRule type="containsText" dxfId="3376" priority="203" operator="containsText" text="Наименование инвестиционного проекта">
      <formula>NOT(ISERROR(SEARCH("Наименование инвестиционного проекта",AM17)))</formula>
    </cfRule>
  </conditionalFormatting>
  <conditionalFormatting sqref="U18:AD18">
    <cfRule type="containsText" dxfId="3375" priority="210" operator="containsText" text="Наименование инвестиционного проекта">
      <formula>NOT(ISERROR(SEARCH("Наименование инвестиционного проекта",U18)))</formula>
    </cfRule>
  </conditionalFormatting>
  <conditionalFormatting sqref="U18:AD18">
    <cfRule type="cellIs" dxfId="3374" priority="209" operator="equal">
      <formula>0</formula>
    </cfRule>
  </conditionalFormatting>
  <conditionalFormatting sqref="AG17">
    <cfRule type="containsText" dxfId="3373" priority="208" operator="containsText" text="Наименование инвестиционного проекта">
      <formula>NOT(ISERROR(SEARCH("Наименование инвестиционного проекта",AG17)))</formula>
    </cfRule>
  </conditionalFormatting>
  <conditionalFormatting sqref="AE18:AJ18">
    <cfRule type="cellIs" dxfId="3372" priority="205" operator="equal">
      <formula>0</formula>
    </cfRule>
  </conditionalFormatting>
  <conditionalFormatting sqref="AK18:AN18">
    <cfRule type="cellIs" dxfId="3371" priority="201" operator="equal">
      <formula>0</formula>
    </cfRule>
  </conditionalFormatting>
  <conditionalFormatting sqref="AK17">
    <cfRule type="containsText" dxfId="3370" priority="204" operator="containsText" text="Наименование инвестиционного проекта">
      <formula>NOT(ISERROR(SEARCH("Наименование инвестиционного проекта",AK17)))</formula>
    </cfRule>
  </conditionalFormatting>
  <conditionalFormatting sqref="AQ18:AR18">
    <cfRule type="containsText" dxfId="3369" priority="199" operator="containsText" text="Наименование инвестиционного проекта">
      <formula>NOT(ISERROR(SEARCH("Наименование инвестиционного проекта",AQ18)))</formula>
    </cfRule>
  </conditionalFormatting>
  <conditionalFormatting sqref="AO18:AX18">
    <cfRule type="cellIs" dxfId="3368" priority="195" operator="equal">
      <formula>0</formula>
    </cfRule>
  </conditionalFormatting>
  <conditionalFormatting sqref="AY18:AZ18">
    <cfRule type="cellIs" dxfId="3367" priority="193" operator="equal">
      <formula>0</formula>
    </cfRule>
  </conditionalFormatting>
  <conditionalFormatting sqref="AE18:AJ18">
    <cfRule type="containsText" dxfId="3366" priority="206" operator="containsText" text="Наименование инвестиционного проекта">
      <formula>NOT(ISERROR(SEARCH("Наименование инвестиционного проекта",AE18)))</formula>
    </cfRule>
  </conditionalFormatting>
  <conditionalFormatting sqref="AK18:AN18">
    <cfRule type="containsText" dxfId="3365" priority="202" operator="containsText" text="Наименование инвестиционного проекта">
      <formula>NOT(ISERROR(SEARCH("Наименование инвестиционного проекта",AK18)))</formula>
    </cfRule>
  </conditionalFormatting>
  <conditionalFormatting sqref="AU18:AV18">
    <cfRule type="containsText" dxfId="3364" priority="197" operator="containsText" text="Наименование инвестиционного проекта">
      <formula>NOT(ISERROR(SEARCH("Наименование инвестиционного проекта",AU18)))</formula>
    </cfRule>
  </conditionalFormatting>
  <conditionalFormatting sqref="AW18:AX18">
    <cfRule type="containsText" dxfId="3363" priority="196" operator="containsText" text="Наименование инвестиционного проекта">
      <formula>NOT(ISERROR(SEARCH("Наименование инвестиционного проекта",AW18)))</formula>
    </cfRule>
  </conditionalFormatting>
  <conditionalFormatting sqref="AY18:AZ18">
    <cfRule type="containsText" dxfId="3362" priority="194" operator="containsText" text="Наименование инвестиционного проекта">
      <formula>NOT(ISERROR(SEARCH("Наименование инвестиционного проекта",AY18)))</formula>
    </cfRule>
  </conditionalFormatting>
  <conditionalFormatting sqref="AO18:AP18">
    <cfRule type="containsText" dxfId="3361" priority="200" operator="containsText" text="Наименование инвестиционного проекта">
      <formula>NOT(ISERROR(SEARCH("Наименование инвестиционного проекта",AO18)))</formula>
    </cfRule>
  </conditionalFormatting>
  <conditionalFormatting sqref="AS18:AT18">
    <cfRule type="containsText" dxfId="3360" priority="198" operator="containsText" text="Наименование инвестиционного проекта">
      <formula>NOT(ISERROR(SEARCH("Наименование инвестиционного проекта",AS18)))</formula>
    </cfRule>
  </conditionalFormatting>
  <conditionalFormatting sqref="E51:AZ56 E43:AZ43 E36:E38 E68 F37:AZ37">
    <cfRule type="cellIs" dxfId="3359" priority="188" operator="equal">
      <formula>0</formula>
    </cfRule>
  </conditionalFormatting>
  <conditionalFormatting sqref="E66:E67 F66:AZ66 E69:E72">
    <cfRule type="containsText" dxfId="3358" priority="180" operator="containsText" text="Наименование инвестиционного проекта">
      <formula>NOT(ISERROR(SEARCH("Наименование инвестиционного проекта",E66)))</formula>
    </cfRule>
  </conditionalFormatting>
  <conditionalFormatting sqref="E66:E67 F66:AZ66 E69:E72">
    <cfRule type="cellIs" dxfId="3357" priority="179" operator="equal">
      <formula>0</formula>
    </cfRule>
  </conditionalFormatting>
  <conditionalFormatting sqref="E66:E67 F66:AZ66 E69:E72">
    <cfRule type="cellIs" dxfId="3356" priority="178" operator="equal">
      <formula>0</formula>
    </cfRule>
  </conditionalFormatting>
  <conditionalFormatting sqref="E66:E67 F66:AZ66 E69:E72">
    <cfRule type="cellIs" dxfId="3355" priority="177" operator="equal">
      <formula>0</formula>
    </cfRule>
  </conditionalFormatting>
  <conditionalFormatting sqref="F67 F69:F72">
    <cfRule type="containsText" dxfId="3354" priority="176" operator="containsText" text="Наименование инвестиционного проекта">
      <formula>NOT(ISERROR(SEARCH("Наименование инвестиционного проекта",F67)))</formula>
    </cfRule>
  </conditionalFormatting>
  <conditionalFormatting sqref="F67 F69:F72">
    <cfRule type="cellIs" dxfId="3353" priority="175" operator="equal">
      <formula>0</formula>
    </cfRule>
  </conditionalFormatting>
  <conditionalFormatting sqref="F67 F69:F72">
    <cfRule type="cellIs" dxfId="3352" priority="174" operator="equal">
      <formula>0</formula>
    </cfRule>
  </conditionalFormatting>
  <conditionalFormatting sqref="F67 F69:F72">
    <cfRule type="cellIs" dxfId="3351" priority="173" operator="equal">
      <formula>0</formula>
    </cfRule>
  </conditionalFormatting>
  <conditionalFormatting sqref="G67 I67 K67 M67 O67 Q67 S67 U67 W67 Y67 AA67 AC67 AE67 AG67 AI67 AK67 AM67 AO67 AQ67 AS67 AU67 AW67 AY67 AY69:AY72 AW69:AW72 AU69:AU72 AS69:AS72 AQ69:AQ72 AO69:AO72 AM69:AM72 AK69:AK72 AI69:AI72 AG69:AG72 AE69:AE72 AC69:AC72 AA69:AA72 Y69:Y72 W69:W72 U69:U72 S69:S72 Q69:Q72 O69:O72 M69:M72 K69:K72 I69:I72 G69:G72">
    <cfRule type="containsText" dxfId="3350" priority="172" operator="containsText" text="Наименование инвестиционного проекта">
      <formula>NOT(ISERROR(SEARCH("Наименование инвестиционного проекта",G67)))</formula>
    </cfRule>
  </conditionalFormatting>
  <conditionalFormatting sqref="G67 I67 K67 M67 O67 Q67 S67 U67 W67 Y67 AA67 AC67 AE67 AG67 AI67 AK67 AM67 AO67 AQ67 AS67 AU67 AW67 AY67 AY69:AY72 AW69:AW72 AU69:AU72 AS69:AS72 AQ69:AQ72 AO69:AO72 AM69:AM72 AK69:AK72 AI69:AI72 AG69:AG72 AE69:AE72 AC69:AC72 AA69:AA72 Y69:Y72 W69:W72 U69:U72 S69:S72 Q69:Q72 O69:O72 M69:M72 K69:K72 I69:I72 G69:G72">
    <cfRule type="cellIs" dxfId="3349" priority="171" operator="equal">
      <formula>0</formula>
    </cfRule>
  </conditionalFormatting>
  <conditionalFormatting sqref="G67 I67 K67 M67 O67 Q67 S67 U67 W67 Y67 AA67 AC67 AE67 AG67 AI67 AK67 AM67 AO67 AQ67 AS67 AU67 AW67 AY67 AY69:AY72 AW69:AW72 AU69:AU72 AS69:AS72 AQ69:AQ72 AO69:AO72 AM69:AM72 AK69:AK72 AI69:AI72 AG69:AG72 AE69:AE72 AC69:AC72 AA69:AA72 Y69:Y72 W69:W72 U69:U72 S69:S72 Q69:Q72 O69:O72 M69:M72 K69:K72 I69:I72 G69:G72">
    <cfRule type="cellIs" dxfId="3348" priority="170" operator="equal">
      <formula>0</formula>
    </cfRule>
  </conditionalFormatting>
  <conditionalFormatting sqref="G67 I67 K67 M67 O67 Q67 S67 U67 W67 Y67 AA67 AC67 AE67 AG67 AI67 AK67 AM67 AO67 AQ67 AS67 AU67 AW67 AY67 AY69:AY72 AW69:AW72 AU69:AU72 AS69:AS72 AQ69:AQ72 AO69:AO72 AM69:AM72 AK69:AK72 AI69:AI72 AG69:AG72 AE69:AE72 AC69:AC72 AA69:AA72 Y69:Y72 W69:W72 U69:U72 S69:S72 Q69:Q72 O69:O72 M69:M72 K69:K72 I69:I72 G69:G72">
    <cfRule type="cellIs" dxfId="3347" priority="169" operator="equal">
      <formula>0</formula>
    </cfRule>
  </conditionalFormatting>
  <conditionalFormatting sqref="H67 J67 L67 N67 P67 R67 T67 V67 X67 Z67 AB67 AD67 AF67 AH67 AJ67 AL67 AN67 AP67 AR67 AT67 AV67 AX67 AZ67 AZ69:AZ72 AX69:AX72 AV69:AV72 AT69:AT72 AR69:AR72 AP69:AP72 AN69:AN72 AL69:AL72 AJ69:AJ72 AH69:AH72 AF69:AF72 AD69:AD72 AB69:AB72 Z69:Z72 X69:X72 V69:V72 T69:T72 R69:R72 P69:P72 N69:N72 L69:L72 J69:J72 H69:H72">
    <cfRule type="containsText" dxfId="3346" priority="168" operator="containsText" text="Наименование инвестиционного проекта">
      <formula>NOT(ISERROR(SEARCH("Наименование инвестиционного проекта",H67)))</formula>
    </cfRule>
  </conditionalFormatting>
  <conditionalFormatting sqref="H67 J67 L67 N67 P67 R67 T67 V67 X67 Z67 AB67 AD67 AF67 AH67 AJ67 AL67 AN67 AP67 AR67 AT67 AV67 AX67 AZ67 AZ69:AZ72 AX69:AX72 AV69:AV72 AT69:AT72 AR69:AR72 AP69:AP72 AN69:AN72 AL69:AL72 AJ69:AJ72 AH69:AH72 AF69:AF72 AD69:AD72 AB69:AB72 Z69:Z72 X69:X72 V69:V72 T69:T72 R69:R72 P69:P72 N69:N72 L69:L72 J69:J72 H69:H72">
    <cfRule type="cellIs" dxfId="3345" priority="167" operator="equal">
      <formula>0</formula>
    </cfRule>
  </conditionalFormatting>
  <conditionalFormatting sqref="H67 J67 L67 N67 P67 R67 T67 V67 X67 Z67 AB67 AD67 AF67 AH67 AJ67 AL67 AN67 AP67 AR67 AT67 AV67 AX67 AZ67 AZ69:AZ72 AX69:AX72 AV69:AV72 AT69:AT72 AR69:AR72 AP69:AP72 AN69:AN72 AL69:AL72 AJ69:AJ72 AH69:AH72 AF69:AF72 AD69:AD72 AB69:AB72 Z69:Z72 X69:X72 V69:V72 T69:T72 R69:R72 P69:P72 N69:N72 L69:L72 J69:J72 H69:H72">
    <cfRule type="cellIs" dxfId="3344" priority="166" operator="equal">
      <formula>0</formula>
    </cfRule>
  </conditionalFormatting>
  <conditionalFormatting sqref="H67 J67 L67 N67 P67 R67 T67 V67 X67 Z67 AB67 AD67 AF67 AH67 AJ67 AL67 AN67 AP67 AR67 AT67 AV67 AX67 AZ67 AZ69:AZ72 AX69:AX72 AV69:AV72 AT69:AT72 AR69:AR72 AP69:AP72 AN69:AN72 AL69:AL72 AJ69:AJ72 AH69:AH72 AF69:AF72 AD69:AD72 AB69:AB72 Z69:Z72 X69:X72 V69:V72 T69:T72 R69:R72 P69:P72 N69:N72 L69:L72 J69:J72 H69:H72">
    <cfRule type="cellIs" dxfId="3343" priority="165" operator="equal">
      <formula>0</formula>
    </cfRule>
  </conditionalFormatting>
  <conditionalFormatting sqref="AO63:AZ63">
    <cfRule type="containsText" dxfId="3342" priority="164" operator="containsText" text="Наименование инвестиционного проекта">
      <formula>NOT(ISERROR(SEARCH("Наименование инвестиционного проекта",AO63)))</formula>
    </cfRule>
  </conditionalFormatting>
  <conditionalFormatting sqref="AO63:AZ63">
    <cfRule type="cellIs" dxfId="3341" priority="163" operator="equal">
      <formula>0</formula>
    </cfRule>
  </conditionalFormatting>
  <conditionalFormatting sqref="AO64:AZ65">
    <cfRule type="containsText" dxfId="3340" priority="162" operator="containsText" text="Наименование инвестиционного проекта">
      <formula>NOT(ISERROR(SEARCH("Наименование инвестиционного проекта",AO64)))</formula>
    </cfRule>
  </conditionalFormatting>
  <conditionalFormatting sqref="AO64:AZ65">
    <cfRule type="cellIs" dxfId="3339" priority="161" operator="equal">
      <formula>0</formula>
    </cfRule>
  </conditionalFormatting>
  <conditionalFormatting sqref="AO64:AZ65">
    <cfRule type="cellIs" dxfId="3338" priority="160" operator="equal">
      <formula>0</formula>
    </cfRule>
  </conditionalFormatting>
  <conditionalFormatting sqref="AO64:AZ65">
    <cfRule type="cellIs" dxfId="3337" priority="159" operator="equal">
      <formula>0</formula>
    </cfRule>
  </conditionalFormatting>
  <conditionalFormatting sqref="E63:AN63">
    <cfRule type="containsText" dxfId="3336" priority="158" operator="containsText" text="Наименование инвестиционного проекта">
      <formula>NOT(ISERROR(SEARCH("Наименование инвестиционного проекта",E63)))</formula>
    </cfRule>
  </conditionalFormatting>
  <conditionalFormatting sqref="E63:AN63">
    <cfRule type="cellIs" dxfId="3335" priority="157" operator="equal">
      <formula>0</formula>
    </cfRule>
  </conditionalFormatting>
  <conditionalFormatting sqref="E64:AN65">
    <cfRule type="containsText" dxfId="3334" priority="156" operator="containsText" text="Наименование инвестиционного проекта">
      <formula>NOT(ISERROR(SEARCH("Наименование инвестиционного проекта",E64)))</formula>
    </cfRule>
  </conditionalFormatting>
  <conditionalFormatting sqref="E64:AN65">
    <cfRule type="cellIs" dxfId="3333" priority="155" operator="equal">
      <formula>0</formula>
    </cfRule>
  </conditionalFormatting>
  <conditionalFormatting sqref="E64:AN65">
    <cfRule type="cellIs" dxfId="3332" priority="154" operator="equal">
      <formula>0</formula>
    </cfRule>
  </conditionalFormatting>
  <conditionalFormatting sqref="E64:AN65">
    <cfRule type="cellIs" dxfId="3331" priority="153" operator="equal">
      <formula>0</formula>
    </cfRule>
  </conditionalFormatting>
  <conditionalFormatting sqref="AO62:AZ62">
    <cfRule type="cellIs" dxfId="3330" priority="151" operator="equal">
      <formula>0</formula>
    </cfRule>
  </conditionalFormatting>
  <conditionalFormatting sqref="AO62:AZ62">
    <cfRule type="containsText" dxfId="3329" priority="152" operator="containsText" text="Наименование инвестиционного проекта">
      <formula>NOT(ISERROR(SEARCH("Наименование инвестиционного проекта",AO62)))</formula>
    </cfRule>
  </conditionalFormatting>
  <conditionalFormatting sqref="AO62:AZ62">
    <cfRule type="cellIs" dxfId="3328" priority="150" operator="equal">
      <formula>0</formula>
    </cfRule>
  </conditionalFormatting>
  <conditionalFormatting sqref="AO62:AZ62">
    <cfRule type="cellIs" dxfId="3327" priority="149" operator="equal">
      <formula>0</formula>
    </cfRule>
  </conditionalFormatting>
  <conditionalFormatting sqref="E62:AN62">
    <cfRule type="containsText" dxfId="3326" priority="148" operator="containsText" text="Наименование инвестиционного проекта">
      <formula>NOT(ISERROR(SEARCH("Наименование инвестиционного проекта",E62)))</formula>
    </cfRule>
  </conditionalFormatting>
  <conditionalFormatting sqref="E62:AN62">
    <cfRule type="cellIs" dxfId="3325" priority="147" operator="equal">
      <formula>0</formula>
    </cfRule>
  </conditionalFormatting>
  <conditionalFormatting sqref="E62:AN62">
    <cfRule type="cellIs" dxfId="3324" priority="146" operator="equal">
      <formula>0</formula>
    </cfRule>
  </conditionalFormatting>
  <conditionalFormatting sqref="E62:AN62">
    <cfRule type="cellIs" dxfId="3323" priority="145" operator="equal">
      <formula>0</formula>
    </cfRule>
  </conditionalFormatting>
  <conditionalFormatting sqref="AO61:AZ61">
    <cfRule type="cellIs" dxfId="3322" priority="143" operator="equal">
      <formula>0</formula>
    </cfRule>
  </conditionalFormatting>
  <conditionalFormatting sqref="AO61:AZ61">
    <cfRule type="containsText" dxfId="3321" priority="144" operator="containsText" text="Наименование инвестиционного проекта">
      <formula>NOT(ISERROR(SEARCH("Наименование инвестиционного проекта",AO61)))</formula>
    </cfRule>
  </conditionalFormatting>
  <conditionalFormatting sqref="AO61:AZ61">
    <cfRule type="cellIs" dxfId="3320" priority="142" operator="equal">
      <formula>0</formula>
    </cfRule>
  </conditionalFormatting>
  <conditionalFormatting sqref="AO61:AZ61">
    <cfRule type="cellIs" dxfId="3319" priority="141" operator="equal">
      <formula>0</formula>
    </cfRule>
  </conditionalFormatting>
  <conditionalFormatting sqref="E61:AN61">
    <cfRule type="containsText" dxfId="3318" priority="140" operator="containsText" text="Наименование инвестиционного проекта">
      <formula>NOT(ISERROR(SEARCH("Наименование инвестиционного проекта",E61)))</formula>
    </cfRule>
  </conditionalFormatting>
  <conditionalFormatting sqref="E61:AN61">
    <cfRule type="cellIs" dxfId="3317" priority="139" operator="equal">
      <formula>0</formula>
    </cfRule>
  </conditionalFormatting>
  <conditionalFormatting sqref="E61:AN61">
    <cfRule type="cellIs" dxfId="3316" priority="138" operator="equal">
      <formula>0</formula>
    </cfRule>
  </conditionalFormatting>
  <conditionalFormatting sqref="E61:AN61">
    <cfRule type="cellIs" dxfId="3315" priority="137" operator="equal">
      <formula>0</formula>
    </cfRule>
  </conditionalFormatting>
  <conditionalFormatting sqref="AO57:AZ59">
    <cfRule type="containsText" dxfId="3314" priority="136" operator="containsText" text="Наименование инвестиционного проекта">
      <formula>NOT(ISERROR(SEARCH("Наименование инвестиционного проекта",AO57)))</formula>
    </cfRule>
  </conditionalFormatting>
  <conditionalFormatting sqref="AO57:AZ59">
    <cfRule type="cellIs" dxfId="3313" priority="135" operator="equal">
      <formula>0</formula>
    </cfRule>
  </conditionalFormatting>
  <conditionalFormatting sqref="AO57:AZ59">
    <cfRule type="cellIs" dxfId="3312" priority="134" operator="equal">
      <formula>0</formula>
    </cfRule>
  </conditionalFormatting>
  <conditionalFormatting sqref="AO57:AZ59">
    <cfRule type="cellIs" dxfId="3311" priority="133" operator="equal">
      <formula>0</formula>
    </cfRule>
  </conditionalFormatting>
  <conditionalFormatting sqref="E57:AN59">
    <cfRule type="containsText" dxfId="3310" priority="132" operator="containsText" text="Наименование инвестиционного проекта">
      <formula>NOT(ISERROR(SEARCH("Наименование инвестиционного проекта",E57)))</formula>
    </cfRule>
  </conditionalFormatting>
  <conditionalFormatting sqref="E57:AN59">
    <cfRule type="cellIs" dxfId="3309" priority="131" operator="equal">
      <formula>0</formula>
    </cfRule>
  </conditionalFormatting>
  <conditionalFormatting sqref="E57:AN59">
    <cfRule type="cellIs" dxfId="3308" priority="130" operator="equal">
      <formula>0</formula>
    </cfRule>
  </conditionalFormatting>
  <conditionalFormatting sqref="E57:AN59">
    <cfRule type="cellIs" dxfId="3307" priority="129" operator="equal">
      <formula>0</formula>
    </cfRule>
  </conditionalFormatting>
  <conditionalFormatting sqref="AO49:AZ49">
    <cfRule type="containsText" dxfId="3306" priority="128" operator="containsText" text="Наименование инвестиционного проекта">
      <formula>NOT(ISERROR(SEARCH("Наименование инвестиционного проекта",AO49)))</formula>
    </cfRule>
  </conditionalFormatting>
  <conditionalFormatting sqref="AO49:AZ49">
    <cfRule type="cellIs" dxfId="3305" priority="127" operator="equal">
      <formula>0</formula>
    </cfRule>
  </conditionalFormatting>
  <conditionalFormatting sqref="AO49:AZ49">
    <cfRule type="cellIs" dxfId="3304" priority="126" operator="equal">
      <formula>0</formula>
    </cfRule>
  </conditionalFormatting>
  <conditionalFormatting sqref="AO49:AZ49">
    <cfRule type="cellIs" dxfId="3303" priority="125" operator="equal">
      <formula>0</formula>
    </cfRule>
  </conditionalFormatting>
  <conditionalFormatting sqref="E49:AN49">
    <cfRule type="containsText" dxfId="3302" priority="124" operator="containsText" text="Наименование инвестиционного проекта">
      <formula>NOT(ISERROR(SEARCH("Наименование инвестиционного проекта",E49)))</formula>
    </cfRule>
  </conditionalFormatting>
  <conditionalFormatting sqref="E49:AN49">
    <cfRule type="cellIs" dxfId="3301" priority="123" operator="equal">
      <formula>0</formula>
    </cfRule>
  </conditionalFormatting>
  <conditionalFormatting sqref="E49:AN49">
    <cfRule type="cellIs" dxfId="3300" priority="122" operator="equal">
      <formula>0</formula>
    </cfRule>
  </conditionalFormatting>
  <conditionalFormatting sqref="E49:AN49">
    <cfRule type="cellIs" dxfId="3299" priority="121" operator="equal">
      <formula>0</formula>
    </cfRule>
  </conditionalFormatting>
  <conditionalFormatting sqref="AO45:AZ46">
    <cfRule type="containsText" dxfId="3298" priority="108" operator="containsText" text="Наименование инвестиционного проекта">
      <formula>NOT(ISERROR(SEARCH("Наименование инвестиционного проекта",AO45)))</formula>
    </cfRule>
  </conditionalFormatting>
  <conditionalFormatting sqref="AO45:AZ46">
    <cfRule type="cellIs" dxfId="3297" priority="107" operator="equal">
      <formula>0</formula>
    </cfRule>
  </conditionalFormatting>
  <conditionalFormatting sqref="AO45:AZ46">
    <cfRule type="cellIs" dxfId="3296" priority="106" operator="equal">
      <formula>0</formula>
    </cfRule>
  </conditionalFormatting>
  <conditionalFormatting sqref="AO45:AZ46">
    <cfRule type="cellIs" dxfId="3295" priority="105" operator="equal">
      <formula>0</formula>
    </cfRule>
  </conditionalFormatting>
  <conditionalFormatting sqref="E45:AN46 E44:AZ44">
    <cfRule type="containsText" dxfId="3294" priority="104" operator="containsText" text="Наименование инвестиционного проекта">
      <formula>NOT(ISERROR(SEARCH("Наименование инвестиционного проекта",E44)))</formula>
    </cfRule>
  </conditionalFormatting>
  <conditionalFormatting sqref="E45:AN46 E44:AZ44">
    <cfRule type="cellIs" dxfId="3293" priority="103" operator="equal">
      <formula>0</formula>
    </cfRule>
  </conditionalFormatting>
  <conditionalFormatting sqref="E45:AN46 E44:AZ44">
    <cfRule type="cellIs" dxfId="3292" priority="102" operator="equal">
      <formula>0</formula>
    </cfRule>
  </conditionalFormatting>
  <conditionalFormatting sqref="E45:AN46 E44:AZ44">
    <cfRule type="cellIs" dxfId="3291" priority="101" operator="equal">
      <formula>0</formula>
    </cfRule>
  </conditionalFormatting>
  <conditionalFormatting sqref="E43:AZ43">
    <cfRule type="cellIs" dxfId="3290" priority="98" operator="equal">
      <formula>0</formula>
    </cfRule>
    <cfRule type="cellIs" dxfId="3289" priority="99" operator="equal">
      <formula>0</formula>
    </cfRule>
  </conditionalFormatting>
  <conditionalFormatting sqref="AO39:AZ39">
    <cfRule type="containsText" dxfId="3288" priority="88" operator="containsText" text="Наименование инвестиционного проекта">
      <formula>NOT(ISERROR(SEARCH("Наименование инвестиционного проекта",AO39)))</formula>
    </cfRule>
  </conditionalFormatting>
  <conditionalFormatting sqref="AO39:AZ39">
    <cfRule type="cellIs" dxfId="3287" priority="87" operator="equal">
      <formula>0</formula>
    </cfRule>
  </conditionalFormatting>
  <conditionalFormatting sqref="AO39:AZ39">
    <cfRule type="cellIs" dxfId="3286" priority="86" operator="equal">
      <formula>0</formula>
    </cfRule>
  </conditionalFormatting>
  <conditionalFormatting sqref="AO39:AZ39">
    <cfRule type="cellIs" dxfId="3285" priority="85" operator="equal">
      <formula>0</formula>
    </cfRule>
  </conditionalFormatting>
  <conditionalFormatting sqref="E39:AN39">
    <cfRule type="containsText" dxfId="3284" priority="84" operator="containsText" text="Наименование инвестиционного проекта">
      <formula>NOT(ISERROR(SEARCH("Наименование инвестиционного проекта",E39)))</formula>
    </cfRule>
  </conditionalFormatting>
  <conditionalFormatting sqref="E39:AN39">
    <cfRule type="cellIs" dxfId="3283" priority="83" operator="equal">
      <formula>0</formula>
    </cfRule>
  </conditionalFormatting>
  <conditionalFormatting sqref="E39:AN39">
    <cfRule type="cellIs" dxfId="3282" priority="82" operator="equal">
      <formula>0</formula>
    </cfRule>
  </conditionalFormatting>
  <conditionalFormatting sqref="E39:AN39">
    <cfRule type="cellIs" dxfId="3281" priority="81" operator="equal">
      <formula>0</formula>
    </cfRule>
  </conditionalFormatting>
  <conditionalFormatting sqref="F38:AZ38">
    <cfRule type="containsText" dxfId="3280" priority="80" operator="containsText" text="Наименование инвестиционного проекта">
      <formula>NOT(ISERROR(SEARCH("Наименование инвестиционного проекта",F38)))</formula>
    </cfRule>
  </conditionalFormatting>
  <conditionalFormatting sqref="F38:AZ38">
    <cfRule type="cellIs" dxfId="3279" priority="79" operator="equal">
      <formula>0</formula>
    </cfRule>
  </conditionalFormatting>
  <conditionalFormatting sqref="F38:AZ38">
    <cfRule type="cellIs" dxfId="3278" priority="78" operator="equal">
      <formula>0</formula>
    </cfRule>
  </conditionalFormatting>
  <conditionalFormatting sqref="F38:AZ38">
    <cfRule type="cellIs" dxfId="3277" priority="77" operator="equal">
      <formula>0</formula>
    </cfRule>
  </conditionalFormatting>
  <conditionalFormatting sqref="F36 F68">
    <cfRule type="containsText" dxfId="3276" priority="76" operator="containsText" text="Наименование инвестиционного проекта">
      <formula>NOT(ISERROR(SEARCH("Наименование инвестиционного проекта",F36)))</formula>
    </cfRule>
  </conditionalFormatting>
  <conditionalFormatting sqref="F36 F68">
    <cfRule type="cellIs" dxfId="3275" priority="75" operator="equal">
      <formula>0</formula>
    </cfRule>
  </conditionalFormatting>
  <conditionalFormatting sqref="F36 F68">
    <cfRule type="cellIs" dxfId="3274" priority="74" operator="equal">
      <formula>0</formula>
    </cfRule>
  </conditionalFormatting>
  <conditionalFormatting sqref="F36 F68">
    <cfRule type="cellIs" dxfId="3273" priority="73" operator="equal">
      <formula>0</formula>
    </cfRule>
  </conditionalFormatting>
  <conditionalFormatting sqref="G36 I36 K36 M36 O36 Q36 S36 U36 W36 Y36 AA36 AC36 AE36 AG36 AI36 AK36 AM36 AO36 AQ36 AS36 AU36 AW36 AY36 AY68 AW68 AU68 AS68 AQ68 AO68 AM68 AK68 AI68 AG68 AE68 AC68 AA68 W68:Y68 U68 S68 Q68 O68 M68 K68 I68 G68">
    <cfRule type="containsText" dxfId="3272" priority="72" operator="containsText" text="Наименование инвестиционного проекта">
      <formula>NOT(ISERROR(SEARCH("Наименование инвестиционного проекта",G36)))</formula>
    </cfRule>
  </conditionalFormatting>
  <conditionalFormatting sqref="G36 I36 K36 M36 O36 Q36 S36 U36 W36 Y36 AA36 AC36 AE36 AG36 AI36 AK36 AM36 AO36 AQ36 AS36 AU36 AW36 AY36 AY68 AW68 AU68 AS68 AQ68 AO68 AM68 AK68 AI68 AG68 AE68 AC68 AA68 W68:Y68 U68 S68 Q68 O68 M68 K68 I68 G68">
    <cfRule type="cellIs" dxfId="3271" priority="71" operator="equal">
      <formula>0</formula>
    </cfRule>
  </conditionalFormatting>
  <conditionalFormatting sqref="G36 I36 K36 M36 O36 Q36 S36 U36 W36 Y36 AA36 AC36 AE36 AG36 AI36 AK36 AM36 AO36 AQ36 AS36 AU36 AW36 AY36 AY68 AW68 AU68 AS68 AQ68 AO68 AM68 AK68 AI68 AG68 AE68 AC68 AA68 W68:Y68 U68 S68 Q68 O68 M68 K68 I68 G68">
    <cfRule type="cellIs" dxfId="3270" priority="70" operator="equal">
      <formula>0</formula>
    </cfRule>
  </conditionalFormatting>
  <conditionalFormatting sqref="G36 I36 K36 M36 O36 Q36 S36 U36 W36 Y36 AA36 AC36 AE36 AG36 AI36 AK36 AM36 AO36 AQ36 AS36 AU36 AW36 AY36 AY68 AW68 AU68 AS68 AQ68 AO68 AM68 AK68 AI68 AG68 AE68 AC68 AA68 W68:Y68 U68 S68 Q68 O68 M68 K68 I68 G68">
    <cfRule type="cellIs" dxfId="3269" priority="69" operator="equal">
      <formula>0</formula>
    </cfRule>
  </conditionalFormatting>
  <conditionalFormatting sqref="H36 J36 L36 N36 P36 R36 T36 V36 X36 Z36 AB36 AD36 AF36 AH36 AJ36 AL36 AN36 AP36 AR36 AT36 AV36 AX36 AZ36 AZ68 AX68 AV68 AT68 AR68 AP68 AN68 AL68 AJ68 AH68 AF68 AD68 AB68 Z68 V68 T68 R68 P68 N68 L68 J68 H68">
    <cfRule type="containsText" dxfId="3268" priority="68" operator="containsText" text="Наименование инвестиционного проекта">
      <formula>NOT(ISERROR(SEARCH("Наименование инвестиционного проекта",H36)))</formula>
    </cfRule>
  </conditionalFormatting>
  <conditionalFormatting sqref="H36 J36 L36 N36 P36 R36 T36 V36 X36 Z36 AB36 AD36 AF36 AH36 AJ36 AL36 AN36 AP36 AR36 AT36 AV36 AX36 AZ36 AZ68 AX68 AV68 AT68 AR68 AP68 AN68 AL68 AJ68 AH68 AF68 AD68 AB68 Z68 V68 T68 R68 P68 N68 L68 J68 H68">
    <cfRule type="cellIs" dxfId="3267" priority="67" operator="equal">
      <formula>0</formula>
    </cfRule>
  </conditionalFormatting>
  <conditionalFormatting sqref="H36 J36 L36 N36 P36 R36 T36 V36 X36 Z36 AB36 AD36 AF36 AH36 AJ36 AL36 AN36 AP36 AR36 AT36 AV36 AX36 AZ36 AZ68 AX68 AV68 AT68 AR68 AP68 AN68 AL68 AJ68 AH68 AF68 AD68 AB68 Z68 V68 T68 R68 P68 N68 L68 J68 H68">
    <cfRule type="cellIs" dxfId="3266" priority="66" operator="equal">
      <formula>0</formula>
    </cfRule>
  </conditionalFormatting>
  <conditionalFormatting sqref="H36 J36 L36 N36 P36 R36 T36 V36 X36 Z36 AB36 AD36 AF36 AH36 AJ36 AL36 AN36 AP36 AR36 AT36 AV36 AX36 AZ36 AZ68 AX68 AV68 AT68 AR68 AP68 AN68 AL68 AJ68 AH68 AF68 AD68 AB68 Z68 V68 T68 R68 P68 N68 L68 J68 H68">
    <cfRule type="cellIs" dxfId="3265" priority="65" operator="equal">
      <formula>0</formula>
    </cfRule>
  </conditionalFormatting>
  <conditionalFormatting sqref="AO34:AZ35">
    <cfRule type="containsText" dxfId="3264" priority="64" operator="containsText" text="Наименование инвестиционного проекта">
      <formula>NOT(ISERROR(SEARCH("Наименование инвестиционного проекта",AO34)))</formula>
    </cfRule>
  </conditionalFormatting>
  <conditionalFormatting sqref="AO34:AZ35">
    <cfRule type="cellIs" dxfId="3263" priority="63" operator="equal">
      <formula>0</formula>
    </cfRule>
  </conditionalFormatting>
  <conditionalFormatting sqref="AO34:AZ35">
    <cfRule type="cellIs" dxfId="3262" priority="62" operator="equal">
      <formula>0</formula>
    </cfRule>
  </conditionalFormatting>
  <conditionalFormatting sqref="AO34:AZ35">
    <cfRule type="cellIs" dxfId="3261" priority="61" operator="equal">
      <formula>0</formula>
    </cfRule>
  </conditionalFormatting>
  <conditionalFormatting sqref="E34:AN35">
    <cfRule type="containsText" dxfId="3260" priority="60" operator="containsText" text="Наименование инвестиционного проекта">
      <formula>NOT(ISERROR(SEARCH("Наименование инвестиционного проекта",E34)))</formula>
    </cfRule>
  </conditionalFormatting>
  <conditionalFormatting sqref="E34:AN35">
    <cfRule type="cellIs" dxfId="3259" priority="59" operator="equal">
      <formula>0</formula>
    </cfRule>
  </conditionalFormatting>
  <conditionalFormatting sqref="E34:AN35">
    <cfRule type="cellIs" dxfId="3258" priority="58" operator="equal">
      <formula>0</formula>
    </cfRule>
  </conditionalFormatting>
  <conditionalFormatting sqref="E34:AN35">
    <cfRule type="cellIs" dxfId="3257" priority="57" operator="equal">
      <formula>0</formula>
    </cfRule>
  </conditionalFormatting>
  <conditionalFormatting sqref="AO30:AZ32">
    <cfRule type="containsText" dxfId="3256" priority="56" operator="containsText" text="Наименование инвестиционного проекта">
      <formula>NOT(ISERROR(SEARCH("Наименование инвестиционного проекта",AO30)))</formula>
    </cfRule>
  </conditionalFormatting>
  <conditionalFormatting sqref="AO30:AZ32">
    <cfRule type="cellIs" dxfId="3255" priority="55" operator="equal">
      <formula>0</formula>
    </cfRule>
  </conditionalFormatting>
  <conditionalFormatting sqref="AO30:AZ32">
    <cfRule type="cellIs" dxfId="3254" priority="54" operator="equal">
      <formula>0</formula>
    </cfRule>
  </conditionalFormatting>
  <conditionalFormatting sqref="AO30:AZ32">
    <cfRule type="cellIs" dxfId="3253" priority="53" operator="equal">
      <formula>0</formula>
    </cfRule>
  </conditionalFormatting>
  <conditionalFormatting sqref="E30:AN32">
    <cfRule type="containsText" dxfId="3252" priority="52" operator="containsText" text="Наименование инвестиционного проекта">
      <formula>NOT(ISERROR(SEARCH("Наименование инвестиционного проекта",E30)))</formula>
    </cfRule>
  </conditionalFormatting>
  <conditionalFormatting sqref="E30:AN32">
    <cfRule type="cellIs" dxfId="3251" priority="51" operator="equal">
      <formula>0</formula>
    </cfRule>
  </conditionalFormatting>
  <conditionalFormatting sqref="E30:AN32">
    <cfRule type="cellIs" dxfId="3250" priority="50" operator="equal">
      <formula>0</formula>
    </cfRule>
  </conditionalFormatting>
  <conditionalFormatting sqref="E30:AN32">
    <cfRule type="cellIs" dxfId="3249" priority="49" operator="equal">
      <formula>0</formula>
    </cfRule>
  </conditionalFormatting>
  <conditionalFormatting sqref="E20:F26">
    <cfRule type="containsText" dxfId="3248" priority="48" operator="containsText" text="Наименование инвестиционного проекта">
      <formula>NOT(ISERROR(SEARCH("Наименование инвестиционного проекта",E20)))</formula>
    </cfRule>
  </conditionalFormatting>
  <conditionalFormatting sqref="E20:F26">
    <cfRule type="cellIs" dxfId="3247" priority="47" operator="equal">
      <formula>0</formula>
    </cfRule>
  </conditionalFormatting>
  <conditionalFormatting sqref="E20:F26">
    <cfRule type="cellIs" dxfId="3246" priority="46" operator="equal">
      <formula>0</formula>
    </cfRule>
  </conditionalFormatting>
  <conditionalFormatting sqref="E20:F26">
    <cfRule type="cellIs" dxfId="3245" priority="44" operator="equal">
      <formula>0</formula>
    </cfRule>
    <cfRule type="cellIs" dxfId="3244" priority="45" operator="equal">
      <formula>0</formula>
    </cfRule>
  </conditionalFormatting>
  <conditionalFormatting sqref="G20:AZ26">
    <cfRule type="containsText" dxfId="3243" priority="43" operator="containsText" text="Наименование инвестиционного проекта">
      <formula>NOT(ISERROR(SEARCH("Наименование инвестиционного проекта",G20)))</formula>
    </cfRule>
  </conditionalFormatting>
  <conditionalFormatting sqref="G20:AZ26">
    <cfRule type="cellIs" dxfId="3242" priority="42" operator="equal">
      <formula>0</formula>
    </cfRule>
  </conditionalFormatting>
  <conditionalFormatting sqref="G20:AZ26">
    <cfRule type="cellIs" dxfId="3241" priority="41" operator="equal">
      <formula>0</formula>
    </cfRule>
  </conditionalFormatting>
  <conditionalFormatting sqref="G20:AZ26">
    <cfRule type="cellIs" dxfId="3240" priority="39" operator="equal">
      <formula>0</formula>
    </cfRule>
    <cfRule type="cellIs" dxfId="3239" priority="40" operator="equal">
      <formula>0</formula>
    </cfRule>
  </conditionalFormatting>
  <conditionalFormatting sqref="C43">
    <cfRule type="cellIs" dxfId="3238" priority="31" operator="equal">
      <formula>0</formula>
    </cfRule>
  </conditionalFormatting>
  <pageMargins left="0.70866141732283472" right="0.70866141732283472" top="0.74803149606299213" bottom="0.74803149606299213" header="0.31496062992125984" footer="0.31496062992125984"/>
  <pageSetup paperSize="8" scale="14" orientation="landscape" horizontalDpi="4294967295" verticalDpi="4294967295" r:id="rId1"/>
  <ignoredErrors>
    <ignoredError sqref="E66:K66 L66:Z66 AC44 AI66:AZ66" formulaRange="1"/>
    <ignoredError sqref="B64:B65 B60" twoDigitTextYear="1"/>
    <ignoredError sqref="AW73"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V88"/>
  <sheetViews>
    <sheetView zoomScale="70" zoomScaleNormal="70" zoomScaleSheetLayoutView="70" workbookViewId="0">
      <pane xSplit="3" ySplit="15" topLeftCell="D80" activePane="bottomRight" state="frozen"/>
      <selection activeCell="A11" sqref="A11"/>
      <selection pane="topRight" activeCell="D11" sqref="D11"/>
      <selection pane="bottomLeft" activeCell="A16" sqref="A16"/>
      <selection pane="bottomRight" activeCell="B4" sqref="B4:T4"/>
    </sheetView>
  </sheetViews>
  <sheetFormatPr defaultRowHeight="20.25" x14ac:dyDescent="0.25"/>
  <cols>
    <col min="1" max="1" width="6.28515625" style="212" customWidth="1"/>
    <col min="2" max="2" width="11.85546875" style="212" customWidth="1"/>
    <col min="3" max="3" width="116.140625" style="212" customWidth="1"/>
    <col min="4" max="4" width="27.5703125" style="212" customWidth="1"/>
    <col min="5" max="5" width="15.28515625" style="212" customWidth="1"/>
    <col min="6" max="6" width="17.85546875" style="212" customWidth="1"/>
    <col min="7" max="7" width="19.85546875" style="212" customWidth="1"/>
    <col min="8" max="8" width="14.7109375" style="212" customWidth="1"/>
    <col min="9" max="9" width="11" style="212" customWidth="1"/>
    <col min="10" max="10" width="22.42578125" style="212" customWidth="1"/>
    <col min="11" max="11" width="12.5703125" style="212" customWidth="1"/>
    <col min="12" max="12" width="21.5703125" style="212" customWidth="1"/>
    <col min="13" max="13" width="20.85546875" style="212" customWidth="1"/>
    <col min="14" max="14" width="20.28515625" style="212" customWidth="1"/>
    <col min="15" max="15" width="66.28515625" style="212" customWidth="1"/>
    <col min="16" max="16" width="20.42578125" style="212" customWidth="1"/>
    <col min="17" max="17" width="14" style="212" customWidth="1"/>
    <col min="18" max="18" width="14.140625" style="212" customWidth="1"/>
    <col min="19" max="19" width="12.5703125" style="212" customWidth="1"/>
    <col min="20" max="20" width="13" style="212" customWidth="1"/>
    <col min="21" max="21" width="17.7109375" style="309" customWidth="1"/>
    <col min="22" max="22" width="18.42578125" style="212" customWidth="1"/>
    <col min="23" max="248" width="9.140625" style="212"/>
    <col min="249" max="249" width="4.42578125" style="212" bestFit="1" customWidth="1"/>
    <col min="250" max="250" width="18.28515625" style="212" bestFit="1" customWidth="1"/>
    <col min="251" max="251" width="19" style="212" bestFit="1" customWidth="1"/>
    <col min="252" max="252" width="15.42578125" style="212" bestFit="1" customWidth="1"/>
    <col min="253" max="254" width="12.42578125" style="212" bestFit="1" customWidth="1"/>
    <col min="255" max="255" width="7.140625" style="212" bestFit="1" customWidth="1"/>
    <col min="256" max="256" width="10.140625" style="212" bestFit="1" customWidth="1"/>
    <col min="257" max="257" width="15.85546875" style="212" bestFit="1" customWidth="1"/>
    <col min="258" max="258" width="15.140625" style="212" bestFit="1" customWidth="1"/>
    <col min="259" max="259" width="18.28515625" style="212" bestFit="1" customWidth="1"/>
    <col min="260" max="260" width="13.28515625" style="212" bestFit="1" customWidth="1"/>
    <col min="261" max="261" width="19.28515625" style="212" customWidth="1"/>
    <col min="262" max="262" width="15.140625" style="212" customWidth="1"/>
    <col min="263" max="263" width="21" style="212" bestFit="1" customWidth="1"/>
    <col min="264" max="264" width="17.140625" style="212" bestFit="1" customWidth="1"/>
    <col min="265" max="265" width="16.85546875" style="212" bestFit="1" customWidth="1"/>
    <col min="266" max="266" width="16.7109375" style="212" bestFit="1" customWidth="1"/>
    <col min="267" max="267" width="15.7109375" style="212" bestFit="1" customWidth="1"/>
    <col min="268" max="268" width="16.28515625" style="212" bestFit="1" customWidth="1"/>
    <col min="269" max="269" width="17.28515625" style="212" customWidth="1"/>
    <col min="270" max="270" width="23.42578125" style="212" bestFit="1" customWidth="1"/>
    <col min="271" max="271" width="31.85546875" style="212" bestFit="1" customWidth="1"/>
    <col min="272" max="272" width="7.85546875" style="212" bestFit="1" customWidth="1"/>
    <col min="273" max="273" width="5.7109375" style="212" bestFit="1" customWidth="1"/>
    <col min="274" max="274" width="9.140625" style="212" bestFit="1" customWidth="1"/>
    <col min="275" max="275" width="13.5703125" style="212" bestFit="1" customWidth="1"/>
    <col min="276" max="504" width="9.140625" style="212"/>
    <col min="505" max="505" width="4.42578125" style="212" bestFit="1" customWidth="1"/>
    <col min="506" max="506" width="18.28515625" style="212" bestFit="1" customWidth="1"/>
    <col min="507" max="507" width="19" style="212" bestFit="1" customWidth="1"/>
    <col min="508" max="508" width="15.42578125" style="212" bestFit="1" customWidth="1"/>
    <col min="509" max="510" width="12.42578125" style="212" bestFit="1" customWidth="1"/>
    <col min="511" max="511" width="7.140625" style="212" bestFit="1" customWidth="1"/>
    <col min="512" max="512" width="10.140625" style="212" bestFit="1" customWidth="1"/>
    <col min="513" max="513" width="15.85546875" style="212" bestFit="1" customWidth="1"/>
    <col min="514" max="514" width="15.140625" style="212" bestFit="1" customWidth="1"/>
    <col min="515" max="515" width="18.28515625" style="212" bestFit="1" customWidth="1"/>
    <col min="516" max="516" width="13.28515625" style="212" bestFit="1" customWidth="1"/>
    <col min="517" max="517" width="19.28515625" style="212" customWidth="1"/>
    <col min="518" max="518" width="15.140625" style="212" customWidth="1"/>
    <col min="519" max="519" width="21" style="212" bestFit="1" customWidth="1"/>
    <col min="520" max="520" width="17.140625" style="212" bestFit="1" customWidth="1"/>
    <col min="521" max="521" width="16.85546875" style="212" bestFit="1" customWidth="1"/>
    <col min="522" max="522" width="16.7109375" style="212" bestFit="1" customWidth="1"/>
    <col min="523" max="523" width="15.7109375" style="212" bestFit="1" customWidth="1"/>
    <col min="524" max="524" width="16.28515625" style="212" bestFit="1" customWidth="1"/>
    <col min="525" max="525" width="17.28515625" style="212" customWidth="1"/>
    <col min="526" max="526" width="23.42578125" style="212" bestFit="1" customWidth="1"/>
    <col min="527" max="527" width="31.85546875" style="212" bestFit="1" customWidth="1"/>
    <col min="528" max="528" width="7.85546875" style="212" bestFit="1" customWidth="1"/>
    <col min="529" max="529" width="5.7109375" style="212" bestFit="1" customWidth="1"/>
    <col min="530" max="530" width="9.140625" style="212" bestFit="1" customWidth="1"/>
    <col min="531" max="531" width="13.5703125" style="212" bestFit="1" customWidth="1"/>
    <col min="532" max="760" width="9.140625" style="212"/>
    <col min="761" max="761" width="4.42578125" style="212" bestFit="1" customWidth="1"/>
    <col min="762" max="762" width="18.28515625" style="212" bestFit="1" customWidth="1"/>
    <col min="763" max="763" width="19" style="212" bestFit="1" customWidth="1"/>
    <col min="764" max="764" width="15.42578125" style="212" bestFit="1" customWidth="1"/>
    <col min="765" max="766" width="12.42578125" style="212" bestFit="1" customWidth="1"/>
    <col min="767" max="767" width="7.140625" style="212" bestFit="1" customWidth="1"/>
    <col min="768" max="768" width="10.140625" style="212" bestFit="1" customWidth="1"/>
    <col min="769" max="769" width="15.85546875" style="212" bestFit="1" customWidth="1"/>
    <col min="770" max="770" width="15.140625" style="212" bestFit="1" customWidth="1"/>
    <col min="771" max="771" width="18.28515625" style="212" bestFit="1" customWidth="1"/>
    <col min="772" max="772" width="13.28515625" style="212" bestFit="1" customWidth="1"/>
    <col min="773" max="773" width="19.28515625" style="212" customWidth="1"/>
    <col min="774" max="774" width="15.140625" style="212" customWidth="1"/>
    <col min="775" max="775" width="21" style="212" bestFit="1" customWidth="1"/>
    <col min="776" max="776" width="17.140625" style="212" bestFit="1" customWidth="1"/>
    <col min="777" max="777" width="16.85546875" style="212" bestFit="1" customWidth="1"/>
    <col min="778" max="778" width="16.7109375" style="212" bestFit="1" customWidth="1"/>
    <col min="779" max="779" width="15.7109375" style="212" bestFit="1" customWidth="1"/>
    <col min="780" max="780" width="16.28515625" style="212" bestFit="1" customWidth="1"/>
    <col min="781" max="781" width="17.28515625" style="212" customWidth="1"/>
    <col min="782" max="782" width="23.42578125" style="212" bestFit="1" customWidth="1"/>
    <col min="783" max="783" width="31.85546875" style="212" bestFit="1" customWidth="1"/>
    <col min="784" max="784" width="7.85546875" style="212" bestFit="1" customWidth="1"/>
    <col min="785" max="785" width="5.7109375" style="212" bestFit="1" customWidth="1"/>
    <col min="786" max="786" width="9.140625" style="212" bestFit="1" customWidth="1"/>
    <col min="787" max="787" width="13.5703125" style="212" bestFit="1" customWidth="1"/>
    <col min="788" max="1016" width="9.140625" style="212"/>
    <col min="1017" max="1017" width="4.42578125" style="212" bestFit="1" customWidth="1"/>
    <col min="1018" max="1018" width="18.28515625" style="212" bestFit="1" customWidth="1"/>
    <col min="1019" max="1019" width="19" style="212" bestFit="1" customWidth="1"/>
    <col min="1020" max="1020" width="15.42578125" style="212" bestFit="1" customWidth="1"/>
    <col min="1021" max="1022" width="12.42578125" style="212" bestFit="1" customWidth="1"/>
    <col min="1023" max="1023" width="7.140625" style="212" bestFit="1" customWidth="1"/>
    <col min="1024" max="1024" width="10.140625" style="212" bestFit="1" customWidth="1"/>
    <col min="1025" max="1025" width="15.85546875" style="212" bestFit="1" customWidth="1"/>
    <col min="1026" max="1026" width="15.140625" style="212" bestFit="1" customWidth="1"/>
    <col min="1027" max="1027" width="18.28515625" style="212" bestFit="1" customWidth="1"/>
    <col min="1028" max="1028" width="13.28515625" style="212" bestFit="1" customWidth="1"/>
    <col min="1029" max="1029" width="19.28515625" style="212" customWidth="1"/>
    <col min="1030" max="1030" width="15.140625" style="212" customWidth="1"/>
    <col min="1031" max="1031" width="21" style="212" bestFit="1" customWidth="1"/>
    <col min="1032" max="1032" width="17.140625" style="212" bestFit="1" customWidth="1"/>
    <col min="1033" max="1033" width="16.85546875" style="212" bestFit="1" customWidth="1"/>
    <col min="1034" max="1034" width="16.7109375" style="212" bestFit="1" customWidth="1"/>
    <col min="1035" max="1035" width="15.7109375" style="212" bestFit="1" customWidth="1"/>
    <col min="1036" max="1036" width="16.28515625" style="212" bestFit="1" customWidth="1"/>
    <col min="1037" max="1037" width="17.28515625" style="212" customWidth="1"/>
    <col min="1038" max="1038" width="23.42578125" style="212" bestFit="1" customWidth="1"/>
    <col min="1039" max="1039" width="31.85546875" style="212" bestFit="1" customWidth="1"/>
    <col min="1040" max="1040" width="7.85546875" style="212" bestFit="1" customWidth="1"/>
    <col min="1041" max="1041" width="5.7109375" style="212" bestFit="1" customWidth="1"/>
    <col min="1042" max="1042" width="9.140625" style="212" bestFit="1" customWidth="1"/>
    <col min="1043" max="1043" width="13.5703125" style="212" bestFit="1" customWidth="1"/>
    <col min="1044" max="1272" width="9.140625" style="212"/>
    <col min="1273" max="1273" width="4.42578125" style="212" bestFit="1" customWidth="1"/>
    <col min="1274" max="1274" width="18.28515625" style="212" bestFit="1" customWidth="1"/>
    <col min="1275" max="1275" width="19" style="212" bestFit="1" customWidth="1"/>
    <col min="1276" max="1276" width="15.42578125" style="212" bestFit="1" customWidth="1"/>
    <col min="1277" max="1278" width="12.42578125" style="212" bestFit="1" customWidth="1"/>
    <col min="1279" max="1279" width="7.140625" style="212" bestFit="1" customWidth="1"/>
    <col min="1280" max="1280" width="10.140625" style="212" bestFit="1" customWidth="1"/>
    <col min="1281" max="1281" width="15.85546875" style="212" bestFit="1" customWidth="1"/>
    <col min="1282" max="1282" width="15.140625" style="212" bestFit="1" customWidth="1"/>
    <col min="1283" max="1283" width="18.28515625" style="212" bestFit="1" customWidth="1"/>
    <col min="1284" max="1284" width="13.28515625" style="212" bestFit="1" customWidth="1"/>
    <col min="1285" max="1285" width="19.28515625" style="212" customWidth="1"/>
    <col min="1286" max="1286" width="15.140625" style="212" customWidth="1"/>
    <col min="1287" max="1287" width="21" style="212" bestFit="1" customWidth="1"/>
    <col min="1288" max="1288" width="17.140625" style="212" bestFit="1" customWidth="1"/>
    <col min="1289" max="1289" width="16.85546875" style="212" bestFit="1" customWidth="1"/>
    <col min="1290" max="1290" width="16.7109375" style="212" bestFit="1" customWidth="1"/>
    <col min="1291" max="1291" width="15.7109375" style="212" bestFit="1" customWidth="1"/>
    <col min="1292" max="1292" width="16.28515625" style="212" bestFit="1" customWidth="1"/>
    <col min="1293" max="1293" width="17.28515625" style="212" customWidth="1"/>
    <col min="1294" max="1294" width="23.42578125" style="212" bestFit="1" customWidth="1"/>
    <col min="1295" max="1295" width="31.85546875" style="212" bestFit="1" customWidth="1"/>
    <col min="1296" max="1296" width="7.85546875" style="212" bestFit="1" customWidth="1"/>
    <col min="1297" max="1297" width="5.7109375" style="212" bestFit="1" customWidth="1"/>
    <col min="1298" max="1298" width="9.140625" style="212" bestFit="1" customWidth="1"/>
    <col min="1299" max="1299" width="13.5703125" style="212" bestFit="1" customWidth="1"/>
    <col min="1300" max="1528" width="9.140625" style="212"/>
    <col min="1529" max="1529" width="4.42578125" style="212" bestFit="1" customWidth="1"/>
    <col min="1530" max="1530" width="18.28515625" style="212" bestFit="1" customWidth="1"/>
    <col min="1531" max="1531" width="19" style="212" bestFit="1" customWidth="1"/>
    <col min="1532" max="1532" width="15.42578125" style="212" bestFit="1" customWidth="1"/>
    <col min="1533" max="1534" width="12.42578125" style="212" bestFit="1" customWidth="1"/>
    <col min="1535" max="1535" width="7.140625" style="212" bestFit="1" customWidth="1"/>
    <col min="1536" max="1536" width="10.140625" style="212" bestFit="1" customWidth="1"/>
    <col min="1537" max="1537" width="15.85546875" style="212" bestFit="1" customWidth="1"/>
    <col min="1538" max="1538" width="15.140625" style="212" bestFit="1" customWidth="1"/>
    <col min="1539" max="1539" width="18.28515625" style="212" bestFit="1" customWidth="1"/>
    <col min="1540" max="1540" width="13.28515625" style="212" bestFit="1" customWidth="1"/>
    <col min="1541" max="1541" width="19.28515625" style="212" customWidth="1"/>
    <col min="1542" max="1542" width="15.140625" style="212" customWidth="1"/>
    <col min="1543" max="1543" width="21" style="212" bestFit="1" customWidth="1"/>
    <col min="1544" max="1544" width="17.140625" style="212" bestFit="1" customWidth="1"/>
    <col min="1545" max="1545" width="16.85546875" style="212" bestFit="1" customWidth="1"/>
    <col min="1546" max="1546" width="16.7109375" style="212" bestFit="1" customWidth="1"/>
    <col min="1547" max="1547" width="15.7109375" style="212" bestFit="1" customWidth="1"/>
    <col min="1548" max="1548" width="16.28515625" style="212" bestFit="1" customWidth="1"/>
    <col min="1549" max="1549" width="17.28515625" style="212" customWidth="1"/>
    <col min="1550" max="1550" width="23.42578125" style="212" bestFit="1" customWidth="1"/>
    <col min="1551" max="1551" width="31.85546875" style="212" bestFit="1" customWidth="1"/>
    <col min="1552" max="1552" width="7.85546875" style="212" bestFit="1" customWidth="1"/>
    <col min="1553" max="1553" width="5.7109375" style="212" bestFit="1" customWidth="1"/>
    <col min="1554" max="1554" width="9.140625" style="212" bestFit="1" customWidth="1"/>
    <col min="1555" max="1555" width="13.5703125" style="212" bestFit="1" customWidth="1"/>
    <col min="1556" max="1784" width="9.140625" style="212"/>
    <col min="1785" max="1785" width="4.42578125" style="212" bestFit="1" customWidth="1"/>
    <col min="1786" max="1786" width="18.28515625" style="212" bestFit="1" customWidth="1"/>
    <col min="1787" max="1787" width="19" style="212" bestFit="1" customWidth="1"/>
    <col min="1788" max="1788" width="15.42578125" style="212" bestFit="1" customWidth="1"/>
    <col min="1789" max="1790" width="12.42578125" style="212" bestFit="1" customWidth="1"/>
    <col min="1791" max="1791" width="7.140625" style="212" bestFit="1" customWidth="1"/>
    <col min="1792" max="1792" width="10.140625" style="212" bestFit="1" customWidth="1"/>
    <col min="1793" max="1793" width="15.85546875" style="212" bestFit="1" customWidth="1"/>
    <col min="1794" max="1794" width="15.140625" style="212" bestFit="1" customWidth="1"/>
    <col min="1795" max="1795" width="18.28515625" style="212" bestFit="1" customWidth="1"/>
    <col min="1796" max="1796" width="13.28515625" style="212" bestFit="1" customWidth="1"/>
    <col min="1797" max="1797" width="19.28515625" style="212" customWidth="1"/>
    <col min="1798" max="1798" width="15.140625" style="212" customWidth="1"/>
    <col min="1799" max="1799" width="21" style="212" bestFit="1" customWidth="1"/>
    <col min="1800" max="1800" width="17.140625" style="212" bestFit="1" customWidth="1"/>
    <col min="1801" max="1801" width="16.85546875" style="212" bestFit="1" customWidth="1"/>
    <col min="1802" max="1802" width="16.7109375" style="212" bestFit="1" customWidth="1"/>
    <col min="1803" max="1803" width="15.7109375" style="212" bestFit="1" customWidth="1"/>
    <col min="1804" max="1804" width="16.28515625" style="212" bestFit="1" customWidth="1"/>
    <col min="1805" max="1805" width="17.28515625" style="212" customWidth="1"/>
    <col min="1806" max="1806" width="23.42578125" style="212" bestFit="1" customWidth="1"/>
    <col min="1807" max="1807" width="31.85546875" style="212" bestFit="1" customWidth="1"/>
    <col min="1808" max="1808" width="7.85546875" style="212" bestFit="1" customWidth="1"/>
    <col min="1809" max="1809" width="5.7109375" style="212" bestFit="1" customWidth="1"/>
    <col min="1810" max="1810" width="9.140625" style="212" bestFit="1" customWidth="1"/>
    <col min="1811" max="1811" width="13.5703125" style="212" bestFit="1" customWidth="1"/>
    <col min="1812" max="2040" width="9.140625" style="212"/>
    <col min="2041" max="2041" width="4.42578125" style="212" bestFit="1" customWidth="1"/>
    <col min="2042" max="2042" width="18.28515625" style="212" bestFit="1" customWidth="1"/>
    <col min="2043" max="2043" width="19" style="212" bestFit="1" customWidth="1"/>
    <col min="2044" max="2044" width="15.42578125" style="212" bestFit="1" customWidth="1"/>
    <col min="2045" max="2046" width="12.42578125" style="212" bestFit="1" customWidth="1"/>
    <col min="2047" max="2047" width="7.140625" style="212" bestFit="1" customWidth="1"/>
    <col min="2048" max="2048" width="10.140625" style="212" bestFit="1" customWidth="1"/>
    <col min="2049" max="2049" width="15.85546875" style="212" bestFit="1" customWidth="1"/>
    <col min="2050" max="2050" width="15.140625" style="212" bestFit="1" customWidth="1"/>
    <col min="2051" max="2051" width="18.28515625" style="212" bestFit="1" customWidth="1"/>
    <col min="2052" max="2052" width="13.28515625" style="212" bestFit="1" customWidth="1"/>
    <col min="2053" max="2053" width="19.28515625" style="212" customWidth="1"/>
    <col min="2054" max="2054" width="15.140625" style="212" customWidth="1"/>
    <col min="2055" max="2055" width="21" style="212" bestFit="1" customWidth="1"/>
    <col min="2056" max="2056" width="17.140625" style="212" bestFit="1" customWidth="1"/>
    <col min="2057" max="2057" width="16.85546875" style="212" bestFit="1" customWidth="1"/>
    <col min="2058" max="2058" width="16.7109375" style="212" bestFit="1" customWidth="1"/>
    <col min="2059" max="2059" width="15.7109375" style="212" bestFit="1" customWidth="1"/>
    <col min="2060" max="2060" width="16.28515625" style="212" bestFit="1" customWidth="1"/>
    <col min="2061" max="2061" width="17.28515625" style="212" customWidth="1"/>
    <col min="2062" max="2062" width="23.42578125" style="212" bestFit="1" customWidth="1"/>
    <col min="2063" max="2063" width="31.85546875" style="212" bestFit="1" customWidth="1"/>
    <col min="2064" max="2064" width="7.85546875" style="212" bestFit="1" customWidth="1"/>
    <col min="2065" max="2065" width="5.7109375" style="212" bestFit="1" customWidth="1"/>
    <col min="2066" max="2066" width="9.140625" style="212" bestFit="1" customWidth="1"/>
    <col min="2067" max="2067" width="13.5703125" style="212" bestFit="1" customWidth="1"/>
    <col min="2068" max="2296" width="9.140625" style="212"/>
    <col min="2297" max="2297" width="4.42578125" style="212" bestFit="1" customWidth="1"/>
    <col min="2298" max="2298" width="18.28515625" style="212" bestFit="1" customWidth="1"/>
    <col min="2299" max="2299" width="19" style="212" bestFit="1" customWidth="1"/>
    <col min="2300" max="2300" width="15.42578125" style="212" bestFit="1" customWidth="1"/>
    <col min="2301" max="2302" width="12.42578125" style="212" bestFit="1" customWidth="1"/>
    <col min="2303" max="2303" width="7.140625" style="212" bestFit="1" customWidth="1"/>
    <col min="2304" max="2304" width="10.140625" style="212" bestFit="1" customWidth="1"/>
    <col min="2305" max="2305" width="15.85546875" style="212" bestFit="1" customWidth="1"/>
    <col min="2306" max="2306" width="15.140625" style="212" bestFit="1" customWidth="1"/>
    <col min="2307" max="2307" width="18.28515625" style="212" bestFit="1" customWidth="1"/>
    <col min="2308" max="2308" width="13.28515625" style="212" bestFit="1" customWidth="1"/>
    <col min="2309" max="2309" width="19.28515625" style="212" customWidth="1"/>
    <col min="2310" max="2310" width="15.140625" style="212" customWidth="1"/>
    <col min="2311" max="2311" width="21" style="212" bestFit="1" customWidth="1"/>
    <col min="2312" max="2312" width="17.140625" style="212" bestFit="1" customWidth="1"/>
    <col min="2313" max="2313" width="16.85546875" style="212" bestFit="1" customWidth="1"/>
    <col min="2314" max="2314" width="16.7109375" style="212" bestFit="1" customWidth="1"/>
    <col min="2315" max="2315" width="15.7109375" style="212" bestFit="1" customWidth="1"/>
    <col min="2316" max="2316" width="16.28515625" style="212" bestFit="1" customWidth="1"/>
    <col min="2317" max="2317" width="17.28515625" style="212" customWidth="1"/>
    <col min="2318" max="2318" width="23.42578125" style="212" bestFit="1" customWidth="1"/>
    <col min="2319" max="2319" width="31.85546875" style="212" bestFit="1" customWidth="1"/>
    <col min="2320" max="2320" width="7.85546875" style="212" bestFit="1" customWidth="1"/>
    <col min="2321" max="2321" width="5.7109375" style="212" bestFit="1" customWidth="1"/>
    <col min="2322" max="2322" width="9.140625" style="212" bestFit="1" customWidth="1"/>
    <col min="2323" max="2323" width="13.5703125" style="212" bestFit="1" customWidth="1"/>
    <col min="2324" max="2552" width="9.140625" style="212"/>
    <col min="2553" max="2553" width="4.42578125" style="212" bestFit="1" customWidth="1"/>
    <col min="2554" max="2554" width="18.28515625" style="212" bestFit="1" customWidth="1"/>
    <col min="2555" max="2555" width="19" style="212" bestFit="1" customWidth="1"/>
    <col min="2556" max="2556" width="15.42578125" style="212" bestFit="1" customWidth="1"/>
    <col min="2557" max="2558" width="12.42578125" style="212" bestFit="1" customWidth="1"/>
    <col min="2559" max="2559" width="7.140625" style="212" bestFit="1" customWidth="1"/>
    <col min="2560" max="2560" width="10.140625" style="212" bestFit="1" customWidth="1"/>
    <col min="2561" max="2561" width="15.85546875" style="212" bestFit="1" customWidth="1"/>
    <col min="2562" max="2562" width="15.140625" style="212" bestFit="1" customWidth="1"/>
    <col min="2563" max="2563" width="18.28515625" style="212" bestFit="1" customWidth="1"/>
    <col min="2564" max="2564" width="13.28515625" style="212" bestFit="1" customWidth="1"/>
    <col min="2565" max="2565" width="19.28515625" style="212" customWidth="1"/>
    <col min="2566" max="2566" width="15.140625" style="212" customWidth="1"/>
    <col min="2567" max="2567" width="21" style="212" bestFit="1" customWidth="1"/>
    <col min="2568" max="2568" width="17.140625" style="212" bestFit="1" customWidth="1"/>
    <col min="2569" max="2569" width="16.85546875" style="212" bestFit="1" customWidth="1"/>
    <col min="2570" max="2570" width="16.7109375" style="212" bestFit="1" customWidth="1"/>
    <col min="2571" max="2571" width="15.7109375" style="212" bestFit="1" customWidth="1"/>
    <col min="2572" max="2572" width="16.28515625" style="212" bestFit="1" customWidth="1"/>
    <col min="2573" max="2573" width="17.28515625" style="212" customWidth="1"/>
    <col min="2574" max="2574" width="23.42578125" style="212" bestFit="1" customWidth="1"/>
    <col min="2575" max="2575" width="31.85546875" style="212" bestFit="1" customWidth="1"/>
    <col min="2576" max="2576" width="7.85546875" style="212" bestFit="1" customWidth="1"/>
    <col min="2577" max="2577" width="5.7109375" style="212" bestFit="1" customWidth="1"/>
    <col min="2578" max="2578" width="9.140625" style="212" bestFit="1" customWidth="1"/>
    <col min="2579" max="2579" width="13.5703125" style="212" bestFit="1" customWidth="1"/>
    <col min="2580" max="2808" width="9.140625" style="212"/>
    <col min="2809" max="2809" width="4.42578125" style="212" bestFit="1" customWidth="1"/>
    <col min="2810" max="2810" width="18.28515625" style="212" bestFit="1" customWidth="1"/>
    <col min="2811" max="2811" width="19" style="212" bestFit="1" customWidth="1"/>
    <col min="2812" max="2812" width="15.42578125" style="212" bestFit="1" customWidth="1"/>
    <col min="2813" max="2814" width="12.42578125" style="212" bestFit="1" customWidth="1"/>
    <col min="2815" max="2815" width="7.140625" style="212" bestFit="1" customWidth="1"/>
    <col min="2816" max="2816" width="10.140625" style="212" bestFit="1" customWidth="1"/>
    <col min="2817" max="2817" width="15.85546875" style="212" bestFit="1" customWidth="1"/>
    <col min="2818" max="2818" width="15.140625" style="212" bestFit="1" customWidth="1"/>
    <col min="2819" max="2819" width="18.28515625" style="212" bestFit="1" customWidth="1"/>
    <col min="2820" max="2820" width="13.28515625" style="212" bestFit="1" customWidth="1"/>
    <col min="2821" max="2821" width="19.28515625" style="212" customWidth="1"/>
    <col min="2822" max="2822" width="15.140625" style="212" customWidth="1"/>
    <col min="2823" max="2823" width="21" style="212" bestFit="1" customWidth="1"/>
    <col min="2824" max="2824" width="17.140625" style="212" bestFit="1" customWidth="1"/>
    <col min="2825" max="2825" width="16.85546875" style="212" bestFit="1" customWidth="1"/>
    <col min="2826" max="2826" width="16.7109375" style="212" bestFit="1" customWidth="1"/>
    <col min="2827" max="2827" width="15.7109375" style="212" bestFit="1" customWidth="1"/>
    <col min="2828" max="2828" width="16.28515625" style="212" bestFit="1" customWidth="1"/>
    <col min="2829" max="2829" width="17.28515625" style="212" customWidth="1"/>
    <col min="2830" max="2830" width="23.42578125" style="212" bestFit="1" customWidth="1"/>
    <col min="2831" max="2831" width="31.85546875" style="212" bestFit="1" customWidth="1"/>
    <col min="2832" max="2832" width="7.85546875" style="212" bestFit="1" customWidth="1"/>
    <col min="2833" max="2833" width="5.7109375" style="212" bestFit="1" customWidth="1"/>
    <col min="2834" max="2834" width="9.140625" style="212" bestFit="1" customWidth="1"/>
    <col min="2835" max="2835" width="13.5703125" style="212" bestFit="1" customWidth="1"/>
    <col min="2836" max="3064" width="9.140625" style="212"/>
    <col min="3065" max="3065" width="4.42578125" style="212" bestFit="1" customWidth="1"/>
    <col min="3066" max="3066" width="18.28515625" style="212" bestFit="1" customWidth="1"/>
    <col min="3067" max="3067" width="19" style="212" bestFit="1" customWidth="1"/>
    <col min="3068" max="3068" width="15.42578125" style="212" bestFit="1" customWidth="1"/>
    <col min="3069" max="3070" width="12.42578125" style="212" bestFit="1" customWidth="1"/>
    <col min="3071" max="3071" width="7.140625" style="212" bestFit="1" customWidth="1"/>
    <col min="3072" max="3072" width="10.140625" style="212" bestFit="1" customWidth="1"/>
    <col min="3073" max="3073" width="15.85546875" style="212" bestFit="1" customWidth="1"/>
    <col min="3074" max="3074" width="15.140625" style="212" bestFit="1" customWidth="1"/>
    <col min="3075" max="3075" width="18.28515625" style="212" bestFit="1" customWidth="1"/>
    <col min="3076" max="3076" width="13.28515625" style="212" bestFit="1" customWidth="1"/>
    <col min="3077" max="3077" width="19.28515625" style="212" customWidth="1"/>
    <col min="3078" max="3078" width="15.140625" style="212" customWidth="1"/>
    <col min="3079" max="3079" width="21" style="212" bestFit="1" customWidth="1"/>
    <col min="3080" max="3080" width="17.140625" style="212" bestFit="1" customWidth="1"/>
    <col min="3081" max="3081" width="16.85546875" style="212" bestFit="1" customWidth="1"/>
    <col min="3082" max="3082" width="16.7109375" style="212" bestFit="1" customWidth="1"/>
    <col min="3083" max="3083" width="15.7109375" style="212" bestFit="1" customWidth="1"/>
    <col min="3084" max="3084" width="16.28515625" style="212" bestFit="1" customWidth="1"/>
    <col min="3085" max="3085" width="17.28515625" style="212" customWidth="1"/>
    <col min="3086" max="3086" width="23.42578125" style="212" bestFit="1" customWidth="1"/>
    <col min="3087" max="3087" width="31.85546875" style="212" bestFit="1" customWidth="1"/>
    <col min="3088" max="3088" width="7.85546875" style="212" bestFit="1" customWidth="1"/>
    <col min="3089" max="3089" width="5.7109375" style="212" bestFit="1" customWidth="1"/>
    <col min="3090" max="3090" width="9.140625" style="212" bestFit="1" customWidth="1"/>
    <col min="3091" max="3091" width="13.5703125" style="212" bestFit="1" customWidth="1"/>
    <col min="3092" max="3320" width="9.140625" style="212"/>
    <col min="3321" max="3321" width="4.42578125" style="212" bestFit="1" customWidth="1"/>
    <col min="3322" max="3322" width="18.28515625" style="212" bestFit="1" customWidth="1"/>
    <col min="3323" max="3323" width="19" style="212" bestFit="1" customWidth="1"/>
    <col min="3324" max="3324" width="15.42578125" style="212" bestFit="1" customWidth="1"/>
    <col min="3325" max="3326" width="12.42578125" style="212" bestFit="1" customWidth="1"/>
    <col min="3327" max="3327" width="7.140625" style="212" bestFit="1" customWidth="1"/>
    <col min="3328" max="3328" width="10.140625" style="212" bestFit="1" customWidth="1"/>
    <col min="3329" max="3329" width="15.85546875" style="212" bestFit="1" customWidth="1"/>
    <col min="3330" max="3330" width="15.140625" style="212" bestFit="1" customWidth="1"/>
    <col min="3331" max="3331" width="18.28515625" style="212" bestFit="1" customWidth="1"/>
    <col min="3332" max="3332" width="13.28515625" style="212" bestFit="1" customWidth="1"/>
    <col min="3333" max="3333" width="19.28515625" style="212" customWidth="1"/>
    <col min="3334" max="3334" width="15.140625" style="212" customWidth="1"/>
    <col min="3335" max="3335" width="21" style="212" bestFit="1" customWidth="1"/>
    <col min="3336" max="3336" width="17.140625" style="212" bestFit="1" customWidth="1"/>
    <col min="3337" max="3337" width="16.85546875" style="212" bestFit="1" customWidth="1"/>
    <col min="3338" max="3338" width="16.7109375" style="212" bestFit="1" customWidth="1"/>
    <col min="3339" max="3339" width="15.7109375" style="212" bestFit="1" customWidth="1"/>
    <col min="3340" max="3340" width="16.28515625" style="212" bestFit="1" customWidth="1"/>
    <col min="3341" max="3341" width="17.28515625" style="212" customWidth="1"/>
    <col min="3342" max="3342" width="23.42578125" style="212" bestFit="1" customWidth="1"/>
    <col min="3343" max="3343" width="31.85546875" style="212" bestFit="1" customWidth="1"/>
    <col min="3344" max="3344" width="7.85546875" style="212" bestFit="1" customWidth="1"/>
    <col min="3345" max="3345" width="5.7109375" style="212" bestFit="1" customWidth="1"/>
    <col min="3346" max="3346" width="9.140625" style="212" bestFit="1" customWidth="1"/>
    <col min="3347" max="3347" width="13.5703125" style="212" bestFit="1" customWidth="1"/>
    <col min="3348" max="3576" width="9.140625" style="212"/>
    <col min="3577" max="3577" width="4.42578125" style="212" bestFit="1" customWidth="1"/>
    <col min="3578" max="3578" width="18.28515625" style="212" bestFit="1" customWidth="1"/>
    <col min="3579" max="3579" width="19" style="212" bestFit="1" customWidth="1"/>
    <col min="3580" max="3580" width="15.42578125" style="212" bestFit="1" customWidth="1"/>
    <col min="3581" max="3582" width="12.42578125" style="212" bestFit="1" customWidth="1"/>
    <col min="3583" max="3583" width="7.140625" style="212" bestFit="1" customWidth="1"/>
    <col min="3584" max="3584" width="10.140625" style="212" bestFit="1" customWidth="1"/>
    <col min="3585" max="3585" width="15.85546875" style="212" bestFit="1" customWidth="1"/>
    <col min="3586" max="3586" width="15.140625" style="212" bestFit="1" customWidth="1"/>
    <col min="3587" max="3587" width="18.28515625" style="212" bestFit="1" customWidth="1"/>
    <col min="3588" max="3588" width="13.28515625" style="212" bestFit="1" customWidth="1"/>
    <col min="3589" max="3589" width="19.28515625" style="212" customWidth="1"/>
    <col min="3590" max="3590" width="15.140625" style="212" customWidth="1"/>
    <col min="3591" max="3591" width="21" style="212" bestFit="1" customWidth="1"/>
    <col min="3592" max="3592" width="17.140625" style="212" bestFit="1" customWidth="1"/>
    <col min="3593" max="3593" width="16.85546875" style="212" bestFit="1" customWidth="1"/>
    <col min="3594" max="3594" width="16.7109375" style="212" bestFit="1" customWidth="1"/>
    <col min="3595" max="3595" width="15.7109375" style="212" bestFit="1" customWidth="1"/>
    <col min="3596" max="3596" width="16.28515625" style="212" bestFit="1" customWidth="1"/>
    <col min="3597" max="3597" width="17.28515625" style="212" customWidth="1"/>
    <col min="3598" max="3598" width="23.42578125" style="212" bestFit="1" customWidth="1"/>
    <col min="3599" max="3599" width="31.85546875" style="212" bestFit="1" customWidth="1"/>
    <col min="3600" max="3600" width="7.85546875" style="212" bestFit="1" customWidth="1"/>
    <col min="3601" max="3601" width="5.7109375" style="212" bestFit="1" customWidth="1"/>
    <col min="3602" max="3602" width="9.140625" style="212" bestFit="1" customWidth="1"/>
    <col min="3603" max="3603" width="13.5703125" style="212" bestFit="1" customWidth="1"/>
    <col min="3604" max="3832" width="9.140625" style="212"/>
    <col min="3833" max="3833" width="4.42578125" style="212" bestFit="1" customWidth="1"/>
    <col min="3834" max="3834" width="18.28515625" style="212" bestFit="1" customWidth="1"/>
    <col min="3835" max="3835" width="19" style="212" bestFit="1" customWidth="1"/>
    <col min="3836" max="3836" width="15.42578125" style="212" bestFit="1" customWidth="1"/>
    <col min="3837" max="3838" width="12.42578125" style="212" bestFit="1" customWidth="1"/>
    <col min="3839" max="3839" width="7.140625" style="212" bestFit="1" customWidth="1"/>
    <col min="3840" max="3840" width="10.140625" style="212" bestFit="1" customWidth="1"/>
    <col min="3841" max="3841" width="15.85546875" style="212" bestFit="1" customWidth="1"/>
    <col min="3842" max="3842" width="15.140625" style="212" bestFit="1" customWidth="1"/>
    <col min="3843" max="3843" width="18.28515625" style="212" bestFit="1" customWidth="1"/>
    <col min="3844" max="3844" width="13.28515625" style="212" bestFit="1" customWidth="1"/>
    <col min="3845" max="3845" width="19.28515625" style="212" customWidth="1"/>
    <col min="3846" max="3846" width="15.140625" style="212" customWidth="1"/>
    <col min="3847" max="3847" width="21" style="212" bestFit="1" customWidth="1"/>
    <col min="3848" max="3848" width="17.140625" style="212" bestFit="1" customWidth="1"/>
    <col min="3849" max="3849" width="16.85546875" style="212" bestFit="1" customWidth="1"/>
    <col min="3850" max="3850" width="16.7109375" style="212" bestFit="1" customWidth="1"/>
    <col min="3851" max="3851" width="15.7109375" style="212" bestFit="1" customWidth="1"/>
    <col min="3852" max="3852" width="16.28515625" style="212" bestFit="1" customWidth="1"/>
    <col min="3853" max="3853" width="17.28515625" style="212" customWidth="1"/>
    <col min="3854" max="3854" width="23.42578125" style="212" bestFit="1" customWidth="1"/>
    <col min="3855" max="3855" width="31.85546875" style="212" bestFit="1" customWidth="1"/>
    <col min="3856" max="3856" width="7.85546875" style="212" bestFit="1" customWidth="1"/>
    <col min="3857" max="3857" width="5.7109375" style="212" bestFit="1" customWidth="1"/>
    <col min="3858" max="3858" width="9.140625" style="212" bestFit="1" customWidth="1"/>
    <col min="3859" max="3859" width="13.5703125" style="212" bestFit="1" customWidth="1"/>
    <col min="3860" max="4088" width="9.140625" style="212"/>
    <col min="4089" max="4089" width="4.42578125" style="212" bestFit="1" customWidth="1"/>
    <col min="4090" max="4090" width="18.28515625" style="212" bestFit="1" customWidth="1"/>
    <col min="4091" max="4091" width="19" style="212" bestFit="1" customWidth="1"/>
    <col min="4092" max="4092" width="15.42578125" style="212" bestFit="1" customWidth="1"/>
    <col min="4093" max="4094" width="12.42578125" style="212" bestFit="1" customWidth="1"/>
    <col min="4095" max="4095" width="7.140625" style="212" bestFit="1" customWidth="1"/>
    <col min="4096" max="4096" width="10.140625" style="212" bestFit="1" customWidth="1"/>
    <col min="4097" max="4097" width="15.85546875" style="212" bestFit="1" customWidth="1"/>
    <col min="4098" max="4098" width="15.140625" style="212" bestFit="1" customWidth="1"/>
    <col min="4099" max="4099" width="18.28515625" style="212" bestFit="1" customWidth="1"/>
    <col min="4100" max="4100" width="13.28515625" style="212" bestFit="1" customWidth="1"/>
    <col min="4101" max="4101" width="19.28515625" style="212" customWidth="1"/>
    <col min="4102" max="4102" width="15.140625" style="212" customWidth="1"/>
    <col min="4103" max="4103" width="21" style="212" bestFit="1" customWidth="1"/>
    <col min="4104" max="4104" width="17.140625" style="212" bestFit="1" customWidth="1"/>
    <col min="4105" max="4105" width="16.85546875" style="212" bestFit="1" customWidth="1"/>
    <col min="4106" max="4106" width="16.7109375" style="212" bestFit="1" customWidth="1"/>
    <col min="4107" max="4107" width="15.7109375" style="212" bestFit="1" customWidth="1"/>
    <col min="4108" max="4108" width="16.28515625" style="212" bestFit="1" customWidth="1"/>
    <col min="4109" max="4109" width="17.28515625" style="212" customWidth="1"/>
    <col min="4110" max="4110" width="23.42578125" style="212" bestFit="1" customWidth="1"/>
    <col min="4111" max="4111" width="31.85546875" style="212" bestFit="1" customWidth="1"/>
    <col min="4112" max="4112" width="7.85546875" style="212" bestFit="1" customWidth="1"/>
    <col min="4113" max="4113" width="5.7109375" style="212" bestFit="1" customWidth="1"/>
    <col min="4114" max="4114" width="9.140625" style="212" bestFit="1" customWidth="1"/>
    <col min="4115" max="4115" width="13.5703125" style="212" bestFit="1" customWidth="1"/>
    <col min="4116" max="4344" width="9.140625" style="212"/>
    <col min="4345" max="4345" width="4.42578125" style="212" bestFit="1" customWidth="1"/>
    <col min="4346" max="4346" width="18.28515625" style="212" bestFit="1" customWidth="1"/>
    <col min="4347" max="4347" width="19" style="212" bestFit="1" customWidth="1"/>
    <col min="4348" max="4348" width="15.42578125" style="212" bestFit="1" customWidth="1"/>
    <col min="4349" max="4350" width="12.42578125" style="212" bestFit="1" customWidth="1"/>
    <col min="4351" max="4351" width="7.140625" style="212" bestFit="1" customWidth="1"/>
    <col min="4352" max="4352" width="10.140625" style="212" bestFit="1" customWidth="1"/>
    <col min="4353" max="4353" width="15.85546875" style="212" bestFit="1" customWidth="1"/>
    <col min="4354" max="4354" width="15.140625" style="212" bestFit="1" customWidth="1"/>
    <col min="4355" max="4355" width="18.28515625" style="212" bestFit="1" customWidth="1"/>
    <col min="4356" max="4356" width="13.28515625" style="212" bestFit="1" customWidth="1"/>
    <col min="4357" max="4357" width="19.28515625" style="212" customWidth="1"/>
    <col min="4358" max="4358" width="15.140625" style="212" customWidth="1"/>
    <col min="4359" max="4359" width="21" style="212" bestFit="1" customWidth="1"/>
    <col min="4360" max="4360" width="17.140625" style="212" bestFit="1" customWidth="1"/>
    <col min="4361" max="4361" width="16.85546875" style="212" bestFit="1" customWidth="1"/>
    <col min="4362" max="4362" width="16.7109375" style="212" bestFit="1" customWidth="1"/>
    <col min="4363" max="4363" width="15.7109375" style="212" bestFit="1" customWidth="1"/>
    <col min="4364" max="4364" width="16.28515625" style="212" bestFit="1" customWidth="1"/>
    <col min="4365" max="4365" width="17.28515625" style="212" customWidth="1"/>
    <col min="4366" max="4366" width="23.42578125" style="212" bestFit="1" customWidth="1"/>
    <col min="4367" max="4367" width="31.85546875" style="212" bestFit="1" customWidth="1"/>
    <col min="4368" max="4368" width="7.85546875" style="212" bestFit="1" customWidth="1"/>
    <col min="4369" max="4369" width="5.7109375" style="212" bestFit="1" customWidth="1"/>
    <col min="4370" max="4370" width="9.140625" style="212" bestFit="1" customWidth="1"/>
    <col min="4371" max="4371" width="13.5703125" style="212" bestFit="1" customWidth="1"/>
    <col min="4372" max="4600" width="9.140625" style="212"/>
    <col min="4601" max="4601" width="4.42578125" style="212" bestFit="1" customWidth="1"/>
    <col min="4602" max="4602" width="18.28515625" style="212" bestFit="1" customWidth="1"/>
    <col min="4603" max="4603" width="19" style="212" bestFit="1" customWidth="1"/>
    <col min="4604" max="4604" width="15.42578125" style="212" bestFit="1" customWidth="1"/>
    <col min="4605" max="4606" width="12.42578125" style="212" bestFit="1" customWidth="1"/>
    <col min="4607" max="4607" width="7.140625" style="212" bestFit="1" customWidth="1"/>
    <col min="4608" max="4608" width="10.140625" style="212" bestFit="1" customWidth="1"/>
    <col min="4609" max="4609" width="15.85546875" style="212" bestFit="1" customWidth="1"/>
    <col min="4610" max="4610" width="15.140625" style="212" bestFit="1" customWidth="1"/>
    <col min="4611" max="4611" width="18.28515625" style="212" bestFit="1" customWidth="1"/>
    <col min="4612" max="4612" width="13.28515625" style="212" bestFit="1" customWidth="1"/>
    <col min="4613" max="4613" width="19.28515625" style="212" customWidth="1"/>
    <col min="4614" max="4614" width="15.140625" style="212" customWidth="1"/>
    <col min="4615" max="4615" width="21" style="212" bestFit="1" customWidth="1"/>
    <col min="4616" max="4616" width="17.140625" style="212" bestFit="1" customWidth="1"/>
    <col min="4617" max="4617" width="16.85546875" style="212" bestFit="1" customWidth="1"/>
    <col min="4618" max="4618" width="16.7109375" style="212" bestFit="1" customWidth="1"/>
    <col min="4619" max="4619" width="15.7109375" style="212" bestFit="1" customWidth="1"/>
    <col min="4620" max="4620" width="16.28515625" style="212" bestFit="1" customWidth="1"/>
    <col min="4621" max="4621" width="17.28515625" style="212" customWidth="1"/>
    <col min="4622" max="4622" width="23.42578125" style="212" bestFit="1" customWidth="1"/>
    <col min="4623" max="4623" width="31.85546875" style="212" bestFit="1" customWidth="1"/>
    <col min="4624" max="4624" width="7.85546875" style="212" bestFit="1" customWidth="1"/>
    <col min="4625" max="4625" width="5.7109375" style="212" bestFit="1" customWidth="1"/>
    <col min="4626" max="4626" width="9.140625" style="212" bestFit="1" customWidth="1"/>
    <col min="4627" max="4627" width="13.5703125" style="212" bestFit="1" customWidth="1"/>
    <col min="4628" max="4856" width="9.140625" style="212"/>
    <col min="4857" max="4857" width="4.42578125" style="212" bestFit="1" customWidth="1"/>
    <col min="4858" max="4858" width="18.28515625" style="212" bestFit="1" customWidth="1"/>
    <col min="4859" max="4859" width="19" style="212" bestFit="1" customWidth="1"/>
    <col min="4860" max="4860" width="15.42578125" style="212" bestFit="1" customWidth="1"/>
    <col min="4861" max="4862" width="12.42578125" style="212" bestFit="1" customWidth="1"/>
    <col min="4863" max="4863" width="7.140625" style="212" bestFit="1" customWidth="1"/>
    <col min="4864" max="4864" width="10.140625" style="212" bestFit="1" customWidth="1"/>
    <col min="4865" max="4865" width="15.85546875" style="212" bestFit="1" customWidth="1"/>
    <col min="4866" max="4866" width="15.140625" style="212" bestFit="1" customWidth="1"/>
    <col min="4867" max="4867" width="18.28515625" style="212" bestFit="1" customWidth="1"/>
    <col min="4868" max="4868" width="13.28515625" style="212" bestFit="1" customWidth="1"/>
    <col min="4869" max="4869" width="19.28515625" style="212" customWidth="1"/>
    <col min="4870" max="4870" width="15.140625" style="212" customWidth="1"/>
    <col min="4871" max="4871" width="21" style="212" bestFit="1" customWidth="1"/>
    <col min="4872" max="4872" width="17.140625" style="212" bestFit="1" customWidth="1"/>
    <col min="4873" max="4873" width="16.85546875" style="212" bestFit="1" customWidth="1"/>
    <col min="4874" max="4874" width="16.7109375" style="212" bestFit="1" customWidth="1"/>
    <col min="4875" max="4875" width="15.7109375" style="212" bestFit="1" customWidth="1"/>
    <col min="4876" max="4876" width="16.28515625" style="212" bestFit="1" customWidth="1"/>
    <col min="4877" max="4877" width="17.28515625" style="212" customWidth="1"/>
    <col min="4878" max="4878" width="23.42578125" style="212" bestFit="1" customWidth="1"/>
    <col min="4879" max="4879" width="31.85546875" style="212" bestFit="1" customWidth="1"/>
    <col min="4880" max="4880" width="7.85546875" style="212" bestFit="1" customWidth="1"/>
    <col min="4881" max="4881" width="5.7109375" style="212" bestFit="1" customWidth="1"/>
    <col min="4882" max="4882" width="9.140625" style="212" bestFit="1" customWidth="1"/>
    <col min="4883" max="4883" width="13.5703125" style="212" bestFit="1" customWidth="1"/>
    <col min="4884" max="5112" width="9.140625" style="212"/>
    <col min="5113" max="5113" width="4.42578125" style="212" bestFit="1" customWidth="1"/>
    <col min="5114" max="5114" width="18.28515625" style="212" bestFit="1" customWidth="1"/>
    <col min="5115" max="5115" width="19" style="212" bestFit="1" customWidth="1"/>
    <col min="5116" max="5116" width="15.42578125" style="212" bestFit="1" customWidth="1"/>
    <col min="5117" max="5118" width="12.42578125" style="212" bestFit="1" customWidth="1"/>
    <col min="5119" max="5119" width="7.140625" style="212" bestFit="1" customWidth="1"/>
    <col min="5120" max="5120" width="10.140625" style="212" bestFit="1" customWidth="1"/>
    <col min="5121" max="5121" width="15.85546875" style="212" bestFit="1" customWidth="1"/>
    <col min="5122" max="5122" width="15.140625" style="212" bestFit="1" customWidth="1"/>
    <col min="5123" max="5123" width="18.28515625" style="212" bestFit="1" customWidth="1"/>
    <col min="5124" max="5124" width="13.28515625" style="212" bestFit="1" customWidth="1"/>
    <col min="5125" max="5125" width="19.28515625" style="212" customWidth="1"/>
    <col min="5126" max="5126" width="15.140625" style="212" customWidth="1"/>
    <col min="5127" max="5127" width="21" style="212" bestFit="1" customWidth="1"/>
    <col min="5128" max="5128" width="17.140625" style="212" bestFit="1" customWidth="1"/>
    <col min="5129" max="5129" width="16.85546875" style="212" bestFit="1" customWidth="1"/>
    <col min="5130" max="5130" width="16.7109375" style="212" bestFit="1" customWidth="1"/>
    <col min="5131" max="5131" width="15.7109375" style="212" bestFit="1" customWidth="1"/>
    <col min="5132" max="5132" width="16.28515625" style="212" bestFit="1" customWidth="1"/>
    <col min="5133" max="5133" width="17.28515625" style="212" customWidth="1"/>
    <col min="5134" max="5134" width="23.42578125" style="212" bestFit="1" customWidth="1"/>
    <col min="5135" max="5135" width="31.85546875" style="212" bestFit="1" customWidth="1"/>
    <col min="5136" max="5136" width="7.85546875" style="212" bestFit="1" customWidth="1"/>
    <col min="5137" max="5137" width="5.7109375" style="212" bestFit="1" customWidth="1"/>
    <col min="5138" max="5138" width="9.140625" style="212" bestFit="1" customWidth="1"/>
    <col min="5139" max="5139" width="13.5703125" style="212" bestFit="1" customWidth="1"/>
    <col min="5140" max="5368" width="9.140625" style="212"/>
    <col min="5369" max="5369" width="4.42578125" style="212" bestFit="1" customWidth="1"/>
    <col min="5370" max="5370" width="18.28515625" style="212" bestFit="1" customWidth="1"/>
    <col min="5371" max="5371" width="19" style="212" bestFit="1" customWidth="1"/>
    <col min="5372" max="5372" width="15.42578125" style="212" bestFit="1" customWidth="1"/>
    <col min="5373" max="5374" width="12.42578125" style="212" bestFit="1" customWidth="1"/>
    <col min="5375" max="5375" width="7.140625" style="212" bestFit="1" customWidth="1"/>
    <col min="5376" max="5376" width="10.140625" style="212" bestFit="1" customWidth="1"/>
    <col min="5377" max="5377" width="15.85546875" style="212" bestFit="1" customWidth="1"/>
    <col min="5378" max="5378" width="15.140625" style="212" bestFit="1" customWidth="1"/>
    <col min="5379" max="5379" width="18.28515625" style="212" bestFit="1" customWidth="1"/>
    <col min="5380" max="5380" width="13.28515625" style="212" bestFit="1" customWidth="1"/>
    <col min="5381" max="5381" width="19.28515625" style="212" customWidth="1"/>
    <col min="5382" max="5382" width="15.140625" style="212" customWidth="1"/>
    <col min="5383" max="5383" width="21" style="212" bestFit="1" customWidth="1"/>
    <col min="5384" max="5384" width="17.140625" style="212" bestFit="1" customWidth="1"/>
    <col min="5385" max="5385" width="16.85546875" style="212" bestFit="1" customWidth="1"/>
    <col min="5386" max="5386" width="16.7109375" style="212" bestFit="1" customWidth="1"/>
    <col min="5387" max="5387" width="15.7109375" style="212" bestFit="1" customWidth="1"/>
    <col min="5388" max="5388" width="16.28515625" style="212" bestFit="1" customWidth="1"/>
    <col min="5389" max="5389" width="17.28515625" style="212" customWidth="1"/>
    <col min="5390" max="5390" width="23.42578125" style="212" bestFit="1" customWidth="1"/>
    <col min="5391" max="5391" width="31.85546875" style="212" bestFit="1" customWidth="1"/>
    <col min="5392" max="5392" width="7.85546875" style="212" bestFit="1" customWidth="1"/>
    <col min="5393" max="5393" width="5.7109375" style="212" bestFit="1" customWidth="1"/>
    <col min="5394" max="5394" width="9.140625" style="212" bestFit="1" customWidth="1"/>
    <col min="5395" max="5395" width="13.5703125" style="212" bestFit="1" customWidth="1"/>
    <col min="5396" max="5624" width="9.140625" style="212"/>
    <col min="5625" max="5625" width="4.42578125" style="212" bestFit="1" customWidth="1"/>
    <col min="5626" max="5626" width="18.28515625" style="212" bestFit="1" customWidth="1"/>
    <col min="5627" max="5627" width="19" style="212" bestFit="1" customWidth="1"/>
    <col min="5628" max="5628" width="15.42578125" style="212" bestFit="1" customWidth="1"/>
    <col min="5629" max="5630" width="12.42578125" style="212" bestFit="1" customWidth="1"/>
    <col min="5631" max="5631" width="7.140625" style="212" bestFit="1" customWidth="1"/>
    <col min="5632" max="5632" width="10.140625" style="212" bestFit="1" customWidth="1"/>
    <col min="5633" max="5633" width="15.85546875" style="212" bestFit="1" customWidth="1"/>
    <col min="5634" max="5634" width="15.140625" style="212" bestFit="1" customWidth="1"/>
    <col min="5635" max="5635" width="18.28515625" style="212" bestFit="1" customWidth="1"/>
    <col min="5636" max="5636" width="13.28515625" style="212" bestFit="1" customWidth="1"/>
    <col min="5637" max="5637" width="19.28515625" style="212" customWidth="1"/>
    <col min="5638" max="5638" width="15.140625" style="212" customWidth="1"/>
    <col min="5639" max="5639" width="21" style="212" bestFit="1" customWidth="1"/>
    <col min="5640" max="5640" width="17.140625" style="212" bestFit="1" customWidth="1"/>
    <col min="5641" max="5641" width="16.85546875" style="212" bestFit="1" customWidth="1"/>
    <col min="5642" max="5642" width="16.7109375" style="212" bestFit="1" customWidth="1"/>
    <col min="5643" max="5643" width="15.7109375" style="212" bestFit="1" customWidth="1"/>
    <col min="5644" max="5644" width="16.28515625" style="212" bestFit="1" customWidth="1"/>
    <col min="5645" max="5645" width="17.28515625" style="212" customWidth="1"/>
    <col min="5646" max="5646" width="23.42578125" style="212" bestFit="1" customWidth="1"/>
    <col min="5647" max="5647" width="31.85546875" style="212" bestFit="1" customWidth="1"/>
    <col min="5648" max="5648" width="7.85546875" style="212" bestFit="1" customWidth="1"/>
    <col min="5649" max="5649" width="5.7109375" style="212" bestFit="1" customWidth="1"/>
    <col min="5650" max="5650" width="9.140625" style="212" bestFit="1" customWidth="1"/>
    <col min="5651" max="5651" width="13.5703125" style="212" bestFit="1" customWidth="1"/>
    <col min="5652" max="5880" width="9.140625" style="212"/>
    <col min="5881" max="5881" width="4.42578125" style="212" bestFit="1" customWidth="1"/>
    <col min="5882" max="5882" width="18.28515625" style="212" bestFit="1" customWidth="1"/>
    <col min="5883" max="5883" width="19" style="212" bestFit="1" customWidth="1"/>
    <col min="5884" max="5884" width="15.42578125" style="212" bestFit="1" customWidth="1"/>
    <col min="5885" max="5886" width="12.42578125" style="212" bestFit="1" customWidth="1"/>
    <col min="5887" max="5887" width="7.140625" style="212" bestFit="1" customWidth="1"/>
    <col min="5888" max="5888" width="10.140625" style="212" bestFit="1" customWidth="1"/>
    <col min="5889" max="5889" width="15.85546875" style="212" bestFit="1" customWidth="1"/>
    <col min="5890" max="5890" width="15.140625" style="212" bestFit="1" customWidth="1"/>
    <col min="5891" max="5891" width="18.28515625" style="212" bestFit="1" customWidth="1"/>
    <col min="5892" max="5892" width="13.28515625" style="212" bestFit="1" customWidth="1"/>
    <col min="5893" max="5893" width="19.28515625" style="212" customWidth="1"/>
    <col min="5894" max="5894" width="15.140625" style="212" customWidth="1"/>
    <col min="5895" max="5895" width="21" style="212" bestFit="1" customWidth="1"/>
    <col min="5896" max="5896" width="17.140625" style="212" bestFit="1" customWidth="1"/>
    <col min="5897" max="5897" width="16.85546875" style="212" bestFit="1" customWidth="1"/>
    <col min="5898" max="5898" width="16.7109375" style="212" bestFit="1" customWidth="1"/>
    <col min="5899" max="5899" width="15.7109375" style="212" bestFit="1" customWidth="1"/>
    <col min="5900" max="5900" width="16.28515625" style="212" bestFit="1" customWidth="1"/>
    <col min="5901" max="5901" width="17.28515625" style="212" customWidth="1"/>
    <col min="5902" max="5902" width="23.42578125" style="212" bestFit="1" customWidth="1"/>
    <col min="5903" max="5903" width="31.85546875" style="212" bestFit="1" customWidth="1"/>
    <col min="5904" max="5904" width="7.85546875" style="212" bestFit="1" customWidth="1"/>
    <col min="5905" max="5905" width="5.7109375" style="212" bestFit="1" customWidth="1"/>
    <col min="5906" max="5906" width="9.140625" style="212" bestFit="1" customWidth="1"/>
    <col min="5907" max="5907" width="13.5703125" style="212" bestFit="1" customWidth="1"/>
    <col min="5908" max="6136" width="9.140625" style="212"/>
    <col min="6137" max="6137" width="4.42578125" style="212" bestFit="1" customWidth="1"/>
    <col min="6138" max="6138" width="18.28515625" style="212" bestFit="1" customWidth="1"/>
    <col min="6139" max="6139" width="19" style="212" bestFit="1" customWidth="1"/>
    <col min="6140" max="6140" width="15.42578125" style="212" bestFit="1" customWidth="1"/>
    <col min="6141" max="6142" width="12.42578125" style="212" bestFit="1" customWidth="1"/>
    <col min="6143" max="6143" width="7.140625" style="212" bestFit="1" customWidth="1"/>
    <col min="6144" max="6144" width="10.140625" style="212" bestFit="1" customWidth="1"/>
    <col min="6145" max="6145" width="15.85546875" style="212" bestFit="1" customWidth="1"/>
    <col min="6146" max="6146" width="15.140625" style="212" bestFit="1" customWidth="1"/>
    <col min="6147" max="6147" width="18.28515625" style="212" bestFit="1" customWidth="1"/>
    <col min="6148" max="6148" width="13.28515625" style="212" bestFit="1" customWidth="1"/>
    <col min="6149" max="6149" width="19.28515625" style="212" customWidth="1"/>
    <col min="6150" max="6150" width="15.140625" style="212" customWidth="1"/>
    <col min="6151" max="6151" width="21" style="212" bestFit="1" customWidth="1"/>
    <col min="6152" max="6152" width="17.140625" style="212" bestFit="1" customWidth="1"/>
    <col min="6153" max="6153" width="16.85546875" style="212" bestFit="1" customWidth="1"/>
    <col min="6154" max="6154" width="16.7109375" style="212" bestFit="1" customWidth="1"/>
    <col min="6155" max="6155" width="15.7109375" style="212" bestFit="1" customWidth="1"/>
    <col min="6156" max="6156" width="16.28515625" style="212" bestFit="1" customWidth="1"/>
    <col min="6157" max="6157" width="17.28515625" style="212" customWidth="1"/>
    <col min="6158" max="6158" width="23.42578125" style="212" bestFit="1" customWidth="1"/>
    <col min="6159" max="6159" width="31.85546875" style="212" bestFit="1" customWidth="1"/>
    <col min="6160" max="6160" width="7.85546875" style="212" bestFit="1" customWidth="1"/>
    <col min="6161" max="6161" width="5.7109375" style="212" bestFit="1" customWidth="1"/>
    <col min="6162" max="6162" width="9.140625" style="212" bestFit="1" customWidth="1"/>
    <col min="6163" max="6163" width="13.5703125" style="212" bestFit="1" customWidth="1"/>
    <col min="6164" max="6392" width="9.140625" style="212"/>
    <col min="6393" max="6393" width="4.42578125" style="212" bestFit="1" customWidth="1"/>
    <col min="6394" max="6394" width="18.28515625" style="212" bestFit="1" customWidth="1"/>
    <col min="6395" max="6395" width="19" style="212" bestFit="1" customWidth="1"/>
    <col min="6396" max="6396" width="15.42578125" style="212" bestFit="1" customWidth="1"/>
    <col min="6397" max="6398" width="12.42578125" style="212" bestFit="1" customWidth="1"/>
    <col min="6399" max="6399" width="7.140625" style="212" bestFit="1" customWidth="1"/>
    <col min="6400" max="6400" width="10.140625" style="212" bestFit="1" customWidth="1"/>
    <col min="6401" max="6401" width="15.85546875" style="212" bestFit="1" customWidth="1"/>
    <col min="6402" max="6402" width="15.140625" style="212" bestFit="1" customWidth="1"/>
    <col min="6403" max="6403" width="18.28515625" style="212" bestFit="1" customWidth="1"/>
    <col min="6404" max="6404" width="13.28515625" style="212" bestFit="1" customWidth="1"/>
    <col min="6405" max="6405" width="19.28515625" style="212" customWidth="1"/>
    <col min="6406" max="6406" width="15.140625" style="212" customWidth="1"/>
    <col min="6407" max="6407" width="21" style="212" bestFit="1" customWidth="1"/>
    <col min="6408" max="6408" width="17.140625" style="212" bestFit="1" customWidth="1"/>
    <col min="6409" max="6409" width="16.85546875" style="212" bestFit="1" customWidth="1"/>
    <col min="6410" max="6410" width="16.7109375" style="212" bestFit="1" customWidth="1"/>
    <col min="6411" max="6411" width="15.7109375" style="212" bestFit="1" customWidth="1"/>
    <col min="6412" max="6412" width="16.28515625" style="212" bestFit="1" customWidth="1"/>
    <col min="6413" max="6413" width="17.28515625" style="212" customWidth="1"/>
    <col min="6414" max="6414" width="23.42578125" style="212" bestFit="1" customWidth="1"/>
    <col min="6415" max="6415" width="31.85546875" style="212" bestFit="1" customWidth="1"/>
    <col min="6416" max="6416" width="7.85546875" style="212" bestFit="1" customWidth="1"/>
    <col min="6417" max="6417" width="5.7109375" style="212" bestFit="1" customWidth="1"/>
    <col min="6418" max="6418" width="9.140625" style="212" bestFit="1" customWidth="1"/>
    <col min="6419" max="6419" width="13.5703125" style="212" bestFit="1" customWidth="1"/>
    <col min="6420" max="6648" width="9.140625" style="212"/>
    <col min="6649" max="6649" width="4.42578125" style="212" bestFit="1" customWidth="1"/>
    <col min="6650" max="6650" width="18.28515625" style="212" bestFit="1" customWidth="1"/>
    <col min="6651" max="6651" width="19" style="212" bestFit="1" customWidth="1"/>
    <col min="6652" max="6652" width="15.42578125" style="212" bestFit="1" customWidth="1"/>
    <col min="6653" max="6654" width="12.42578125" style="212" bestFit="1" customWidth="1"/>
    <col min="6655" max="6655" width="7.140625" style="212" bestFit="1" customWidth="1"/>
    <col min="6656" max="6656" width="10.140625" style="212" bestFit="1" customWidth="1"/>
    <col min="6657" max="6657" width="15.85546875" style="212" bestFit="1" customWidth="1"/>
    <col min="6658" max="6658" width="15.140625" style="212" bestFit="1" customWidth="1"/>
    <col min="6659" max="6659" width="18.28515625" style="212" bestFit="1" customWidth="1"/>
    <col min="6660" max="6660" width="13.28515625" style="212" bestFit="1" customWidth="1"/>
    <col min="6661" max="6661" width="19.28515625" style="212" customWidth="1"/>
    <col min="6662" max="6662" width="15.140625" style="212" customWidth="1"/>
    <col min="6663" max="6663" width="21" style="212" bestFit="1" customWidth="1"/>
    <col min="6664" max="6664" width="17.140625" style="212" bestFit="1" customWidth="1"/>
    <col min="6665" max="6665" width="16.85546875" style="212" bestFit="1" customWidth="1"/>
    <col min="6666" max="6666" width="16.7109375" style="212" bestFit="1" customWidth="1"/>
    <col min="6667" max="6667" width="15.7109375" style="212" bestFit="1" customWidth="1"/>
    <col min="6668" max="6668" width="16.28515625" style="212" bestFit="1" customWidth="1"/>
    <col min="6669" max="6669" width="17.28515625" style="212" customWidth="1"/>
    <col min="6670" max="6670" width="23.42578125" style="212" bestFit="1" customWidth="1"/>
    <col min="6671" max="6671" width="31.85546875" style="212" bestFit="1" customWidth="1"/>
    <col min="6672" max="6672" width="7.85546875" style="212" bestFit="1" customWidth="1"/>
    <col min="6673" max="6673" width="5.7109375" style="212" bestFit="1" customWidth="1"/>
    <col min="6674" max="6674" width="9.140625" style="212" bestFit="1" customWidth="1"/>
    <col min="6675" max="6675" width="13.5703125" style="212" bestFit="1" customWidth="1"/>
    <col min="6676" max="6904" width="9.140625" style="212"/>
    <col min="6905" max="6905" width="4.42578125" style="212" bestFit="1" customWidth="1"/>
    <col min="6906" max="6906" width="18.28515625" style="212" bestFit="1" customWidth="1"/>
    <col min="6907" max="6907" width="19" style="212" bestFit="1" customWidth="1"/>
    <col min="6908" max="6908" width="15.42578125" style="212" bestFit="1" customWidth="1"/>
    <col min="6909" max="6910" width="12.42578125" style="212" bestFit="1" customWidth="1"/>
    <col min="6911" max="6911" width="7.140625" style="212" bestFit="1" customWidth="1"/>
    <col min="6912" max="6912" width="10.140625" style="212" bestFit="1" customWidth="1"/>
    <col min="6913" max="6913" width="15.85546875" style="212" bestFit="1" customWidth="1"/>
    <col min="6914" max="6914" width="15.140625" style="212" bestFit="1" customWidth="1"/>
    <col min="6915" max="6915" width="18.28515625" style="212" bestFit="1" customWidth="1"/>
    <col min="6916" max="6916" width="13.28515625" style="212" bestFit="1" customWidth="1"/>
    <col min="6917" max="6917" width="19.28515625" style="212" customWidth="1"/>
    <col min="6918" max="6918" width="15.140625" style="212" customWidth="1"/>
    <col min="6919" max="6919" width="21" style="212" bestFit="1" customWidth="1"/>
    <col min="6920" max="6920" width="17.140625" style="212" bestFit="1" customWidth="1"/>
    <col min="6921" max="6921" width="16.85546875" style="212" bestFit="1" customWidth="1"/>
    <col min="6922" max="6922" width="16.7109375" style="212" bestFit="1" customWidth="1"/>
    <col min="6923" max="6923" width="15.7109375" style="212" bestFit="1" customWidth="1"/>
    <col min="6924" max="6924" width="16.28515625" style="212" bestFit="1" customWidth="1"/>
    <col min="6925" max="6925" width="17.28515625" style="212" customWidth="1"/>
    <col min="6926" max="6926" width="23.42578125" style="212" bestFit="1" customWidth="1"/>
    <col min="6927" max="6927" width="31.85546875" style="212" bestFit="1" customWidth="1"/>
    <col min="6928" max="6928" width="7.85546875" style="212" bestFit="1" customWidth="1"/>
    <col min="6929" max="6929" width="5.7109375" style="212" bestFit="1" customWidth="1"/>
    <col min="6930" max="6930" width="9.140625" style="212" bestFit="1" customWidth="1"/>
    <col min="6931" max="6931" width="13.5703125" style="212" bestFit="1" customWidth="1"/>
    <col min="6932" max="7160" width="9.140625" style="212"/>
    <col min="7161" max="7161" width="4.42578125" style="212" bestFit="1" customWidth="1"/>
    <col min="7162" max="7162" width="18.28515625" style="212" bestFit="1" customWidth="1"/>
    <col min="7163" max="7163" width="19" style="212" bestFit="1" customWidth="1"/>
    <col min="7164" max="7164" width="15.42578125" style="212" bestFit="1" customWidth="1"/>
    <col min="7165" max="7166" width="12.42578125" style="212" bestFit="1" customWidth="1"/>
    <col min="7167" max="7167" width="7.140625" style="212" bestFit="1" customWidth="1"/>
    <col min="7168" max="7168" width="10.140625" style="212" bestFit="1" customWidth="1"/>
    <col min="7169" max="7169" width="15.85546875" style="212" bestFit="1" customWidth="1"/>
    <col min="7170" max="7170" width="15.140625" style="212" bestFit="1" customWidth="1"/>
    <col min="7171" max="7171" width="18.28515625" style="212" bestFit="1" customWidth="1"/>
    <col min="7172" max="7172" width="13.28515625" style="212" bestFit="1" customWidth="1"/>
    <col min="7173" max="7173" width="19.28515625" style="212" customWidth="1"/>
    <col min="7174" max="7174" width="15.140625" style="212" customWidth="1"/>
    <col min="7175" max="7175" width="21" style="212" bestFit="1" customWidth="1"/>
    <col min="7176" max="7176" width="17.140625" style="212" bestFit="1" customWidth="1"/>
    <col min="7177" max="7177" width="16.85546875" style="212" bestFit="1" customWidth="1"/>
    <col min="7178" max="7178" width="16.7109375" style="212" bestFit="1" customWidth="1"/>
    <col min="7179" max="7179" width="15.7109375" style="212" bestFit="1" customWidth="1"/>
    <col min="7180" max="7180" width="16.28515625" style="212" bestFit="1" customWidth="1"/>
    <col min="7181" max="7181" width="17.28515625" style="212" customWidth="1"/>
    <col min="7182" max="7182" width="23.42578125" style="212" bestFit="1" customWidth="1"/>
    <col min="7183" max="7183" width="31.85546875" style="212" bestFit="1" customWidth="1"/>
    <col min="7184" max="7184" width="7.85546875" style="212" bestFit="1" customWidth="1"/>
    <col min="7185" max="7185" width="5.7109375" style="212" bestFit="1" customWidth="1"/>
    <col min="7186" max="7186" width="9.140625" style="212" bestFit="1" customWidth="1"/>
    <col min="7187" max="7187" width="13.5703125" style="212" bestFit="1" customWidth="1"/>
    <col min="7188" max="7416" width="9.140625" style="212"/>
    <col min="7417" max="7417" width="4.42578125" style="212" bestFit="1" customWidth="1"/>
    <col min="7418" max="7418" width="18.28515625" style="212" bestFit="1" customWidth="1"/>
    <col min="7419" max="7419" width="19" style="212" bestFit="1" customWidth="1"/>
    <col min="7420" max="7420" width="15.42578125" style="212" bestFit="1" customWidth="1"/>
    <col min="7421" max="7422" width="12.42578125" style="212" bestFit="1" customWidth="1"/>
    <col min="7423" max="7423" width="7.140625" style="212" bestFit="1" customWidth="1"/>
    <col min="7424" max="7424" width="10.140625" style="212" bestFit="1" customWidth="1"/>
    <col min="7425" max="7425" width="15.85546875" style="212" bestFit="1" customWidth="1"/>
    <col min="7426" max="7426" width="15.140625" style="212" bestFit="1" customWidth="1"/>
    <col min="7427" max="7427" width="18.28515625" style="212" bestFit="1" customWidth="1"/>
    <col min="7428" max="7428" width="13.28515625" style="212" bestFit="1" customWidth="1"/>
    <col min="7429" max="7429" width="19.28515625" style="212" customWidth="1"/>
    <col min="7430" max="7430" width="15.140625" style="212" customWidth="1"/>
    <col min="7431" max="7431" width="21" style="212" bestFit="1" customWidth="1"/>
    <col min="7432" max="7432" width="17.140625" style="212" bestFit="1" customWidth="1"/>
    <col min="7433" max="7433" width="16.85546875" style="212" bestFit="1" customWidth="1"/>
    <col min="7434" max="7434" width="16.7109375" style="212" bestFit="1" customWidth="1"/>
    <col min="7435" max="7435" width="15.7109375" style="212" bestFit="1" customWidth="1"/>
    <col min="7436" max="7436" width="16.28515625" style="212" bestFit="1" customWidth="1"/>
    <col min="7437" max="7437" width="17.28515625" style="212" customWidth="1"/>
    <col min="7438" max="7438" width="23.42578125" style="212" bestFit="1" customWidth="1"/>
    <col min="7439" max="7439" width="31.85546875" style="212" bestFit="1" customWidth="1"/>
    <col min="7440" max="7440" width="7.85546875" style="212" bestFit="1" customWidth="1"/>
    <col min="7441" max="7441" width="5.7109375" style="212" bestFit="1" customWidth="1"/>
    <col min="7442" max="7442" width="9.140625" style="212" bestFit="1" customWidth="1"/>
    <col min="7443" max="7443" width="13.5703125" style="212" bestFit="1" customWidth="1"/>
    <col min="7444" max="7672" width="9.140625" style="212"/>
    <col min="7673" max="7673" width="4.42578125" style="212" bestFit="1" customWidth="1"/>
    <col min="7674" max="7674" width="18.28515625" style="212" bestFit="1" customWidth="1"/>
    <col min="7675" max="7675" width="19" style="212" bestFit="1" customWidth="1"/>
    <col min="7676" max="7676" width="15.42578125" style="212" bestFit="1" customWidth="1"/>
    <col min="7677" max="7678" width="12.42578125" style="212" bestFit="1" customWidth="1"/>
    <col min="7679" max="7679" width="7.140625" style="212" bestFit="1" customWidth="1"/>
    <col min="7680" max="7680" width="10.140625" style="212" bestFit="1" customWidth="1"/>
    <col min="7681" max="7681" width="15.85546875" style="212" bestFit="1" customWidth="1"/>
    <col min="7682" max="7682" width="15.140625" style="212" bestFit="1" customWidth="1"/>
    <col min="7683" max="7683" width="18.28515625" style="212" bestFit="1" customWidth="1"/>
    <col min="7684" max="7684" width="13.28515625" style="212" bestFit="1" customWidth="1"/>
    <col min="7685" max="7685" width="19.28515625" style="212" customWidth="1"/>
    <col min="7686" max="7686" width="15.140625" style="212" customWidth="1"/>
    <col min="7687" max="7687" width="21" style="212" bestFit="1" customWidth="1"/>
    <col min="7688" max="7688" width="17.140625" style="212" bestFit="1" customWidth="1"/>
    <col min="7689" max="7689" width="16.85546875" style="212" bestFit="1" customWidth="1"/>
    <col min="7690" max="7690" width="16.7109375" style="212" bestFit="1" customWidth="1"/>
    <col min="7691" max="7691" width="15.7109375" style="212" bestFit="1" customWidth="1"/>
    <col min="7692" max="7692" width="16.28515625" style="212" bestFit="1" customWidth="1"/>
    <col min="7693" max="7693" width="17.28515625" style="212" customWidth="1"/>
    <col min="7694" max="7694" width="23.42578125" style="212" bestFit="1" customWidth="1"/>
    <col min="7695" max="7695" width="31.85546875" style="212" bestFit="1" customWidth="1"/>
    <col min="7696" max="7696" width="7.85546875" style="212" bestFit="1" customWidth="1"/>
    <col min="7697" max="7697" width="5.7109375" style="212" bestFit="1" customWidth="1"/>
    <col min="7698" max="7698" width="9.140625" style="212" bestFit="1" customWidth="1"/>
    <col min="7699" max="7699" width="13.5703125" style="212" bestFit="1" customWidth="1"/>
    <col min="7700" max="7928" width="9.140625" style="212"/>
    <col min="7929" max="7929" width="4.42578125" style="212" bestFit="1" customWidth="1"/>
    <col min="7930" max="7930" width="18.28515625" style="212" bestFit="1" customWidth="1"/>
    <col min="7931" max="7931" width="19" style="212" bestFit="1" customWidth="1"/>
    <col min="7932" max="7932" width="15.42578125" style="212" bestFit="1" customWidth="1"/>
    <col min="7933" max="7934" width="12.42578125" style="212" bestFit="1" customWidth="1"/>
    <col min="7935" max="7935" width="7.140625" style="212" bestFit="1" customWidth="1"/>
    <col min="7936" max="7936" width="10.140625" style="212" bestFit="1" customWidth="1"/>
    <col min="7937" max="7937" width="15.85546875" style="212" bestFit="1" customWidth="1"/>
    <col min="7938" max="7938" width="15.140625" style="212" bestFit="1" customWidth="1"/>
    <col min="7939" max="7939" width="18.28515625" style="212" bestFit="1" customWidth="1"/>
    <col min="7940" max="7940" width="13.28515625" style="212" bestFit="1" customWidth="1"/>
    <col min="7941" max="7941" width="19.28515625" style="212" customWidth="1"/>
    <col min="7942" max="7942" width="15.140625" style="212" customWidth="1"/>
    <col min="7943" max="7943" width="21" style="212" bestFit="1" customWidth="1"/>
    <col min="7944" max="7944" width="17.140625" style="212" bestFit="1" customWidth="1"/>
    <col min="7945" max="7945" width="16.85546875" style="212" bestFit="1" customWidth="1"/>
    <col min="7946" max="7946" width="16.7109375" style="212" bestFit="1" customWidth="1"/>
    <col min="7947" max="7947" width="15.7109375" style="212" bestFit="1" customWidth="1"/>
    <col min="7948" max="7948" width="16.28515625" style="212" bestFit="1" customWidth="1"/>
    <col min="7949" max="7949" width="17.28515625" style="212" customWidth="1"/>
    <col min="7950" max="7950" width="23.42578125" style="212" bestFit="1" customWidth="1"/>
    <col min="7951" max="7951" width="31.85546875" style="212" bestFit="1" customWidth="1"/>
    <col min="7952" max="7952" width="7.85546875" style="212" bestFit="1" customWidth="1"/>
    <col min="7953" max="7953" width="5.7109375" style="212" bestFit="1" customWidth="1"/>
    <col min="7954" max="7954" width="9.140625" style="212" bestFit="1" customWidth="1"/>
    <col min="7955" max="7955" width="13.5703125" style="212" bestFit="1" customWidth="1"/>
    <col min="7956" max="8184" width="9.140625" style="212"/>
    <col min="8185" max="8185" width="4.42578125" style="212" bestFit="1" customWidth="1"/>
    <col min="8186" max="8186" width="18.28515625" style="212" bestFit="1" customWidth="1"/>
    <col min="8187" max="8187" width="19" style="212" bestFit="1" customWidth="1"/>
    <col min="8188" max="8188" width="15.42578125" style="212" bestFit="1" customWidth="1"/>
    <col min="8189" max="8190" width="12.42578125" style="212" bestFit="1" customWidth="1"/>
    <col min="8191" max="8191" width="7.140625" style="212" bestFit="1" customWidth="1"/>
    <col min="8192" max="8192" width="10.140625" style="212" bestFit="1" customWidth="1"/>
    <col min="8193" max="8193" width="15.85546875" style="212" bestFit="1" customWidth="1"/>
    <col min="8194" max="8194" width="15.140625" style="212" bestFit="1" customWidth="1"/>
    <col min="8195" max="8195" width="18.28515625" style="212" bestFit="1" customWidth="1"/>
    <col min="8196" max="8196" width="13.28515625" style="212" bestFit="1" customWidth="1"/>
    <col min="8197" max="8197" width="19.28515625" style="212" customWidth="1"/>
    <col min="8198" max="8198" width="15.140625" style="212" customWidth="1"/>
    <col min="8199" max="8199" width="21" style="212" bestFit="1" customWidth="1"/>
    <col min="8200" max="8200" width="17.140625" style="212" bestFit="1" customWidth="1"/>
    <col min="8201" max="8201" width="16.85546875" style="212" bestFit="1" customWidth="1"/>
    <col min="8202" max="8202" width="16.7109375" style="212" bestFit="1" customWidth="1"/>
    <col min="8203" max="8203" width="15.7109375" style="212" bestFit="1" customWidth="1"/>
    <col min="8204" max="8204" width="16.28515625" style="212" bestFit="1" customWidth="1"/>
    <col min="8205" max="8205" width="17.28515625" style="212" customWidth="1"/>
    <col min="8206" max="8206" width="23.42578125" style="212" bestFit="1" customWidth="1"/>
    <col min="8207" max="8207" width="31.85546875" style="212" bestFit="1" customWidth="1"/>
    <col min="8208" max="8208" width="7.85546875" style="212" bestFit="1" customWidth="1"/>
    <col min="8209" max="8209" width="5.7109375" style="212" bestFit="1" customWidth="1"/>
    <col min="8210" max="8210" width="9.140625" style="212" bestFit="1" customWidth="1"/>
    <col min="8211" max="8211" width="13.5703125" style="212" bestFit="1" customWidth="1"/>
    <col min="8212" max="8440" width="9.140625" style="212"/>
    <col min="8441" max="8441" width="4.42578125" style="212" bestFit="1" customWidth="1"/>
    <col min="8442" max="8442" width="18.28515625" style="212" bestFit="1" customWidth="1"/>
    <col min="8443" max="8443" width="19" style="212" bestFit="1" customWidth="1"/>
    <col min="8444" max="8444" width="15.42578125" style="212" bestFit="1" customWidth="1"/>
    <col min="8445" max="8446" width="12.42578125" style="212" bestFit="1" customWidth="1"/>
    <col min="8447" max="8447" width="7.140625" style="212" bestFit="1" customWidth="1"/>
    <col min="8448" max="8448" width="10.140625" style="212" bestFit="1" customWidth="1"/>
    <col min="8449" max="8449" width="15.85546875" style="212" bestFit="1" customWidth="1"/>
    <col min="8450" max="8450" width="15.140625" style="212" bestFit="1" customWidth="1"/>
    <col min="8451" max="8451" width="18.28515625" style="212" bestFit="1" customWidth="1"/>
    <col min="8452" max="8452" width="13.28515625" style="212" bestFit="1" customWidth="1"/>
    <col min="8453" max="8453" width="19.28515625" style="212" customWidth="1"/>
    <col min="8454" max="8454" width="15.140625" style="212" customWidth="1"/>
    <col min="8455" max="8455" width="21" style="212" bestFit="1" customWidth="1"/>
    <col min="8456" max="8456" width="17.140625" style="212" bestFit="1" customWidth="1"/>
    <col min="8457" max="8457" width="16.85546875" style="212" bestFit="1" customWidth="1"/>
    <col min="8458" max="8458" width="16.7109375" style="212" bestFit="1" customWidth="1"/>
    <col min="8459" max="8459" width="15.7109375" style="212" bestFit="1" customWidth="1"/>
    <col min="8460" max="8460" width="16.28515625" style="212" bestFit="1" customWidth="1"/>
    <col min="8461" max="8461" width="17.28515625" style="212" customWidth="1"/>
    <col min="8462" max="8462" width="23.42578125" style="212" bestFit="1" customWidth="1"/>
    <col min="8463" max="8463" width="31.85546875" style="212" bestFit="1" customWidth="1"/>
    <col min="8464" max="8464" width="7.85546875" style="212" bestFit="1" customWidth="1"/>
    <col min="8465" max="8465" width="5.7109375" style="212" bestFit="1" customWidth="1"/>
    <col min="8466" max="8466" width="9.140625" style="212" bestFit="1" customWidth="1"/>
    <col min="8467" max="8467" width="13.5703125" style="212" bestFit="1" customWidth="1"/>
    <col min="8468" max="8696" width="9.140625" style="212"/>
    <col min="8697" max="8697" width="4.42578125" style="212" bestFit="1" customWidth="1"/>
    <col min="8698" max="8698" width="18.28515625" style="212" bestFit="1" customWidth="1"/>
    <col min="8699" max="8699" width="19" style="212" bestFit="1" customWidth="1"/>
    <col min="8700" max="8700" width="15.42578125" style="212" bestFit="1" customWidth="1"/>
    <col min="8701" max="8702" width="12.42578125" style="212" bestFit="1" customWidth="1"/>
    <col min="8703" max="8703" width="7.140625" style="212" bestFit="1" customWidth="1"/>
    <col min="8704" max="8704" width="10.140625" style="212" bestFit="1" customWidth="1"/>
    <col min="8705" max="8705" width="15.85546875" style="212" bestFit="1" customWidth="1"/>
    <col min="8706" max="8706" width="15.140625" style="212" bestFit="1" customWidth="1"/>
    <col min="8707" max="8707" width="18.28515625" style="212" bestFit="1" customWidth="1"/>
    <col min="8708" max="8708" width="13.28515625" style="212" bestFit="1" customWidth="1"/>
    <col min="8709" max="8709" width="19.28515625" style="212" customWidth="1"/>
    <col min="8710" max="8710" width="15.140625" style="212" customWidth="1"/>
    <col min="8711" max="8711" width="21" style="212" bestFit="1" customWidth="1"/>
    <col min="8712" max="8712" width="17.140625" style="212" bestFit="1" customWidth="1"/>
    <col min="8713" max="8713" width="16.85546875" style="212" bestFit="1" customWidth="1"/>
    <col min="8714" max="8714" width="16.7109375" style="212" bestFit="1" customWidth="1"/>
    <col min="8715" max="8715" width="15.7109375" style="212" bestFit="1" customWidth="1"/>
    <col min="8716" max="8716" width="16.28515625" style="212" bestFit="1" customWidth="1"/>
    <col min="8717" max="8717" width="17.28515625" style="212" customWidth="1"/>
    <col min="8718" max="8718" width="23.42578125" style="212" bestFit="1" customWidth="1"/>
    <col min="8719" max="8719" width="31.85546875" style="212" bestFit="1" customWidth="1"/>
    <col min="8720" max="8720" width="7.85546875" style="212" bestFit="1" customWidth="1"/>
    <col min="8721" max="8721" width="5.7109375" style="212" bestFit="1" customWidth="1"/>
    <col min="8722" max="8722" width="9.140625" style="212" bestFit="1" customWidth="1"/>
    <col min="8723" max="8723" width="13.5703125" style="212" bestFit="1" customWidth="1"/>
    <col min="8724" max="8952" width="9.140625" style="212"/>
    <col min="8953" max="8953" width="4.42578125" style="212" bestFit="1" customWidth="1"/>
    <col min="8954" max="8954" width="18.28515625" style="212" bestFit="1" customWidth="1"/>
    <col min="8955" max="8955" width="19" style="212" bestFit="1" customWidth="1"/>
    <col min="8956" max="8956" width="15.42578125" style="212" bestFit="1" customWidth="1"/>
    <col min="8957" max="8958" width="12.42578125" style="212" bestFit="1" customWidth="1"/>
    <col min="8959" max="8959" width="7.140625" style="212" bestFit="1" customWidth="1"/>
    <col min="8960" max="8960" width="10.140625" style="212" bestFit="1" customWidth="1"/>
    <col min="8961" max="8961" width="15.85546875" style="212" bestFit="1" customWidth="1"/>
    <col min="8962" max="8962" width="15.140625" style="212" bestFit="1" customWidth="1"/>
    <col min="8963" max="8963" width="18.28515625" style="212" bestFit="1" customWidth="1"/>
    <col min="8964" max="8964" width="13.28515625" style="212" bestFit="1" customWidth="1"/>
    <col min="8965" max="8965" width="19.28515625" style="212" customWidth="1"/>
    <col min="8966" max="8966" width="15.140625" style="212" customWidth="1"/>
    <col min="8967" max="8967" width="21" style="212" bestFit="1" customWidth="1"/>
    <col min="8968" max="8968" width="17.140625" style="212" bestFit="1" customWidth="1"/>
    <col min="8969" max="8969" width="16.85546875" style="212" bestFit="1" customWidth="1"/>
    <col min="8970" max="8970" width="16.7109375" style="212" bestFit="1" customWidth="1"/>
    <col min="8971" max="8971" width="15.7109375" style="212" bestFit="1" customWidth="1"/>
    <col min="8972" max="8972" width="16.28515625" style="212" bestFit="1" customWidth="1"/>
    <col min="8973" max="8973" width="17.28515625" style="212" customWidth="1"/>
    <col min="8974" max="8974" width="23.42578125" style="212" bestFit="1" customWidth="1"/>
    <col min="8975" max="8975" width="31.85546875" style="212" bestFit="1" customWidth="1"/>
    <col min="8976" max="8976" width="7.85546875" style="212" bestFit="1" customWidth="1"/>
    <col min="8977" max="8977" width="5.7109375" style="212" bestFit="1" customWidth="1"/>
    <col min="8978" max="8978" width="9.140625" style="212" bestFit="1" customWidth="1"/>
    <col min="8979" max="8979" width="13.5703125" style="212" bestFit="1" customWidth="1"/>
    <col min="8980" max="9208" width="9.140625" style="212"/>
    <col min="9209" max="9209" width="4.42578125" style="212" bestFit="1" customWidth="1"/>
    <col min="9210" max="9210" width="18.28515625" style="212" bestFit="1" customWidth="1"/>
    <col min="9211" max="9211" width="19" style="212" bestFit="1" customWidth="1"/>
    <col min="9212" max="9212" width="15.42578125" style="212" bestFit="1" customWidth="1"/>
    <col min="9213" max="9214" width="12.42578125" style="212" bestFit="1" customWidth="1"/>
    <col min="9215" max="9215" width="7.140625" style="212" bestFit="1" customWidth="1"/>
    <col min="9216" max="9216" width="10.140625" style="212" bestFit="1" customWidth="1"/>
    <col min="9217" max="9217" width="15.85546875" style="212" bestFit="1" customWidth="1"/>
    <col min="9218" max="9218" width="15.140625" style="212" bestFit="1" customWidth="1"/>
    <col min="9219" max="9219" width="18.28515625" style="212" bestFit="1" customWidth="1"/>
    <col min="9220" max="9220" width="13.28515625" style="212" bestFit="1" customWidth="1"/>
    <col min="9221" max="9221" width="19.28515625" style="212" customWidth="1"/>
    <col min="9222" max="9222" width="15.140625" style="212" customWidth="1"/>
    <col min="9223" max="9223" width="21" style="212" bestFit="1" customWidth="1"/>
    <col min="9224" max="9224" width="17.140625" style="212" bestFit="1" customWidth="1"/>
    <col min="9225" max="9225" width="16.85546875" style="212" bestFit="1" customWidth="1"/>
    <col min="9226" max="9226" width="16.7109375" style="212" bestFit="1" customWidth="1"/>
    <col min="9227" max="9227" width="15.7109375" style="212" bestFit="1" customWidth="1"/>
    <col min="9228" max="9228" width="16.28515625" style="212" bestFit="1" customWidth="1"/>
    <col min="9229" max="9229" width="17.28515625" style="212" customWidth="1"/>
    <col min="9230" max="9230" width="23.42578125" style="212" bestFit="1" customWidth="1"/>
    <col min="9231" max="9231" width="31.85546875" style="212" bestFit="1" customWidth="1"/>
    <col min="9232" max="9232" width="7.85546875" style="212" bestFit="1" customWidth="1"/>
    <col min="9233" max="9233" width="5.7109375" style="212" bestFit="1" customWidth="1"/>
    <col min="9234" max="9234" width="9.140625" style="212" bestFit="1" customWidth="1"/>
    <col min="9235" max="9235" width="13.5703125" style="212" bestFit="1" customWidth="1"/>
    <col min="9236" max="9464" width="9.140625" style="212"/>
    <col min="9465" max="9465" width="4.42578125" style="212" bestFit="1" customWidth="1"/>
    <col min="9466" max="9466" width="18.28515625" style="212" bestFit="1" customWidth="1"/>
    <col min="9467" max="9467" width="19" style="212" bestFit="1" customWidth="1"/>
    <col min="9468" max="9468" width="15.42578125" style="212" bestFit="1" customWidth="1"/>
    <col min="9469" max="9470" width="12.42578125" style="212" bestFit="1" customWidth="1"/>
    <col min="9471" max="9471" width="7.140625" style="212" bestFit="1" customWidth="1"/>
    <col min="9472" max="9472" width="10.140625" style="212" bestFit="1" customWidth="1"/>
    <col min="9473" max="9473" width="15.85546875" style="212" bestFit="1" customWidth="1"/>
    <col min="9474" max="9474" width="15.140625" style="212" bestFit="1" customWidth="1"/>
    <col min="9475" max="9475" width="18.28515625" style="212" bestFit="1" customWidth="1"/>
    <col min="9476" max="9476" width="13.28515625" style="212" bestFit="1" customWidth="1"/>
    <col min="9477" max="9477" width="19.28515625" style="212" customWidth="1"/>
    <col min="9478" max="9478" width="15.140625" style="212" customWidth="1"/>
    <col min="9479" max="9479" width="21" style="212" bestFit="1" customWidth="1"/>
    <col min="9480" max="9480" width="17.140625" style="212" bestFit="1" customWidth="1"/>
    <col min="9481" max="9481" width="16.85546875" style="212" bestFit="1" customWidth="1"/>
    <col min="9482" max="9482" width="16.7109375" style="212" bestFit="1" customWidth="1"/>
    <col min="9483" max="9483" width="15.7109375" style="212" bestFit="1" customWidth="1"/>
    <col min="9484" max="9484" width="16.28515625" style="212" bestFit="1" customWidth="1"/>
    <col min="9485" max="9485" width="17.28515625" style="212" customWidth="1"/>
    <col min="9486" max="9486" width="23.42578125" style="212" bestFit="1" customWidth="1"/>
    <col min="9487" max="9487" width="31.85546875" style="212" bestFit="1" customWidth="1"/>
    <col min="9488" max="9488" width="7.85546875" style="212" bestFit="1" customWidth="1"/>
    <col min="9489" max="9489" width="5.7109375" style="212" bestFit="1" customWidth="1"/>
    <col min="9490" max="9490" width="9.140625" style="212" bestFit="1" customWidth="1"/>
    <col min="9491" max="9491" width="13.5703125" style="212" bestFit="1" customWidth="1"/>
    <col min="9492" max="9720" width="9.140625" style="212"/>
    <col min="9721" max="9721" width="4.42578125" style="212" bestFit="1" customWidth="1"/>
    <col min="9722" max="9722" width="18.28515625" style="212" bestFit="1" customWidth="1"/>
    <col min="9723" max="9723" width="19" style="212" bestFit="1" customWidth="1"/>
    <col min="9724" max="9724" width="15.42578125" style="212" bestFit="1" customWidth="1"/>
    <col min="9725" max="9726" width="12.42578125" style="212" bestFit="1" customWidth="1"/>
    <col min="9727" max="9727" width="7.140625" style="212" bestFit="1" customWidth="1"/>
    <col min="9728" max="9728" width="10.140625" style="212" bestFit="1" customWidth="1"/>
    <col min="9729" max="9729" width="15.85546875" style="212" bestFit="1" customWidth="1"/>
    <col min="9730" max="9730" width="15.140625" style="212" bestFit="1" customWidth="1"/>
    <col min="9731" max="9731" width="18.28515625" style="212" bestFit="1" customWidth="1"/>
    <col min="9732" max="9732" width="13.28515625" style="212" bestFit="1" customWidth="1"/>
    <col min="9733" max="9733" width="19.28515625" style="212" customWidth="1"/>
    <col min="9734" max="9734" width="15.140625" style="212" customWidth="1"/>
    <col min="9735" max="9735" width="21" style="212" bestFit="1" customWidth="1"/>
    <col min="9736" max="9736" width="17.140625" style="212" bestFit="1" customWidth="1"/>
    <col min="9737" max="9737" width="16.85546875" style="212" bestFit="1" customWidth="1"/>
    <col min="9738" max="9738" width="16.7109375" style="212" bestFit="1" customWidth="1"/>
    <col min="9739" max="9739" width="15.7109375" style="212" bestFit="1" customWidth="1"/>
    <col min="9740" max="9740" width="16.28515625" style="212" bestFit="1" customWidth="1"/>
    <col min="9741" max="9741" width="17.28515625" style="212" customWidth="1"/>
    <col min="9742" max="9742" width="23.42578125" style="212" bestFit="1" customWidth="1"/>
    <col min="9743" max="9743" width="31.85546875" style="212" bestFit="1" customWidth="1"/>
    <col min="9744" max="9744" width="7.85546875" style="212" bestFit="1" customWidth="1"/>
    <col min="9745" max="9745" width="5.7109375" style="212" bestFit="1" customWidth="1"/>
    <col min="9746" max="9746" width="9.140625" style="212" bestFit="1" customWidth="1"/>
    <col min="9747" max="9747" width="13.5703125" style="212" bestFit="1" customWidth="1"/>
    <col min="9748" max="9976" width="9.140625" style="212"/>
    <col min="9977" max="9977" width="4.42578125" style="212" bestFit="1" customWidth="1"/>
    <col min="9978" max="9978" width="18.28515625" style="212" bestFit="1" customWidth="1"/>
    <col min="9979" max="9979" width="19" style="212" bestFit="1" customWidth="1"/>
    <col min="9980" max="9980" width="15.42578125" style="212" bestFit="1" customWidth="1"/>
    <col min="9981" max="9982" width="12.42578125" style="212" bestFit="1" customWidth="1"/>
    <col min="9983" max="9983" width="7.140625" style="212" bestFit="1" customWidth="1"/>
    <col min="9984" max="9984" width="10.140625" style="212" bestFit="1" customWidth="1"/>
    <col min="9985" max="9985" width="15.85546875" style="212" bestFit="1" customWidth="1"/>
    <col min="9986" max="9986" width="15.140625" style="212" bestFit="1" customWidth="1"/>
    <col min="9987" max="9987" width="18.28515625" style="212" bestFit="1" customWidth="1"/>
    <col min="9988" max="9988" width="13.28515625" style="212" bestFit="1" customWidth="1"/>
    <col min="9989" max="9989" width="19.28515625" style="212" customWidth="1"/>
    <col min="9990" max="9990" width="15.140625" style="212" customWidth="1"/>
    <col min="9991" max="9991" width="21" style="212" bestFit="1" customWidth="1"/>
    <col min="9992" max="9992" width="17.140625" style="212" bestFit="1" customWidth="1"/>
    <col min="9993" max="9993" width="16.85546875" style="212" bestFit="1" customWidth="1"/>
    <col min="9994" max="9994" width="16.7109375" style="212" bestFit="1" customWidth="1"/>
    <col min="9995" max="9995" width="15.7109375" style="212" bestFit="1" customWidth="1"/>
    <col min="9996" max="9996" width="16.28515625" style="212" bestFit="1" customWidth="1"/>
    <col min="9997" max="9997" width="17.28515625" style="212" customWidth="1"/>
    <col min="9998" max="9998" width="23.42578125" style="212" bestFit="1" customWidth="1"/>
    <col min="9999" max="9999" width="31.85546875" style="212" bestFit="1" customWidth="1"/>
    <col min="10000" max="10000" width="7.85546875" style="212" bestFit="1" customWidth="1"/>
    <col min="10001" max="10001" width="5.7109375" style="212" bestFit="1" customWidth="1"/>
    <col min="10002" max="10002" width="9.140625" style="212" bestFit="1" customWidth="1"/>
    <col min="10003" max="10003" width="13.5703125" style="212" bestFit="1" customWidth="1"/>
    <col min="10004" max="10232" width="9.140625" style="212"/>
    <col min="10233" max="10233" width="4.42578125" style="212" bestFit="1" customWidth="1"/>
    <col min="10234" max="10234" width="18.28515625" style="212" bestFit="1" customWidth="1"/>
    <col min="10235" max="10235" width="19" style="212" bestFit="1" customWidth="1"/>
    <col min="10236" max="10236" width="15.42578125" style="212" bestFit="1" customWidth="1"/>
    <col min="10237" max="10238" width="12.42578125" style="212" bestFit="1" customWidth="1"/>
    <col min="10239" max="10239" width="7.140625" style="212" bestFit="1" customWidth="1"/>
    <col min="10240" max="10240" width="10.140625" style="212" bestFit="1" customWidth="1"/>
    <col min="10241" max="10241" width="15.85546875" style="212" bestFit="1" customWidth="1"/>
    <col min="10242" max="10242" width="15.140625" style="212" bestFit="1" customWidth="1"/>
    <col min="10243" max="10243" width="18.28515625" style="212" bestFit="1" customWidth="1"/>
    <col min="10244" max="10244" width="13.28515625" style="212" bestFit="1" customWidth="1"/>
    <col min="10245" max="10245" width="19.28515625" style="212" customWidth="1"/>
    <col min="10246" max="10246" width="15.140625" style="212" customWidth="1"/>
    <col min="10247" max="10247" width="21" style="212" bestFit="1" customWidth="1"/>
    <col min="10248" max="10248" width="17.140625" style="212" bestFit="1" customWidth="1"/>
    <col min="10249" max="10249" width="16.85546875" style="212" bestFit="1" customWidth="1"/>
    <col min="10250" max="10250" width="16.7109375" style="212" bestFit="1" customWidth="1"/>
    <col min="10251" max="10251" width="15.7109375" style="212" bestFit="1" customWidth="1"/>
    <col min="10252" max="10252" width="16.28515625" style="212" bestFit="1" customWidth="1"/>
    <col min="10253" max="10253" width="17.28515625" style="212" customWidth="1"/>
    <col min="10254" max="10254" width="23.42578125" style="212" bestFit="1" customWidth="1"/>
    <col min="10255" max="10255" width="31.85546875" style="212" bestFit="1" customWidth="1"/>
    <col min="10256" max="10256" width="7.85546875" style="212" bestFit="1" customWidth="1"/>
    <col min="10257" max="10257" width="5.7109375" style="212" bestFit="1" customWidth="1"/>
    <col min="10258" max="10258" width="9.140625" style="212" bestFit="1" customWidth="1"/>
    <col min="10259" max="10259" width="13.5703125" style="212" bestFit="1" customWidth="1"/>
    <col min="10260" max="10488" width="9.140625" style="212"/>
    <col min="10489" max="10489" width="4.42578125" style="212" bestFit="1" customWidth="1"/>
    <col min="10490" max="10490" width="18.28515625" style="212" bestFit="1" customWidth="1"/>
    <col min="10491" max="10491" width="19" style="212" bestFit="1" customWidth="1"/>
    <col min="10492" max="10492" width="15.42578125" style="212" bestFit="1" customWidth="1"/>
    <col min="10493" max="10494" width="12.42578125" style="212" bestFit="1" customWidth="1"/>
    <col min="10495" max="10495" width="7.140625" style="212" bestFit="1" customWidth="1"/>
    <col min="10496" max="10496" width="10.140625" style="212" bestFit="1" customWidth="1"/>
    <col min="10497" max="10497" width="15.85546875" style="212" bestFit="1" customWidth="1"/>
    <col min="10498" max="10498" width="15.140625" style="212" bestFit="1" customWidth="1"/>
    <col min="10499" max="10499" width="18.28515625" style="212" bestFit="1" customWidth="1"/>
    <col min="10500" max="10500" width="13.28515625" style="212" bestFit="1" customWidth="1"/>
    <col min="10501" max="10501" width="19.28515625" style="212" customWidth="1"/>
    <col min="10502" max="10502" width="15.140625" style="212" customWidth="1"/>
    <col min="10503" max="10503" width="21" style="212" bestFit="1" customWidth="1"/>
    <col min="10504" max="10504" width="17.140625" style="212" bestFit="1" customWidth="1"/>
    <col min="10505" max="10505" width="16.85546875" style="212" bestFit="1" customWidth="1"/>
    <col min="10506" max="10506" width="16.7109375" style="212" bestFit="1" customWidth="1"/>
    <col min="10507" max="10507" width="15.7109375" style="212" bestFit="1" customWidth="1"/>
    <col min="10508" max="10508" width="16.28515625" style="212" bestFit="1" customWidth="1"/>
    <col min="10509" max="10509" width="17.28515625" style="212" customWidth="1"/>
    <col min="10510" max="10510" width="23.42578125" style="212" bestFit="1" customWidth="1"/>
    <col min="10511" max="10511" width="31.85546875" style="212" bestFit="1" customWidth="1"/>
    <col min="10512" max="10512" width="7.85546875" style="212" bestFit="1" customWidth="1"/>
    <col min="10513" max="10513" width="5.7109375" style="212" bestFit="1" customWidth="1"/>
    <col min="10514" max="10514" width="9.140625" style="212" bestFit="1" customWidth="1"/>
    <col min="10515" max="10515" width="13.5703125" style="212" bestFit="1" customWidth="1"/>
    <col min="10516" max="10744" width="9.140625" style="212"/>
    <col min="10745" max="10745" width="4.42578125" style="212" bestFit="1" customWidth="1"/>
    <col min="10746" max="10746" width="18.28515625" style="212" bestFit="1" customWidth="1"/>
    <col min="10747" max="10747" width="19" style="212" bestFit="1" customWidth="1"/>
    <col min="10748" max="10748" width="15.42578125" style="212" bestFit="1" customWidth="1"/>
    <col min="10749" max="10750" width="12.42578125" style="212" bestFit="1" customWidth="1"/>
    <col min="10751" max="10751" width="7.140625" style="212" bestFit="1" customWidth="1"/>
    <col min="10752" max="10752" width="10.140625" style="212" bestFit="1" customWidth="1"/>
    <col min="10753" max="10753" width="15.85546875" style="212" bestFit="1" customWidth="1"/>
    <col min="10754" max="10754" width="15.140625" style="212" bestFit="1" customWidth="1"/>
    <col min="10755" max="10755" width="18.28515625" style="212" bestFit="1" customWidth="1"/>
    <col min="10756" max="10756" width="13.28515625" style="212" bestFit="1" customWidth="1"/>
    <col min="10757" max="10757" width="19.28515625" style="212" customWidth="1"/>
    <col min="10758" max="10758" width="15.140625" style="212" customWidth="1"/>
    <col min="10759" max="10759" width="21" style="212" bestFit="1" customWidth="1"/>
    <col min="10760" max="10760" width="17.140625" style="212" bestFit="1" customWidth="1"/>
    <col min="10761" max="10761" width="16.85546875" style="212" bestFit="1" customWidth="1"/>
    <col min="10762" max="10762" width="16.7109375" style="212" bestFit="1" customWidth="1"/>
    <col min="10763" max="10763" width="15.7109375" style="212" bestFit="1" customWidth="1"/>
    <col min="10764" max="10764" width="16.28515625" style="212" bestFit="1" customWidth="1"/>
    <col min="10765" max="10765" width="17.28515625" style="212" customWidth="1"/>
    <col min="10766" max="10766" width="23.42578125" style="212" bestFit="1" customWidth="1"/>
    <col min="10767" max="10767" width="31.85546875" style="212" bestFit="1" customWidth="1"/>
    <col min="10768" max="10768" width="7.85546875" style="212" bestFit="1" customWidth="1"/>
    <col min="10769" max="10769" width="5.7109375" style="212" bestFit="1" customWidth="1"/>
    <col min="10770" max="10770" width="9.140625" style="212" bestFit="1" customWidth="1"/>
    <col min="10771" max="10771" width="13.5703125" style="212" bestFit="1" customWidth="1"/>
    <col min="10772" max="11000" width="9.140625" style="212"/>
    <col min="11001" max="11001" width="4.42578125" style="212" bestFit="1" customWidth="1"/>
    <col min="11002" max="11002" width="18.28515625" style="212" bestFit="1" customWidth="1"/>
    <col min="11003" max="11003" width="19" style="212" bestFit="1" customWidth="1"/>
    <col min="11004" max="11004" width="15.42578125" style="212" bestFit="1" customWidth="1"/>
    <col min="11005" max="11006" width="12.42578125" style="212" bestFit="1" customWidth="1"/>
    <col min="11007" max="11007" width="7.140625" style="212" bestFit="1" customWidth="1"/>
    <col min="11008" max="11008" width="10.140625" style="212" bestFit="1" customWidth="1"/>
    <col min="11009" max="11009" width="15.85546875" style="212" bestFit="1" customWidth="1"/>
    <col min="11010" max="11010" width="15.140625" style="212" bestFit="1" customWidth="1"/>
    <col min="11011" max="11011" width="18.28515625" style="212" bestFit="1" customWidth="1"/>
    <col min="11012" max="11012" width="13.28515625" style="212" bestFit="1" customWidth="1"/>
    <col min="11013" max="11013" width="19.28515625" style="212" customWidth="1"/>
    <col min="11014" max="11014" width="15.140625" style="212" customWidth="1"/>
    <col min="11015" max="11015" width="21" style="212" bestFit="1" customWidth="1"/>
    <col min="11016" max="11016" width="17.140625" style="212" bestFit="1" customWidth="1"/>
    <col min="11017" max="11017" width="16.85546875" style="212" bestFit="1" customWidth="1"/>
    <col min="11018" max="11018" width="16.7109375" style="212" bestFit="1" customWidth="1"/>
    <col min="11019" max="11019" width="15.7109375" style="212" bestFit="1" customWidth="1"/>
    <col min="11020" max="11020" width="16.28515625" style="212" bestFit="1" customWidth="1"/>
    <col min="11021" max="11021" width="17.28515625" style="212" customWidth="1"/>
    <col min="11022" max="11022" width="23.42578125" style="212" bestFit="1" customWidth="1"/>
    <col min="11023" max="11023" width="31.85546875" style="212" bestFit="1" customWidth="1"/>
    <col min="11024" max="11024" width="7.85546875" style="212" bestFit="1" customWidth="1"/>
    <col min="11025" max="11025" width="5.7109375" style="212" bestFit="1" customWidth="1"/>
    <col min="11026" max="11026" width="9.140625" style="212" bestFit="1" customWidth="1"/>
    <col min="11027" max="11027" width="13.5703125" style="212" bestFit="1" customWidth="1"/>
    <col min="11028" max="11256" width="9.140625" style="212"/>
    <col min="11257" max="11257" width="4.42578125" style="212" bestFit="1" customWidth="1"/>
    <col min="11258" max="11258" width="18.28515625" style="212" bestFit="1" customWidth="1"/>
    <col min="11259" max="11259" width="19" style="212" bestFit="1" customWidth="1"/>
    <col min="11260" max="11260" width="15.42578125" style="212" bestFit="1" customWidth="1"/>
    <col min="11261" max="11262" width="12.42578125" style="212" bestFit="1" customWidth="1"/>
    <col min="11263" max="11263" width="7.140625" style="212" bestFit="1" customWidth="1"/>
    <col min="11264" max="11264" width="10.140625" style="212" bestFit="1" customWidth="1"/>
    <col min="11265" max="11265" width="15.85546875" style="212" bestFit="1" customWidth="1"/>
    <col min="11266" max="11266" width="15.140625" style="212" bestFit="1" customWidth="1"/>
    <col min="11267" max="11267" width="18.28515625" style="212" bestFit="1" customWidth="1"/>
    <col min="11268" max="11268" width="13.28515625" style="212" bestFit="1" customWidth="1"/>
    <col min="11269" max="11269" width="19.28515625" style="212" customWidth="1"/>
    <col min="11270" max="11270" width="15.140625" style="212" customWidth="1"/>
    <col min="11271" max="11271" width="21" style="212" bestFit="1" customWidth="1"/>
    <col min="11272" max="11272" width="17.140625" style="212" bestFit="1" customWidth="1"/>
    <col min="11273" max="11273" width="16.85546875" style="212" bestFit="1" customWidth="1"/>
    <col min="11274" max="11274" width="16.7109375" style="212" bestFit="1" customWidth="1"/>
    <col min="11275" max="11275" width="15.7109375" style="212" bestFit="1" customWidth="1"/>
    <col min="11276" max="11276" width="16.28515625" style="212" bestFit="1" customWidth="1"/>
    <col min="11277" max="11277" width="17.28515625" style="212" customWidth="1"/>
    <col min="11278" max="11278" width="23.42578125" style="212" bestFit="1" customWidth="1"/>
    <col min="11279" max="11279" width="31.85546875" style="212" bestFit="1" customWidth="1"/>
    <col min="11280" max="11280" width="7.85546875" style="212" bestFit="1" customWidth="1"/>
    <col min="11281" max="11281" width="5.7109375" style="212" bestFit="1" customWidth="1"/>
    <col min="11282" max="11282" width="9.140625" style="212" bestFit="1" customWidth="1"/>
    <col min="11283" max="11283" width="13.5703125" style="212" bestFit="1" customWidth="1"/>
    <col min="11284" max="11512" width="9.140625" style="212"/>
    <col min="11513" max="11513" width="4.42578125" style="212" bestFit="1" customWidth="1"/>
    <col min="11514" max="11514" width="18.28515625" style="212" bestFit="1" customWidth="1"/>
    <col min="11515" max="11515" width="19" style="212" bestFit="1" customWidth="1"/>
    <col min="11516" max="11516" width="15.42578125" style="212" bestFit="1" customWidth="1"/>
    <col min="11517" max="11518" width="12.42578125" style="212" bestFit="1" customWidth="1"/>
    <col min="11519" max="11519" width="7.140625" style="212" bestFit="1" customWidth="1"/>
    <col min="11520" max="11520" width="10.140625" style="212" bestFit="1" customWidth="1"/>
    <col min="11521" max="11521" width="15.85546875" style="212" bestFit="1" customWidth="1"/>
    <col min="11522" max="11522" width="15.140625" style="212" bestFit="1" customWidth="1"/>
    <col min="11523" max="11523" width="18.28515625" style="212" bestFit="1" customWidth="1"/>
    <col min="11524" max="11524" width="13.28515625" style="212" bestFit="1" customWidth="1"/>
    <col min="11525" max="11525" width="19.28515625" style="212" customWidth="1"/>
    <col min="11526" max="11526" width="15.140625" style="212" customWidth="1"/>
    <col min="11527" max="11527" width="21" style="212" bestFit="1" customWidth="1"/>
    <col min="11528" max="11528" width="17.140625" style="212" bestFit="1" customWidth="1"/>
    <col min="11529" max="11529" width="16.85546875" style="212" bestFit="1" customWidth="1"/>
    <col min="11530" max="11530" width="16.7109375" style="212" bestFit="1" customWidth="1"/>
    <col min="11531" max="11531" width="15.7109375" style="212" bestFit="1" customWidth="1"/>
    <col min="11532" max="11532" width="16.28515625" style="212" bestFit="1" customWidth="1"/>
    <col min="11533" max="11533" width="17.28515625" style="212" customWidth="1"/>
    <col min="11534" max="11534" width="23.42578125" style="212" bestFit="1" customWidth="1"/>
    <col min="11535" max="11535" width="31.85546875" style="212" bestFit="1" customWidth="1"/>
    <col min="11536" max="11536" width="7.85546875" style="212" bestFit="1" customWidth="1"/>
    <col min="11537" max="11537" width="5.7109375" style="212" bestFit="1" customWidth="1"/>
    <col min="11538" max="11538" width="9.140625" style="212" bestFit="1" customWidth="1"/>
    <col min="11539" max="11539" width="13.5703125" style="212" bestFit="1" customWidth="1"/>
    <col min="11540" max="11768" width="9.140625" style="212"/>
    <col min="11769" max="11769" width="4.42578125" style="212" bestFit="1" customWidth="1"/>
    <col min="11770" max="11770" width="18.28515625" style="212" bestFit="1" customWidth="1"/>
    <col min="11771" max="11771" width="19" style="212" bestFit="1" customWidth="1"/>
    <col min="11772" max="11772" width="15.42578125" style="212" bestFit="1" customWidth="1"/>
    <col min="11773" max="11774" width="12.42578125" style="212" bestFit="1" customWidth="1"/>
    <col min="11775" max="11775" width="7.140625" style="212" bestFit="1" customWidth="1"/>
    <col min="11776" max="11776" width="10.140625" style="212" bestFit="1" customWidth="1"/>
    <col min="11777" max="11777" width="15.85546875" style="212" bestFit="1" customWidth="1"/>
    <col min="11778" max="11778" width="15.140625" style="212" bestFit="1" customWidth="1"/>
    <col min="11779" max="11779" width="18.28515625" style="212" bestFit="1" customWidth="1"/>
    <col min="11780" max="11780" width="13.28515625" style="212" bestFit="1" customWidth="1"/>
    <col min="11781" max="11781" width="19.28515625" style="212" customWidth="1"/>
    <col min="11782" max="11782" width="15.140625" style="212" customWidth="1"/>
    <col min="11783" max="11783" width="21" style="212" bestFit="1" customWidth="1"/>
    <col min="11784" max="11784" width="17.140625" style="212" bestFit="1" customWidth="1"/>
    <col min="11785" max="11785" width="16.85546875" style="212" bestFit="1" customWidth="1"/>
    <col min="11786" max="11786" width="16.7109375" style="212" bestFit="1" customWidth="1"/>
    <col min="11787" max="11787" width="15.7109375" style="212" bestFit="1" customWidth="1"/>
    <col min="11788" max="11788" width="16.28515625" style="212" bestFit="1" customWidth="1"/>
    <col min="11789" max="11789" width="17.28515625" style="212" customWidth="1"/>
    <col min="11790" max="11790" width="23.42578125" style="212" bestFit="1" customWidth="1"/>
    <col min="11791" max="11791" width="31.85546875" style="212" bestFit="1" customWidth="1"/>
    <col min="11792" max="11792" width="7.85546875" style="212" bestFit="1" customWidth="1"/>
    <col min="11793" max="11793" width="5.7109375" style="212" bestFit="1" customWidth="1"/>
    <col min="11794" max="11794" width="9.140625" style="212" bestFit="1" customWidth="1"/>
    <col min="11795" max="11795" width="13.5703125" style="212" bestFit="1" customWidth="1"/>
    <col min="11796" max="12024" width="9.140625" style="212"/>
    <col min="12025" max="12025" width="4.42578125" style="212" bestFit="1" customWidth="1"/>
    <col min="12026" max="12026" width="18.28515625" style="212" bestFit="1" customWidth="1"/>
    <col min="12027" max="12027" width="19" style="212" bestFit="1" customWidth="1"/>
    <col min="12028" max="12028" width="15.42578125" style="212" bestFit="1" customWidth="1"/>
    <col min="12029" max="12030" width="12.42578125" style="212" bestFit="1" customWidth="1"/>
    <col min="12031" max="12031" width="7.140625" style="212" bestFit="1" customWidth="1"/>
    <col min="12032" max="12032" width="10.140625" style="212" bestFit="1" customWidth="1"/>
    <col min="12033" max="12033" width="15.85546875" style="212" bestFit="1" customWidth="1"/>
    <col min="12034" max="12034" width="15.140625" style="212" bestFit="1" customWidth="1"/>
    <col min="12035" max="12035" width="18.28515625" style="212" bestFit="1" customWidth="1"/>
    <col min="12036" max="12036" width="13.28515625" style="212" bestFit="1" customWidth="1"/>
    <col min="12037" max="12037" width="19.28515625" style="212" customWidth="1"/>
    <col min="12038" max="12038" width="15.140625" style="212" customWidth="1"/>
    <col min="12039" max="12039" width="21" style="212" bestFit="1" customWidth="1"/>
    <col min="12040" max="12040" width="17.140625" style="212" bestFit="1" customWidth="1"/>
    <col min="12041" max="12041" width="16.85546875" style="212" bestFit="1" customWidth="1"/>
    <col min="12042" max="12042" width="16.7109375" style="212" bestFit="1" customWidth="1"/>
    <col min="12043" max="12043" width="15.7109375" style="212" bestFit="1" customWidth="1"/>
    <col min="12044" max="12044" width="16.28515625" style="212" bestFit="1" customWidth="1"/>
    <col min="12045" max="12045" width="17.28515625" style="212" customWidth="1"/>
    <col min="12046" max="12046" width="23.42578125" style="212" bestFit="1" customWidth="1"/>
    <col min="12047" max="12047" width="31.85546875" style="212" bestFit="1" customWidth="1"/>
    <col min="12048" max="12048" width="7.85546875" style="212" bestFit="1" customWidth="1"/>
    <col min="12049" max="12049" width="5.7109375" style="212" bestFit="1" customWidth="1"/>
    <col min="12050" max="12050" width="9.140625" style="212" bestFit="1" customWidth="1"/>
    <col min="12051" max="12051" width="13.5703125" style="212" bestFit="1" customWidth="1"/>
    <col min="12052" max="12280" width="9.140625" style="212"/>
    <col min="12281" max="12281" width="4.42578125" style="212" bestFit="1" customWidth="1"/>
    <col min="12282" max="12282" width="18.28515625" style="212" bestFit="1" customWidth="1"/>
    <col min="12283" max="12283" width="19" style="212" bestFit="1" customWidth="1"/>
    <col min="12284" max="12284" width="15.42578125" style="212" bestFit="1" customWidth="1"/>
    <col min="12285" max="12286" width="12.42578125" style="212" bestFit="1" customWidth="1"/>
    <col min="12287" max="12287" width="7.140625" style="212" bestFit="1" customWidth="1"/>
    <col min="12288" max="12288" width="10.140625" style="212" bestFit="1" customWidth="1"/>
    <col min="12289" max="12289" width="15.85546875" style="212" bestFit="1" customWidth="1"/>
    <col min="12290" max="12290" width="15.140625" style="212" bestFit="1" customWidth="1"/>
    <col min="12291" max="12291" width="18.28515625" style="212" bestFit="1" customWidth="1"/>
    <col min="12292" max="12292" width="13.28515625" style="212" bestFit="1" customWidth="1"/>
    <col min="12293" max="12293" width="19.28515625" style="212" customWidth="1"/>
    <col min="12294" max="12294" width="15.140625" style="212" customWidth="1"/>
    <col min="12295" max="12295" width="21" style="212" bestFit="1" customWidth="1"/>
    <col min="12296" max="12296" width="17.140625" style="212" bestFit="1" customWidth="1"/>
    <col min="12297" max="12297" width="16.85546875" style="212" bestFit="1" customWidth="1"/>
    <col min="12298" max="12298" width="16.7109375" style="212" bestFit="1" customWidth="1"/>
    <col min="12299" max="12299" width="15.7109375" style="212" bestFit="1" customWidth="1"/>
    <col min="12300" max="12300" width="16.28515625" style="212" bestFit="1" customWidth="1"/>
    <col min="12301" max="12301" width="17.28515625" style="212" customWidth="1"/>
    <col min="12302" max="12302" width="23.42578125" style="212" bestFit="1" customWidth="1"/>
    <col min="12303" max="12303" width="31.85546875" style="212" bestFit="1" customWidth="1"/>
    <col min="12304" max="12304" width="7.85546875" style="212" bestFit="1" customWidth="1"/>
    <col min="12305" max="12305" width="5.7109375" style="212" bestFit="1" customWidth="1"/>
    <col min="12306" max="12306" width="9.140625" style="212" bestFit="1" customWidth="1"/>
    <col min="12307" max="12307" width="13.5703125" style="212" bestFit="1" customWidth="1"/>
    <col min="12308" max="12536" width="9.140625" style="212"/>
    <col min="12537" max="12537" width="4.42578125" style="212" bestFit="1" customWidth="1"/>
    <col min="12538" max="12538" width="18.28515625" style="212" bestFit="1" customWidth="1"/>
    <col min="12539" max="12539" width="19" style="212" bestFit="1" customWidth="1"/>
    <col min="12540" max="12540" width="15.42578125" style="212" bestFit="1" customWidth="1"/>
    <col min="12541" max="12542" width="12.42578125" style="212" bestFit="1" customWidth="1"/>
    <col min="12543" max="12543" width="7.140625" style="212" bestFit="1" customWidth="1"/>
    <col min="12544" max="12544" width="10.140625" style="212" bestFit="1" customWidth="1"/>
    <col min="12545" max="12545" width="15.85546875" style="212" bestFit="1" customWidth="1"/>
    <col min="12546" max="12546" width="15.140625" style="212" bestFit="1" customWidth="1"/>
    <col min="12547" max="12547" width="18.28515625" style="212" bestFit="1" customWidth="1"/>
    <col min="12548" max="12548" width="13.28515625" style="212" bestFit="1" customWidth="1"/>
    <col min="12549" max="12549" width="19.28515625" style="212" customWidth="1"/>
    <col min="12550" max="12550" width="15.140625" style="212" customWidth="1"/>
    <col min="12551" max="12551" width="21" style="212" bestFit="1" customWidth="1"/>
    <col min="12552" max="12552" width="17.140625" style="212" bestFit="1" customWidth="1"/>
    <col min="12553" max="12553" width="16.85546875" style="212" bestFit="1" customWidth="1"/>
    <col min="12554" max="12554" width="16.7109375" style="212" bestFit="1" customWidth="1"/>
    <col min="12555" max="12555" width="15.7109375" style="212" bestFit="1" customWidth="1"/>
    <col min="12556" max="12556" width="16.28515625" style="212" bestFit="1" customWidth="1"/>
    <col min="12557" max="12557" width="17.28515625" style="212" customWidth="1"/>
    <col min="12558" max="12558" width="23.42578125" style="212" bestFit="1" customWidth="1"/>
    <col min="12559" max="12559" width="31.85546875" style="212" bestFit="1" customWidth="1"/>
    <col min="12560" max="12560" width="7.85546875" style="212" bestFit="1" customWidth="1"/>
    <col min="12561" max="12561" width="5.7109375" style="212" bestFit="1" customWidth="1"/>
    <col min="12562" max="12562" width="9.140625" style="212" bestFit="1" customWidth="1"/>
    <col min="12563" max="12563" width="13.5703125" style="212" bestFit="1" customWidth="1"/>
    <col min="12564" max="12792" width="9.140625" style="212"/>
    <col min="12793" max="12793" width="4.42578125" style="212" bestFit="1" customWidth="1"/>
    <col min="12794" max="12794" width="18.28515625" style="212" bestFit="1" customWidth="1"/>
    <col min="12795" max="12795" width="19" style="212" bestFit="1" customWidth="1"/>
    <col min="12796" max="12796" width="15.42578125" style="212" bestFit="1" customWidth="1"/>
    <col min="12797" max="12798" width="12.42578125" style="212" bestFit="1" customWidth="1"/>
    <col min="12799" max="12799" width="7.140625" style="212" bestFit="1" customWidth="1"/>
    <col min="12800" max="12800" width="10.140625" style="212" bestFit="1" customWidth="1"/>
    <col min="12801" max="12801" width="15.85546875" style="212" bestFit="1" customWidth="1"/>
    <col min="12802" max="12802" width="15.140625" style="212" bestFit="1" customWidth="1"/>
    <col min="12803" max="12803" width="18.28515625" style="212" bestFit="1" customWidth="1"/>
    <col min="12804" max="12804" width="13.28515625" style="212" bestFit="1" customWidth="1"/>
    <col min="12805" max="12805" width="19.28515625" style="212" customWidth="1"/>
    <col min="12806" max="12806" width="15.140625" style="212" customWidth="1"/>
    <col min="12807" max="12807" width="21" style="212" bestFit="1" customWidth="1"/>
    <col min="12808" max="12808" width="17.140625" style="212" bestFit="1" customWidth="1"/>
    <col min="12809" max="12809" width="16.85546875" style="212" bestFit="1" customWidth="1"/>
    <col min="12810" max="12810" width="16.7109375" style="212" bestFit="1" customWidth="1"/>
    <col min="12811" max="12811" width="15.7109375" style="212" bestFit="1" customWidth="1"/>
    <col min="12812" max="12812" width="16.28515625" style="212" bestFit="1" customWidth="1"/>
    <col min="12813" max="12813" width="17.28515625" style="212" customWidth="1"/>
    <col min="12814" max="12814" width="23.42578125" style="212" bestFit="1" customWidth="1"/>
    <col min="12815" max="12815" width="31.85546875" style="212" bestFit="1" customWidth="1"/>
    <col min="12816" max="12816" width="7.85546875" style="212" bestFit="1" customWidth="1"/>
    <col min="12817" max="12817" width="5.7109375" style="212" bestFit="1" customWidth="1"/>
    <col min="12818" max="12818" width="9.140625" style="212" bestFit="1" customWidth="1"/>
    <col min="12819" max="12819" width="13.5703125" style="212" bestFit="1" customWidth="1"/>
    <col min="12820" max="13048" width="9.140625" style="212"/>
    <col min="13049" max="13049" width="4.42578125" style="212" bestFit="1" customWidth="1"/>
    <col min="13050" max="13050" width="18.28515625" style="212" bestFit="1" customWidth="1"/>
    <col min="13051" max="13051" width="19" style="212" bestFit="1" customWidth="1"/>
    <col min="13052" max="13052" width="15.42578125" style="212" bestFit="1" customWidth="1"/>
    <col min="13053" max="13054" width="12.42578125" style="212" bestFit="1" customWidth="1"/>
    <col min="13055" max="13055" width="7.140625" style="212" bestFit="1" customWidth="1"/>
    <col min="13056" max="13056" width="10.140625" style="212" bestFit="1" customWidth="1"/>
    <col min="13057" max="13057" width="15.85546875" style="212" bestFit="1" customWidth="1"/>
    <col min="13058" max="13058" width="15.140625" style="212" bestFit="1" customWidth="1"/>
    <col min="13059" max="13059" width="18.28515625" style="212" bestFit="1" customWidth="1"/>
    <col min="13060" max="13060" width="13.28515625" style="212" bestFit="1" customWidth="1"/>
    <col min="13061" max="13061" width="19.28515625" style="212" customWidth="1"/>
    <col min="13062" max="13062" width="15.140625" style="212" customWidth="1"/>
    <col min="13063" max="13063" width="21" style="212" bestFit="1" customWidth="1"/>
    <col min="13064" max="13064" width="17.140625" style="212" bestFit="1" customWidth="1"/>
    <col min="13065" max="13065" width="16.85546875" style="212" bestFit="1" customWidth="1"/>
    <col min="13066" max="13066" width="16.7109375" style="212" bestFit="1" customWidth="1"/>
    <col min="13067" max="13067" width="15.7109375" style="212" bestFit="1" customWidth="1"/>
    <col min="13068" max="13068" width="16.28515625" style="212" bestFit="1" customWidth="1"/>
    <col min="13069" max="13069" width="17.28515625" style="212" customWidth="1"/>
    <col min="13070" max="13070" width="23.42578125" style="212" bestFit="1" customWidth="1"/>
    <col min="13071" max="13071" width="31.85546875" style="212" bestFit="1" customWidth="1"/>
    <col min="13072" max="13072" width="7.85546875" style="212" bestFit="1" customWidth="1"/>
    <col min="13073" max="13073" width="5.7109375" style="212" bestFit="1" customWidth="1"/>
    <col min="13074" max="13074" width="9.140625" style="212" bestFit="1" customWidth="1"/>
    <col min="13075" max="13075" width="13.5703125" style="212" bestFit="1" customWidth="1"/>
    <col min="13076" max="13304" width="9.140625" style="212"/>
    <col min="13305" max="13305" width="4.42578125" style="212" bestFit="1" customWidth="1"/>
    <col min="13306" max="13306" width="18.28515625" style="212" bestFit="1" customWidth="1"/>
    <col min="13307" max="13307" width="19" style="212" bestFit="1" customWidth="1"/>
    <col min="13308" max="13308" width="15.42578125" style="212" bestFit="1" customWidth="1"/>
    <col min="13309" max="13310" width="12.42578125" style="212" bestFit="1" customWidth="1"/>
    <col min="13311" max="13311" width="7.140625" style="212" bestFit="1" customWidth="1"/>
    <col min="13312" max="13312" width="10.140625" style="212" bestFit="1" customWidth="1"/>
    <col min="13313" max="13313" width="15.85546875" style="212" bestFit="1" customWidth="1"/>
    <col min="13314" max="13314" width="15.140625" style="212" bestFit="1" customWidth="1"/>
    <col min="13315" max="13315" width="18.28515625" style="212" bestFit="1" customWidth="1"/>
    <col min="13316" max="13316" width="13.28515625" style="212" bestFit="1" customWidth="1"/>
    <col min="13317" max="13317" width="19.28515625" style="212" customWidth="1"/>
    <col min="13318" max="13318" width="15.140625" style="212" customWidth="1"/>
    <col min="13319" max="13319" width="21" style="212" bestFit="1" customWidth="1"/>
    <col min="13320" max="13320" width="17.140625" style="212" bestFit="1" customWidth="1"/>
    <col min="13321" max="13321" width="16.85546875" style="212" bestFit="1" customWidth="1"/>
    <col min="13322" max="13322" width="16.7109375" style="212" bestFit="1" customWidth="1"/>
    <col min="13323" max="13323" width="15.7109375" style="212" bestFit="1" customWidth="1"/>
    <col min="13324" max="13324" width="16.28515625" style="212" bestFit="1" customWidth="1"/>
    <col min="13325" max="13325" width="17.28515625" style="212" customWidth="1"/>
    <col min="13326" max="13326" width="23.42578125" style="212" bestFit="1" customWidth="1"/>
    <col min="13327" max="13327" width="31.85546875" style="212" bestFit="1" customWidth="1"/>
    <col min="13328" max="13328" width="7.85546875" style="212" bestFit="1" customWidth="1"/>
    <col min="13329" max="13329" width="5.7109375" style="212" bestFit="1" customWidth="1"/>
    <col min="13330" max="13330" width="9.140625" style="212" bestFit="1" customWidth="1"/>
    <col min="13331" max="13331" width="13.5703125" style="212" bestFit="1" customWidth="1"/>
    <col min="13332" max="13560" width="9.140625" style="212"/>
    <col min="13561" max="13561" width="4.42578125" style="212" bestFit="1" customWidth="1"/>
    <col min="13562" max="13562" width="18.28515625" style="212" bestFit="1" customWidth="1"/>
    <col min="13563" max="13563" width="19" style="212" bestFit="1" customWidth="1"/>
    <col min="13564" max="13564" width="15.42578125" style="212" bestFit="1" customWidth="1"/>
    <col min="13565" max="13566" width="12.42578125" style="212" bestFit="1" customWidth="1"/>
    <col min="13567" max="13567" width="7.140625" style="212" bestFit="1" customWidth="1"/>
    <col min="13568" max="13568" width="10.140625" style="212" bestFit="1" customWidth="1"/>
    <col min="13569" max="13569" width="15.85546875" style="212" bestFit="1" customWidth="1"/>
    <col min="13570" max="13570" width="15.140625" style="212" bestFit="1" customWidth="1"/>
    <col min="13571" max="13571" width="18.28515625" style="212" bestFit="1" customWidth="1"/>
    <col min="13572" max="13572" width="13.28515625" style="212" bestFit="1" customWidth="1"/>
    <col min="13573" max="13573" width="19.28515625" style="212" customWidth="1"/>
    <col min="13574" max="13574" width="15.140625" style="212" customWidth="1"/>
    <col min="13575" max="13575" width="21" style="212" bestFit="1" customWidth="1"/>
    <col min="13576" max="13576" width="17.140625" style="212" bestFit="1" customWidth="1"/>
    <col min="13577" max="13577" width="16.85546875" style="212" bestFit="1" customWidth="1"/>
    <col min="13578" max="13578" width="16.7109375" style="212" bestFit="1" customWidth="1"/>
    <col min="13579" max="13579" width="15.7109375" style="212" bestFit="1" customWidth="1"/>
    <col min="13580" max="13580" width="16.28515625" style="212" bestFit="1" customWidth="1"/>
    <col min="13581" max="13581" width="17.28515625" style="212" customWidth="1"/>
    <col min="13582" max="13582" width="23.42578125" style="212" bestFit="1" customWidth="1"/>
    <col min="13583" max="13583" width="31.85546875" style="212" bestFit="1" customWidth="1"/>
    <col min="13584" max="13584" width="7.85546875" style="212" bestFit="1" customWidth="1"/>
    <col min="13585" max="13585" width="5.7109375" style="212" bestFit="1" customWidth="1"/>
    <col min="13586" max="13586" width="9.140625" style="212" bestFit="1" customWidth="1"/>
    <col min="13587" max="13587" width="13.5703125" style="212" bestFit="1" customWidth="1"/>
    <col min="13588" max="13816" width="9.140625" style="212"/>
    <col min="13817" max="13817" width="4.42578125" style="212" bestFit="1" customWidth="1"/>
    <col min="13818" max="13818" width="18.28515625" style="212" bestFit="1" customWidth="1"/>
    <col min="13819" max="13819" width="19" style="212" bestFit="1" customWidth="1"/>
    <col min="13820" max="13820" width="15.42578125" style="212" bestFit="1" customWidth="1"/>
    <col min="13821" max="13822" width="12.42578125" style="212" bestFit="1" customWidth="1"/>
    <col min="13823" max="13823" width="7.140625" style="212" bestFit="1" customWidth="1"/>
    <col min="13824" max="13824" width="10.140625" style="212" bestFit="1" customWidth="1"/>
    <col min="13825" max="13825" width="15.85546875" style="212" bestFit="1" customWidth="1"/>
    <col min="13826" max="13826" width="15.140625" style="212" bestFit="1" customWidth="1"/>
    <col min="13827" max="13827" width="18.28515625" style="212" bestFit="1" customWidth="1"/>
    <col min="13828" max="13828" width="13.28515625" style="212" bestFit="1" customWidth="1"/>
    <col min="13829" max="13829" width="19.28515625" style="212" customWidth="1"/>
    <col min="13830" max="13830" width="15.140625" style="212" customWidth="1"/>
    <col min="13831" max="13831" width="21" style="212" bestFit="1" customWidth="1"/>
    <col min="13832" max="13832" width="17.140625" style="212" bestFit="1" customWidth="1"/>
    <col min="13833" max="13833" width="16.85546875" style="212" bestFit="1" customWidth="1"/>
    <col min="13834" max="13834" width="16.7109375" style="212" bestFit="1" customWidth="1"/>
    <col min="13835" max="13835" width="15.7109375" style="212" bestFit="1" customWidth="1"/>
    <col min="13836" max="13836" width="16.28515625" style="212" bestFit="1" customWidth="1"/>
    <col min="13837" max="13837" width="17.28515625" style="212" customWidth="1"/>
    <col min="13838" max="13838" width="23.42578125" style="212" bestFit="1" customWidth="1"/>
    <col min="13839" max="13839" width="31.85546875" style="212" bestFit="1" customWidth="1"/>
    <col min="13840" max="13840" width="7.85546875" style="212" bestFit="1" customWidth="1"/>
    <col min="13841" max="13841" width="5.7109375" style="212" bestFit="1" customWidth="1"/>
    <col min="13842" max="13842" width="9.140625" style="212" bestFit="1" customWidth="1"/>
    <col min="13843" max="13843" width="13.5703125" style="212" bestFit="1" customWidth="1"/>
    <col min="13844" max="14072" width="9.140625" style="212"/>
    <col min="14073" max="14073" width="4.42578125" style="212" bestFit="1" customWidth="1"/>
    <col min="14074" max="14074" width="18.28515625" style="212" bestFit="1" customWidth="1"/>
    <col min="14075" max="14075" width="19" style="212" bestFit="1" customWidth="1"/>
    <col min="14076" max="14076" width="15.42578125" style="212" bestFit="1" customWidth="1"/>
    <col min="14077" max="14078" width="12.42578125" style="212" bestFit="1" customWidth="1"/>
    <col min="14079" max="14079" width="7.140625" style="212" bestFit="1" customWidth="1"/>
    <col min="14080" max="14080" width="10.140625" style="212" bestFit="1" customWidth="1"/>
    <col min="14081" max="14081" width="15.85546875" style="212" bestFit="1" customWidth="1"/>
    <col min="14082" max="14082" width="15.140625" style="212" bestFit="1" customWidth="1"/>
    <col min="14083" max="14083" width="18.28515625" style="212" bestFit="1" customWidth="1"/>
    <col min="14084" max="14084" width="13.28515625" style="212" bestFit="1" customWidth="1"/>
    <col min="14085" max="14085" width="19.28515625" style="212" customWidth="1"/>
    <col min="14086" max="14086" width="15.140625" style="212" customWidth="1"/>
    <col min="14087" max="14087" width="21" style="212" bestFit="1" customWidth="1"/>
    <col min="14088" max="14088" width="17.140625" style="212" bestFit="1" customWidth="1"/>
    <col min="14089" max="14089" width="16.85546875" style="212" bestFit="1" customWidth="1"/>
    <col min="14090" max="14090" width="16.7109375" style="212" bestFit="1" customWidth="1"/>
    <col min="14091" max="14091" width="15.7109375" style="212" bestFit="1" customWidth="1"/>
    <col min="14092" max="14092" width="16.28515625" style="212" bestFit="1" customWidth="1"/>
    <col min="14093" max="14093" width="17.28515625" style="212" customWidth="1"/>
    <col min="14094" max="14094" width="23.42578125" style="212" bestFit="1" customWidth="1"/>
    <col min="14095" max="14095" width="31.85546875" style="212" bestFit="1" customWidth="1"/>
    <col min="14096" max="14096" width="7.85546875" style="212" bestFit="1" customWidth="1"/>
    <col min="14097" max="14097" width="5.7109375" style="212" bestFit="1" customWidth="1"/>
    <col min="14098" max="14098" width="9.140625" style="212" bestFit="1" customWidth="1"/>
    <col min="14099" max="14099" width="13.5703125" style="212" bestFit="1" customWidth="1"/>
    <col min="14100" max="14328" width="9.140625" style="212"/>
    <col min="14329" max="14329" width="4.42578125" style="212" bestFit="1" customWidth="1"/>
    <col min="14330" max="14330" width="18.28515625" style="212" bestFit="1" customWidth="1"/>
    <col min="14331" max="14331" width="19" style="212" bestFit="1" customWidth="1"/>
    <col min="14332" max="14332" width="15.42578125" style="212" bestFit="1" customWidth="1"/>
    <col min="14333" max="14334" width="12.42578125" style="212" bestFit="1" customWidth="1"/>
    <col min="14335" max="14335" width="7.140625" style="212" bestFit="1" customWidth="1"/>
    <col min="14336" max="14336" width="10.140625" style="212" bestFit="1" customWidth="1"/>
    <col min="14337" max="14337" width="15.85546875" style="212" bestFit="1" customWidth="1"/>
    <col min="14338" max="14338" width="15.140625" style="212" bestFit="1" customWidth="1"/>
    <col min="14339" max="14339" width="18.28515625" style="212" bestFit="1" customWidth="1"/>
    <col min="14340" max="14340" width="13.28515625" style="212" bestFit="1" customWidth="1"/>
    <col min="14341" max="14341" width="19.28515625" style="212" customWidth="1"/>
    <col min="14342" max="14342" width="15.140625" style="212" customWidth="1"/>
    <col min="14343" max="14343" width="21" style="212" bestFit="1" customWidth="1"/>
    <col min="14344" max="14344" width="17.140625" style="212" bestFit="1" customWidth="1"/>
    <col min="14345" max="14345" width="16.85546875" style="212" bestFit="1" customWidth="1"/>
    <col min="14346" max="14346" width="16.7109375" style="212" bestFit="1" customWidth="1"/>
    <col min="14347" max="14347" width="15.7109375" style="212" bestFit="1" customWidth="1"/>
    <col min="14348" max="14348" width="16.28515625" style="212" bestFit="1" customWidth="1"/>
    <col min="14349" max="14349" width="17.28515625" style="212" customWidth="1"/>
    <col min="14350" max="14350" width="23.42578125" style="212" bestFit="1" customWidth="1"/>
    <col min="14351" max="14351" width="31.85546875" style="212" bestFit="1" customWidth="1"/>
    <col min="14352" max="14352" width="7.85546875" style="212" bestFit="1" customWidth="1"/>
    <col min="14353" max="14353" width="5.7109375" style="212" bestFit="1" customWidth="1"/>
    <col min="14354" max="14354" width="9.140625" style="212" bestFit="1" customWidth="1"/>
    <col min="14355" max="14355" width="13.5703125" style="212" bestFit="1" customWidth="1"/>
    <col min="14356" max="14584" width="9.140625" style="212"/>
    <col min="14585" max="14585" width="4.42578125" style="212" bestFit="1" customWidth="1"/>
    <col min="14586" max="14586" width="18.28515625" style="212" bestFit="1" customWidth="1"/>
    <col min="14587" max="14587" width="19" style="212" bestFit="1" customWidth="1"/>
    <col min="14588" max="14588" width="15.42578125" style="212" bestFit="1" customWidth="1"/>
    <col min="14589" max="14590" width="12.42578125" style="212" bestFit="1" customWidth="1"/>
    <col min="14591" max="14591" width="7.140625" style="212" bestFit="1" customWidth="1"/>
    <col min="14592" max="14592" width="10.140625" style="212" bestFit="1" customWidth="1"/>
    <col min="14593" max="14593" width="15.85546875" style="212" bestFit="1" customWidth="1"/>
    <col min="14594" max="14594" width="15.140625" style="212" bestFit="1" customWidth="1"/>
    <col min="14595" max="14595" width="18.28515625" style="212" bestFit="1" customWidth="1"/>
    <col min="14596" max="14596" width="13.28515625" style="212" bestFit="1" customWidth="1"/>
    <col min="14597" max="14597" width="19.28515625" style="212" customWidth="1"/>
    <col min="14598" max="14598" width="15.140625" style="212" customWidth="1"/>
    <col min="14599" max="14599" width="21" style="212" bestFit="1" customWidth="1"/>
    <col min="14600" max="14600" width="17.140625" style="212" bestFit="1" customWidth="1"/>
    <col min="14601" max="14601" width="16.85546875" style="212" bestFit="1" customWidth="1"/>
    <col min="14602" max="14602" width="16.7109375" style="212" bestFit="1" customWidth="1"/>
    <col min="14603" max="14603" width="15.7109375" style="212" bestFit="1" customWidth="1"/>
    <col min="14604" max="14604" width="16.28515625" style="212" bestFit="1" customWidth="1"/>
    <col min="14605" max="14605" width="17.28515625" style="212" customWidth="1"/>
    <col min="14606" max="14606" width="23.42578125" style="212" bestFit="1" customWidth="1"/>
    <col min="14607" max="14607" width="31.85546875" style="212" bestFit="1" customWidth="1"/>
    <col min="14608" max="14608" width="7.85546875" style="212" bestFit="1" customWidth="1"/>
    <col min="14609" max="14609" width="5.7109375" style="212" bestFit="1" customWidth="1"/>
    <col min="14610" max="14610" width="9.140625" style="212" bestFit="1" customWidth="1"/>
    <col min="14611" max="14611" width="13.5703125" style="212" bestFit="1" customWidth="1"/>
    <col min="14612" max="14840" width="9.140625" style="212"/>
    <col min="14841" max="14841" width="4.42578125" style="212" bestFit="1" customWidth="1"/>
    <col min="14842" max="14842" width="18.28515625" style="212" bestFit="1" customWidth="1"/>
    <col min="14843" max="14843" width="19" style="212" bestFit="1" customWidth="1"/>
    <col min="14844" max="14844" width="15.42578125" style="212" bestFit="1" customWidth="1"/>
    <col min="14845" max="14846" width="12.42578125" style="212" bestFit="1" customWidth="1"/>
    <col min="14847" max="14847" width="7.140625" style="212" bestFit="1" customWidth="1"/>
    <col min="14848" max="14848" width="10.140625" style="212" bestFit="1" customWidth="1"/>
    <col min="14849" max="14849" width="15.85546875" style="212" bestFit="1" customWidth="1"/>
    <col min="14850" max="14850" width="15.140625" style="212" bestFit="1" customWidth="1"/>
    <col min="14851" max="14851" width="18.28515625" style="212" bestFit="1" customWidth="1"/>
    <col min="14852" max="14852" width="13.28515625" style="212" bestFit="1" customWidth="1"/>
    <col min="14853" max="14853" width="19.28515625" style="212" customWidth="1"/>
    <col min="14854" max="14854" width="15.140625" style="212" customWidth="1"/>
    <col min="14855" max="14855" width="21" style="212" bestFit="1" customWidth="1"/>
    <col min="14856" max="14856" width="17.140625" style="212" bestFit="1" customWidth="1"/>
    <col min="14857" max="14857" width="16.85546875" style="212" bestFit="1" customWidth="1"/>
    <col min="14858" max="14858" width="16.7109375" style="212" bestFit="1" customWidth="1"/>
    <col min="14859" max="14859" width="15.7109375" style="212" bestFit="1" customWidth="1"/>
    <col min="14860" max="14860" width="16.28515625" style="212" bestFit="1" customWidth="1"/>
    <col min="14861" max="14861" width="17.28515625" style="212" customWidth="1"/>
    <col min="14862" max="14862" width="23.42578125" style="212" bestFit="1" customWidth="1"/>
    <col min="14863" max="14863" width="31.85546875" style="212" bestFit="1" customWidth="1"/>
    <col min="14864" max="14864" width="7.85546875" style="212" bestFit="1" customWidth="1"/>
    <col min="14865" max="14865" width="5.7109375" style="212" bestFit="1" customWidth="1"/>
    <col min="14866" max="14866" width="9.140625" style="212" bestFit="1" customWidth="1"/>
    <col min="14867" max="14867" width="13.5703125" style="212" bestFit="1" customWidth="1"/>
    <col min="14868" max="15096" width="9.140625" style="212"/>
    <col min="15097" max="15097" width="4.42578125" style="212" bestFit="1" customWidth="1"/>
    <col min="15098" max="15098" width="18.28515625" style="212" bestFit="1" customWidth="1"/>
    <col min="15099" max="15099" width="19" style="212" bestFit="1" customWidth="1"/>
    <col min="15100" max="15100" width="15.42578125" style="212" bestFit="1" customWidth="1"/>
    <col min="15101" max="15102" width="12.42578125" style="212" bestFit="1" customWidth="1"/>
    <col min="15103" max="15103" width="7.140625" style="212" bestFit="1" customWidth="1"/>
    <col min="15104" max="15104" width="10.140625" style="212" bestFit="1" customWidth="1"/>
    <col min="15105" max="15105" width="15.85546875" style="212" bestFit="1" customWidth="1"/>
    <col min="15106" max="15106" width="15.140625" style="212" bestFit="1" customWidth="1"/>
    <col min="15107" max="15107" width="18.28515625" style="212" bestFit="1" customWidth="1"/>
    <col min="15108" max="15108" width="13.28515625" style="212" bestFit="1" customWidth="1"/>
    <col min="15109" max="15109" width="19.28515625" style="212" customWidth="1"/>
    <col min="15110" max="15110" width="15.140625" style="212" customWidth="1"/>
    <col min="15111" max="15111" width="21" style="212" bestFit="1" customWidth="1"/>
    <col min="15112" max="15112" width="17.140625" style="212" bestFit="1" customWidth="1"/>
    <col min="15113" max="15113" width="16.85546875" style="212" bestFit="1" customWidth="1"/>
    <col min="15114" max="15114" width="16.7109375" style="212" bestFit="1" customWidth="1"/>
    <col min="15115" max="15115" width="15.7109375" style="212" bestFit="1" customWidth="1"/>
    <col min="15116" max="15116" width="16.28515625" style="212" bestFit="1" customWidth="1"/>
    <col min="15117" max="15117" width="17.28515625" style="212" customWidth="1"/>
    <col min="15118" max="15118" width="23.42578125" style="212" bestFit="1" customWidth="1"/>
    <col min="15119" max="15119" width="31.85546875" style="212" bestFit="1" customWidth="1"/>
    <col min="15120" max="15120" width="7.85546875" style="212" bestFit="1" customWidth="1"/>
    <col min="15121" max="15121" width="5.7109375" style="212" bestFit="1" customWidth="1"/>
    <col min="15122" max="15122" width="9.140625" style="212" bestFit="1" customWidth="1"/>
    <col min="15123" max="15123" width="13.5703125" style="212" bestFit="1" customWidth="1"/>
    <col min="15124" max="15352" width="9.140625" style="212"/>
    <col min="15353" max="15353" width="4.42578125" style="212" bestFit="1" customWidth="1"/>
    <col min="15354" max="15354" width="18.28515625" style="212" bestFit="1" customWidth="1"/>
    <col min="15355" max="15355" width="19" style="212" bestFit="1" customWidth="1"/>
    <col min="15356" max="15356" width="15.42578125" style="212" bestFit="1" customWidth="1"/>
    <col min="15357" max="15358" width="12.42578125" style="212" bestFit="1" customWidth="1"/>
    <col min="15359" max="15359" width="7.140625" style="212" bestFit="1" customWidth="1"/>
    <col min="15360" max="15360" width="10.140625" style="212" bestFit="1" customWidth="1"/>
    <col min="15361" max="15361" width="15.85546875" style="212" bestFit="1" customWidth="1"/>
    <col min="15362" max="15362" width="15.140625" style="212" bestFit="1" customWidth="1"/>
    <col min="15363" max="15363" width="18.28515625" style="212" bestFit="1" customWidth="1"/>
    <col min="15364" max="15364" width="13.28515625" style="212" bestFit="1" customWidth="1"/>
    <col min="15365" max="15365" width="19.28515625" style="212" customWidth="1"/>
    <col min="15366" max="15366" width="15.140625" style="212" customWidth="1"/>
    <col min="15367" max="15367" width="21" style="212" bestFit="1" customWidth="1"/>
    <col min="15368" max="15368" width="17.140625" style="212" bestFit="1" customWidth="1"/>
    <col min="15369" max="15369" width="16.85546875" style="212" bestFit="1" customWidth="1"/>
    <col min="15370" max="15370" width="16.7109375" style="212" bestFit="1" customWidth="1"/>
    <col min="15371" max="15371" width="15.7109375" style="212" bestFit="1" customWidth="1"/>
    <col min="15372" max="15372" width="16.28515625" style="212" bestFit="1" customWidth="1"/>
    <col min="15373" max="15373" width="17.28515625" style="212" customWidth="1"/>
    <col min="15374" max="15374" width="23.42578125" style="212" bestFit="1" customWidth="1"/>
    <col min="15375" max="15375" width="31.85546875" style="212" bestFit="1" customWidth="1"/>
    <col min="15376" max="15376" width="7.85546875" style="212" bestFit="1" customWidth="1"/>
    <col min="15377" max="15377" width="5.7109375" style="212" bestFit="1" customWidth="1"/>
    <col min="15378" max="15378" width="9.140625" style="212" bestFit="1" customWidth="1"/>
    <col min="15379" max="15379" width="13.5703125" style="212" bestFit="1" customWidth="1"/>
    <col min="15380" max="15608" width="9.140625" style="212"/>
    <col min="15609" max="15609" width="4.42578125" style="212" bestFit="1" customWidth="1"/>
    <col min="15610" max="15610" width="18.28515625" style="212" bestFit="1" customWidth="1"/>
    <col min="15611" max="15611" width="19" style="212" bestFit="1" customWidth="1"/>
    <col min="15612" max="15612" width="15.42578125" style="212" bestFit="1" customWidth="1"/>
    <col min="15613" max="15614" width="12.42578125" style="212" bestFit="1" customWidth="1"/>
    <col min="15615" max="15615" width="7.140625" style="212" bestFit="1" customWidth="1"/>
    <col min="15616" max="15616" width="10.140625" style="212" bestFit="1" customWidth="1"/>
    <col min="15617" max="15617" width="15.85546875" style="212" bestFit="1" customWidth="1"/>
    <col min="15618" max="15618" width="15.140625" style="212" bestFit="1" customWidth="1"/>
    <col min="15619" max="15619" width="18.28515625" style="212" bestFit="1" customWidth="1"/>
    <col min="15620" max="15620" width="13.28515625" style="212" bestFit="1" customWidth="1"/>
    <col min="15621" max="15621" width="19.28515625" style="212" customWidth="1"/>
    <col min="15622" max="15622" width="15.140625" style="212" customWidth="1"/>
    <col min="15623" max="15623" width="21" style="212" bestFit="1" customWidth="1"/>
    <col min="15624" max="15624" width="17.140625" style="212" bestFit="1" customWidth="1"/>
    <col min="15625" max="15625" width="16.85546875" style="212" bestFit="1" customWidth="1"/>
    <col min="15626" max="15626" width="16.7109375" style="212" bestFit="1" customWidth="1"/>
    <col min="15627" max="15627" width="15.7109375" style="212" bestFit="1" customWidth="1"/>
    <col min="15628" max="15628" width="16.28515625" style="212" bestFit="1" customWidth="1"/>
    <col min="15629" max="15629" width="17.28515625" style="212" customWidth="1"/>
    <col min="15630" max="15630" width="23.42578125" style="212" bestFit="1" customWidth="1"/>
    <col min="15631" max="15631" width="31.85546875" style="212" bestFit="1" customWidth="1"/>
    <col min="15632" max="15632" width="7.85546875" style="212" bestFit="1" customWidth="1"/>
    <col min="15633" max="15633" width="5.7109375" style="212" bestFit="1" customWidth="1"/>
    <col min="15634" max="15634" width="9.140625" style="212" bestFit="1" customWidth="1"/>
    <col min="15635" max="15635" width="13.5703125" style="212" bestFit="1" customWidth="1"/>
    <col min="15636" max="15864" width="9.140625" style="212"/>
    <col min="15865" max="15865" width="4.42578125" style="212" bestFit="1" customWidth="1"/>
    <col min="15866" max="15866" width="18.28515625" style="212" bestFit="1" customWidth="1"/>
    <col min="15867" max="15867" width="19" style="212" bestFit="1" customWidth="1"/>
    <col min="15868" max="15868" width="15.42578125" style="212" bestFit="1" customWidth="1"/>
    <col min="15869" max="15870" width="12.42578125" style="212" bestFit="1" customWidth="1"/>
    <col min="15871" max="15871" width="7.140625" style="212" bestFit="1" customWidth="1"/>
    <col min="15872" max="15872" width="10.140625" style="212" bestFit="1" customWidth="1"/>
    <col min="15873" max="15873" width="15.85546875" style="212" bestFit="1" customWidth="1"/>
    <col min="15874" max="15874" width="15.140625" style="212" bestFit="1" customWidth="1"/>
    <col min="15875" max="15875" width="18.28515625" style="212" bestFit="1" customWidth="1"/>
    <col min="15876" max="15876" width="13.28515625" style="212" bestFit="1" customWidth="1"/>
    <col min="15877" max="15877" width="19.28515625" style="212" customWidth="1"/>
    <col min="15878" max="15878" width="15.140625" style="212" customWidth="1"/>
    <col min="15879" max="15879" width="21" style="212" bestFit="1" customWidth="1"/>
    <col min="15880" max="15880" width="17.140625" style="212" bestFit="1" customWidth="1"/>
    <col min="15881" max="15881" width="16.85546875" style="212" bestFit="1" customWidth="1"/>
    <col min="15882" max="15882" width="16.7109375" style="212" bestFit="1" customWidth="1"/>
    <col min="15883" max="15883" width="15.7109375" style="212" bestFit="1" customWidth="1"/>
    <col min="15884" max="15884" width="16.28515625" style="212" bestFit="1" customWidth="1"/>
    <col min="15885" max="15885" width="17.28515625" style="212" customWidth="1"/>
    <col min="15886" max="15886" width="23.42578125" style="212" bestFit="1" customWidth="1"/>
    <col min="15887" max="15887" width="31.85546875" style="212" bestFit="1" customWidth="1"/>
    <col min="15888" max="15888" width="7.85546875" style="212" bestFit="1" customWidth="1"/>
    <col min="15889" max="15889" width="5.7109375" style="212" bestFit="1" customWidth="1"/>
    <col min="15890" max="15890" width="9.140625" style="212" bestFit="1" customWidth="1"/>
    <col min="15891" max="15891" width="13.5703125" style="212" bestFit="1" customWidth="1"/>
    <col min="15892" max="16120" width="9.140625" style="212"/>
    <col min="16121" max="16121" width="4.42578125" style="212" bestFit="1" customWidth="1"/>
    <col min="16122" max="16122" width="18.28515625" style="212" bestFit="1" customWidth="1"/>
    <col min="16123" max="16123" width="19" style="212" bestFit="1" customWidth="1"/>
    <col min="16124" max="16124" width="15.42578125" style="212" bestFit="1" customWidth="1"/>
    <col min="16125" max="16126" width="12.42578125" style="212" bestFit="1" customWidth="1"/>
    <col min="16127" max="16127" width="7.140625" style="212" bestFit="1" customWidth="1"/>
    <col min="16128" max="16128" width="10.140625" style="212" bestFit="1" customWidth="1"/>
    <col min="16129" max="16129" width="15.85546875" style="212" bestFit="1" customWidth="1"/>
    <col min="16130" max="16130" width="15.140625" style="212" bestFit="1" customWidth="1"/>
    <col min="16131" max="16131" width="18.28515625" style="212" bestFit="1" customWidth="1"/>
    <col min="16132" max="16132" width="13.28515625" style="212" bestFit="1" customWidth="1"/>
    <col min="16133" max="16133" width="19.28515625" style="212" customWidth="1"/>
    <col min="16134" max="16134" width="15.140625" style="212" customWidth="1"/>
    <col min="16135" max="16135" width="21" style="212" bestFit="1" customWidth="1"/>
    <col min="16136" max="16136" width="17.140625" style="212" bestFit="1" customWidth="1"/>
    <col min="16137" max="16137" width="16.85546875" style="212" bestFit="1" customWidth="1"/>
    <col min="16138" max="16138" width="16.7109375" style="212" bestFit="1" customWidth="1"/>
    <col min="16139" max="16139" width="15.7109375" style="212" bestFit="1" customWidth="1"/>
    <col min="16140" max="16140" width="16.28515625" style="212" bestFit="1" customWidth="1"/>
    <col min="16141" max="16141" width="17.28515625" style="212" customWidth="1"/>
    <col min="16142" max="16142" width="23.42578125" style="212" bestFit="1" customWidth="1"/>
    <col min="16143" max="16143" width="31.85546875" style="212" bestFit="1" customWidth="1"/>
    <col min="16144" max="16144" width="7.85546875" style="212" bestFit="1" customWidth="1"/>
    <col min="16145" max="16145" width="5.7109375" style="212" bestFit="1" customWidth="1"/>
    <col min="16146" max="16146" width="9.140625" style="212" bestFit="1" customWidth="1"/>
    <col min="16147" max="16147" width="13.5703125" style="212" bestFit="1" customWidth="1"/>
    <col min="16148" max="16384" width="9.140625" style="212"/>
  </cols>
  <sheetData>
    <row r="1" spans="1:20" x14ac:dyDescent="0.25">
      <c r="Q1" s="1095" t="s">
        <v>668</v>
      </c>
      <c r="R1" s="1095"/>
      <c r="S1" s="1095"/>
      <c r="T1" s="1095"/>
    </row>
    <row r="2" spans="1:20" x14ac:dyDescent="0.25">
      <c r="Q2" s="1095" t="s">
        <v>1</v>
      </c>
      <c r="R2" s="1095"/>
      <c r="S2" s="1095"/>
      <c r="T2" s="1095"/>
    </row>
    <row r="3" spans="1:20" x14ac:dyDescent="0.25">
      <c r="Q3" s="1095" t="s">
        <v>334</v>
      </c>
      <c r="R3" s="1095"/>
      <c r="S3" s="1095"/>
      <c r="T3" s="1095"/>
    </row>
    <row r="4" spans="1:20" x14ac:dyDescent="0.25">
      <c r="B4" s="1327" t="s">
        <v>669</v>
      </c>
      <c r="C4" s="1327"/>
      <c r="D4" s="1327"/>
      <c r="E4" s="1327"/>
      <c r="F4" s="1327"/>
      <c r="G4" s="1327"/>
      <c r="H4" s="1327"/>
      <c r="I4" s="1327"/>
      <c r="J4" s="1327"/>
      <c r="K4" s="1327"/>
      <c r="L4" s="1327"/>
      <c r="M4" s="1327"/>
      <c r="N4" s="1327"/>
      <c r="O4" s="1327"/>
      <c r="P4" s="1327"/>
      <c r="Q4" s="1327"/>
      <c r="R4" s="1327"/>
      <c r="S4" s="1327"/>
      <c r="T4" s="1327"/>
    </row>
    <row r="6" spans="1:20" x14ac:dyDescent="0.25">
      <c r="B6" s="987" t="str">
        <f>'С № 1 (2020)'!B7:AY7</f>
        <v>Инвестиционная программа  ГУП НАО "Нарьян-Марская электростанция"</v>
      </c>
      <c r="C6" s="987"/>
      <c r="D6" s="987"/>
      <c r="E6" s="987"/>
      <c r="F6" s="987"/>
      <c r="G6" s="987"/>
      <c r="H6" s="987"/>
      <c r="I6" s="987"/>
      <c r="J6" s="987"/>
      <c r="K6" s="987"/>
      <c r="L6" s="987"/>
      <c r="M6" s="987"/>
      <c r="N6" s="987"/>
      <c r="O6" s="987"/>
      <c r="P6" s="987"/>
      <c r="Q6" s="987"/>
      <c r="R6" s="987"/>
      <c r="S6" s="987"/>
      <c r="T6" s="987"/>
    </row>
    <row r="7" spans="1:20" x14ac:dyDescent="0.25">
      <c r="B7" s="987" t="s">
        <v>670</v>
      </c>
      <c r="C7" s="987"/>
      <c r="D7" s="987"/>
      <c r="E7" s="987"/>
      <c r="F7" s="987"/>
      <c r="G7" s="987"/>
      <c r="H7" s="987"/>
      <c r="I7" s="987"/>
      <c r="J7" s="987"/>
      <c r="K7" s="987"/>
      <c r="L7" s="987"/>
      <c r="M7" s="987"/>
      <c r="N7" s="987"/>
      <c r="O7" s="987"/>
      <c r="P7" s="987"/>
      <c r="Q7" s="987"/>
      <c r="R7" s="987"/>
      <c r="S7" s="987"/>
      <c r="T7" s="987"/>
    </row>
    <row r="8" spans="1:20" x14ac:dyDescent="0.25">
      <c r="B8" s="987"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8" s="987"/>
      <c r="D8" s="987"/>
      <c r="E8" s="987"/>
      <c r="F8" s="987"/>
      <c r="G8" s="987"/>
      <c r="H8" s="987"/>
      <c r="I8" s="987"/>
      <c r="J8" s="987"/>
      <c r="K8" s="987"/>
      <c r="L8" s="987"/>
      <c r="M8" s="987"/>
      <c r="N8" s="987"/>
      <c r="O8" s="987"/>
      <c r="P8" s="987"/>
      <c r="Q8" s="987"/>
      <c r="R8" s="987"/>
      <c r="S8" s="987"/>
      <c r="T8" s="987"/>
    </row>
    <row r="9" spans="1:20" x14ac:dyDescent="0.25">
      <c r="B9" s="1157" t="s">
        <v>1711</v>
      </c>
      <c r="C9" s="1036"/>
      <c r="D9" s="1036"/>
      <c r="E9" s="1036"/>
      <c r="F9" s="1036"/>
      <c r="G9" s="1036"/>
      <c r="H9" s="1036"/>
      <c r="I9" s="1036"/>
      <c r="J9" s="1036"/>
      <c r="K9" s="1036"/>
      <c r="L9" s="1036"/>
      <c r="M9" s="1036"/>
      <c r="N9" s="1036"/>
      <c r="O9" s="1036"/>
      <c r="P9" s="1036"/>
      <c r="Q9" s="1036"/>
      <c r="R9" s="1036"/>
      <c r="S9" s="1036"/>
      <c r="T9" s="1036"/>
    </row>
    <row r="10" spans="1:20" ht="21" thickBot="1" x14ac:dyDescent="0.3">
      <c r="B10" s="1184"/>
      <c r="C10" s="1184"/>
      <c r="D10" s="1184"/>
      <c r="E10" s="1184"/>
      <c r="F10" s="1184"/>
      <c r="G10" s="1184"/>
      <c r="H10" s="1184"/>
      <c r="I10" s="1184"/>
      <c r="J10" s="1184"/>
      <c r="K10" s="1184"/>
      <c r="L10" s="1184"/>
      <c r="M10" s="1184"/>
      <c r="N10" s="1184"/>
      <c r="O10" s="1184"/>
      <c r="P10" s="1184"/>
      <c r="Q10" s="1184"/>
      <c r="R10" s="1184"/>
      <c r="S10" s="1184"/>
    </row>
    <row r="11" spans="1:20" ht="38.25" customHeight="1" thickBot="1" x14ac:dyDescent="0.3">
      <c r="A11" s="216"/>
      <c r="B11" s="1285" t="s">
        <v>7</v>
      </c>
      <c r="C11" s="1285" t="s">
        <v>8</v>
      </c>
      <c r="D11" s="1285" t="s">
        <v>9</v>
      </c>
      <c r="E11" s="1077" t="s">
        <v>671</v>
      </c>
      <c r="F11" s="1077" t="s">
        <v>672</v>
      </c>
      <c r="G11" s="1079" t="s">
        <v>673</v>
      </c>
      <c r="H11" s="1323"/>
      <c r="I11" s="1323"/>
      <c r="J11" s="1323"/>
      <c r="K11" s="1061"/>
      <c r="L11" s="1075" t="s">
        <v>674</v>
      </c>
      <c r="M11" s="1079" t="s">
        <v>675</v>
      </c>
      <c r="N11" s="1061"/>
      <c r="O11" s="1285" t="s">
        <v>676</v>
      </c>
      <c r="P11" s="1310" t="s">
        <v>677</v>
      </c>
      <c r="Q11" s="1066" t="s">
        <v>678</v>
      </c>
      <c r="R11" s="1067"/>
      <c r="S11" s="1067"/>
      <c r="T11" s="1068"/>
    </row>
    <row r="12" spans="1:20" ht="27.75" customHeight="1" thickBot="1" x14ac:dyDescent="0.3">
      <c r="A12" s="216"/>
      <c r="B12" s="1286"/>
      <c r="C12" s="1286"/>
      <c r="D12" s="1286"/>
      <c r="E12" s="1091"/>
      <c r="F12" s="1091"/>
      <c r="G12" s="1324"/>
      <c r="H12" s="1325"/>
      <c r="I12" s="1325"/>
      <c r="J12" s="1325"/>
      <c r="K12" s="1326"/>
      <c r="L12" s="1320"/>
      <c r="M12" s="1324"/>
      <c r="N12" s="1326"/>
      <c r="O12" s="1286"/>
      <c r="P12" s="1311"/>
      <c r="Q12" s="1066" t="s">
        <v>679</v>
      </c>
      <c r="R12" s="1068"/>
      <c r="S12" s="1063" t="s">
        <v>680</v>
      </c>
      <c r="T12" s="1065"/>
    </row>
    <row r="13" spans="1:20" ht="109.5" customHeight="1" thickBot="1" x14ac:dyDescent="0.3">
      <c r="A13" s="216"/>
      <c r="B13" s="1322"/>
      <c r="C13" s="1322"/>
      <c r="D13" s="1322"/>
      <c r="E13" s="1078"/>
      <c r="F13" s="1078"/>
      <c r="G13" s="310" t="s">
        <v>681</v>
      </c>
      <c r="H13" s="311" t="s">
        <v>231</v>
      </c>
      <c r="I13" s="311" t="s">
        <v>682</v>
      </c>
      <c r="J13" s="312" t="s">
        <v>683</v>
      </c>
      <c r="K13" s="313" t="s">
        <v>234</v>
      </c>
      <c r="L13" s="1076"/>
      <c r="M13" s="314" t="s">
        <v>684</v>
      </c>
      <c r="N13" s="315" t="s">
        <v>685</v>
      </c>
      <c r="O13" s="1322"/>
      <c r="P13" s="1271"/>
      <c r="Q13" s="316" t="s">
        <v>686</v>
      </c>
      <c r="R13" s="317" t="s">
        <v>687</v>
      </c>
      <c r="S13" s="318" t="s">
        <v>686</v>
      </c>
      <c r="T13" s="317" t="s">
        <v>687</v>
      </c>
    </row>
    <row r="14" spans="1:20" ht="15" customHeight="1" x14ac:dyDescent="0.25">
      <c r="A14" s="216"/>
      <c r="B14" s="526">
        <v>1</v>
      </c>
      <c r="C14" s="319">
        <v>2</v>
      </c>
      <c r="D14" s="319">
        <v>3</v>
      </c>
      <c r="E14" s="319">
        <v>4</v>
      </c>
      <c r="F14" s="320">
        <v>5</v>
      </c>
      <c r="G14" s="602">
        <v>6</v>
      </c>
      <c r="H14" s="603">
        <v>7</v>
      </c>
      <c r="I14" s="603">
        <v>8</v>
      </c>
      <c r="J14" s="603">
        <v>9</v>
      </c>
      <c r="K14" s="604">
        <v>10</v>
      </c>
      <c r="L14" s="321">
        <v>11</v>
      </c>
      <c r="M14" s="319">
        <v>12</v>
      </c>
      <c r="N14" s="319">
        <v>13</v>
      </c>
      <c r="O14" s="319">
        <v>14</v>
      </c>
      <c r="P14" s="320">
        <v>15</v>
      </c>
      <c r="Q14" s="322" t="s">
        <v>688</v>
      </c>
      <c r="R14" s="323" t="s">
        <v>689</v>
      </c>
      <c r="S14" s="323" t="s">
        <v>690</v>
      </c>
      <c r="T14" s="324" t="s">
        <v>691</v>
      </c>
    </row>
    <row r="15" spans="1:20" ht="48" customHeight="1" x14ac:dyDescent="0.25">
      <c r="A15" s="216"/>
      <c r="B15" s="449">
        <v>0</v>
      </c>
      <c r="C15" s="501" t="s">
        <v>92</v>
      </c>
      <c r="D15" s="441" t="s">
        <v>93</v>
      </c>
      <c r="E15" s="396">
        <f>SUM(E16:E21)</f>
        <v>138.28309999999999</v>
      </c>
      <c r="F15" s="552" t="s">
        <v>190</v>
      </c>
      <c r="G15" s="396">
        <f>SUM(G16:G21)</f>
        <v>132.86930000000001</v>
      </c>
      <c r="H15" s="605">
        <f>SUM(H16:H21)</f>
        <v>0</v>
      </c>
      <c r="I15" s="605">
        <f>SUM(I16:I21)</f>
        <v>0</v>
      </c>
      <c r="J15" s="396">
        <f>SUM(J16:J21)</f>
        <v>132.86930000000001</v>
      </c>
      <c r="K15" s="605">
        <f>SUM(K16:K21)</f>
        <v>0</v>
      </c>
      <c r="L15" s="440">
        <f>L16+L17+L18+L19+L20+L21</f>
        <v>110.72586666666668</v>
      </c>
      <c r="M15" s="441" t="s">
        <v>190</v>
      </c>
      <c r="N15" s="440">
        <f>N16+N17+N18+N19+N20+N21</f>
        <v>132.86920000000001</v>
      </c>
      <c r="O15" s="441" t="s">
        <v>190</v>
      </c>
      <c r="P15" s="441" t="s">
        <v>190</v>
      </c>
      <c r="Q15" s="396">
        <f>SUM(Q16:Q21)</f>
        <v>0</v>
      </c>
      <c r="R15" s="396">
        <f>SUM(R16:R21)</f>
        <v>17.433</v>
      </c>
      <c r="S15" s="405">
        <f>SUM(S16:S21)</f>
        <v>2.25</v>
      </c>
      <c r="T15" s="405">
        <f>SUM(T16:T21)</f>
        <v>4.8499999999999996</v>
      </c>
    </row>
    <row r="16" spans="1:20" ht="42" customHeight="1" x14ac:dyDescent="0.25">
      <c r="A16" s="216"/>
      <c r="B16" s="443" t="s">
        <v>94</v>
      </c>
      <c r="C16" s="451" t="s">
        <v>95</v>
      </c>
      <c r="D16" s="444" t="s">
        <v>93</v>
      </c>
      <c r="E16" s="326">
        <f>E23</f>
        <v>0</v>
      </c>
      <c r="F16" s="444" t="s">
        <v>190</v>
      </c>
      <c r="G16" s="326">
        <f t="shared" ref="G16:L16" si="0">G23</f>
        <v>0</v>
      </c>
      <c r="H16" s="621">
        <f t="shared" si="0"/>
        <v>0</v>
      </c>
      <c r="I16" s="621">
        <f t="shared" si="0"/>
        <v>0</v>
      </c>
      <c r="J16" s="326">
        <f t="shared" si="0"/>
        <v>0</v>
      </c>
      <c r="K16" s="621">
        <f t="shared" si="0"/>
        <v>0</v>
      </c>
      <c r="L16" s="423">
        <f t="shared" si="0"/>
        <v>0</v>
      </c>
      <c r="M16" s="444" t="s">
        <v>190</v>
      </c>
      <c r="N16" s="423">
        <f>N23</f>
        <v>0</v>
      </c>
      <c r="O16" s="444" t="s">
        <v>190</v>
      </c>
      <c r="P16" s="444" t="s">
        <v>190</v>
      </c>
      <c r="Q16" s="621">
        <f>Q23</f>
        <v>0</v>
      </c>
      <c r="R16" s="621">
        <f>R23</f>
        <v>3.35</v>
      </c>
      <c r="S16" s="621">
        <f>S23</f>
        <v>0</v>
      </c>
      <c r="T16" s="621">
        <f>T23</f>
        <v>0.8</v>
      </c>
    </row>
    <row r="17" spans="1:20" ht="42" customHeight="1" x14ac:dyDescent="0.25">
      <c r="A17" s="216"/>
      <c r="B17" s="443" t="s">
        <v>96</v>
      </c>
      <c r="C17" s="451" t="s">
        <v>97</v>
      </c>
      <c r="D17" s="444" t="s">
        <v>93</v>
      </c>
      <c r="E17" s="326">
        <f>E35</f>
        <v>17.549099999999999</v>
      </c>
      <c r="F17" s="444" t="s">
        <v>190</v>
      </c>
      <c r="G17" s="326">
        <f t="shared" ref="G17:L17" si="1">G35</f>
        <v>13.735099999999999</v>
      </c>
      <c r="H17" s="621">
        <f t="shared" si="1"/>
        <v>0</v>
      </c>
      <c r="I17" s="621">
        <f t="shared" si="1"/>
        <v>0</v>
      </c>
      <c r="J17" s="326">
        <f t="shared" si="1"/>
        <v>13.735099999999999</v>
      </c>
      <c r="K17" s="621">
        <f t="shared" si="1"/>
        <v>0</v>
      </c>
      <c r="L17" s="423">
        <f t="shared" si="1"/>
        <v>11.446999999999999</v>
      </c>
      <c r="M17" s="444" t="s">
        <v>190</v>
      </c>
      <c r="N17" s="423">
        <f>N35</f>
        <v>13.734999999999999</v>
      </c>
      <c r="O17" s="444" t="s">
        <v>190</v>
      </c>
      <c r="P17" s="444" t="s">
        <v>190</v>
      </c>
      <c r="Q17" s="326">
        <f>Q35</f>
        <v>0</v>
      </c>
      <c r="R17" s="326">
        <f>R35</f>
        <v>0</v>
      </c>
      <c r="S17" s="326">
        <f>S35</f>
        <v>2.25</v>
      </c>
      <c r="T17" s="326">
        <f>T35</f>
        <v>2.25</v>
      </c>
    </row>
    <row r="18" spans="1:20" ht="42" customHeight="1" x14ac:dyDescent="0.25">
      <c r="A18" s="216"/>
      <c r="B18" s="443" t="s">
        <v>98</v>
      </c>
      <c r="C18" s="451" t="s">
        <v>99</v>
      </c>
      <c r="D18" s="444" t="s">
        <v>93</v>
      </c>
      <c r="E18" s="641">
        <f>E65</f>
        <v>0</v>
      </c>
      <c r="F18" s="444" t="s">
        <v>190</v>
      </c>
      <c r="G18" s="641">
        <f>G65</f>
        <v>0</v>
      </c>
      <c r="H18" s="641">
        <f t="shared" ref="H18:N18" si="2">H65</f>
        <v>0</v>
      </c>
      <c r="I18" s="641">
        <f t="shared" si="2"/>
        <v>0</v>
      </c>
      <c r="J18" s="641">
        <f t="shared" si="2"/>
        <v>0</v>
      </c>
      <c r="K18" s="641">
        <f t="shared" si="2"/>
        <v>0</v>
      </c>
      <c r="L18" s="641">
        <f t="shared" si="2"/>
        <v>0</v>
      </c>
      <c r="M18" s="444" t="s">
        <v>190</v>
      </c>
      <c r="N18" s="641">
        <f t="shared" si="2"/>
        <v>0</v>
      </c>
      <c r="O18" s="444" t="s">
        <v>190</v>
      </c>
      <c r="P18" s="444" t="s">
        <v>190</v>
      </c>
      <c r="Q18" s="621">
        <f>Q65</f>
        <v>0</v>
      </c>
      <c r="R18" s="621">
        <f>R65</f>
        <v>0</v>
      </c>
      <c r="S18" s="621">
        <f>S65</f>
        <v>0</v>
      </c>
      <c r="T18" s="621">
        <f>T65</f>
        <v>0</v>
      </c>
    </row>
    <row r="19" spans="1:20" ht="42" customHeight="1" x14ac:dyDescent="0.25">
      <c r="A19" s="216"/>
      <c r="B19" s="443" t="s">
        <v>100</v>
      </c>
      <c r="C19" s="451" t="s">
        <v>101</v>
      </c>
      <c r="D19" s="444" t="s">
        <v>93</v>
      </c>
      <c r="E19" s="641">
        <f>E68</f>
        <v>113.03399999999999</v>
      </c>
      <c r="F19" s="444" t="s">
        <v>190</v>
      </c>
      <c r="G19" s="641">
        <f>G68</f>
        <v>109.4341</v>
      </c>
      <c r="H19" s="641">
        <f t="shared" ref="H19:N19" si="3">H68</f>
        <v>0</v>
      </c>
      <c r="I19" s="641">
        <f t="shared" si="3"/>
        <v>0</v>
      </c>
      <c r="J19" s="641">
        <f t="shared" si="3"/>
        <v>109.4341</v>
      </c>
      <c r="K19" s="641">
        <f t="shared" si="3"/>
        <v>0</v>
      </c>
      <c r="L19" s="641">
        <f t="shared" si="3"/>
        <v>91.195433333333341</v>
      </c>
      <c r="M19" s="444" t="s">
        <v>190</v>
      </c>
      <c r="N19" s="641">
        <f t="shared" si="3"/>
        <v>109.4341</v>
      </c>
      <c r="O19" s="444" t="s">
        <v>190</v>
      </c>
      <c r="P19" s="444" t="s">
        <v>190</v>
      </c>
      <c r="Q19" s="621">
        <f>Q68</f>
        <v>0</v>
      </c>
      <c r="R19" s="621">
        <f>R68</f>
        <v>14.083</v>
      </c>
      <c r="S19" s="621">
        <f>S68</f>
        <v>0</v>
      </c>
      <c r="T19" s="621">
        <f>T68</f>
        <v>1.8</v>
      </c>
    </row>
    <row r="20" spans="1:20" ht="42" customHeight="1" x14ac:dyDescent="0.25">
      <c r="A20" s="216"/>
      <c r="B20" s="443" t="s">
        <v>102</v>
      </c>
      <c r="C20" s="451" t="s">
        <v>103</v>
      </c>
      <c r="D20" s="444" t="s">
        <v>93</v>
      </c>
      <c r="E20" s="641">
        <f>E81</f>
        <v>0</v>
      </c>
      <c r="F20" s="444" t="s">
        <v>190</v>
      </c>
      <c r="G20" s="641">
        <f t="shared" ref="G20:K21" si="4">G81</f>
        <v>0</v>
      </c>
      <c r="H20" s="641">
        <f t="shared" si="4"/>
        <v>0</v>
      </c>
      <c r="I20" s="641">
        <f t="shared" si="4"/>
        <v>0</v>
      </c>
      <c r="J20" s="641">
        <f t="shared" si="4"/>
        <v>0</v>
      </c>
      <c r="K20" s="641">
        <f t="shared" si="4"/>
        <v>0</v>
      </c>
      <c r="L20" s="641">
        <v>0</v>
      </c>
      <c r="M20" s="444" t="s">
        <v>190</v>
      </c>
      <c r="N20" s="641">
        <v>0</v>
      </c>
      <c r="O20" s="444" t="s">
        <v>190</v>
      </c>
      <c r="P20" s="444" t="s">
        <v>190</v>
      </c>
      <c r="Q20" s="621">
        <f t="shared" ref="Q20:T21" si="5">Q81</f>
        <v>0</v>
      </c>
      <c r="R20" s="621">
        <f t="shared" si="5"/>
        <v>0</v>
      </c>
      <c r="S20" s="621">
        <f t="shared" si="5"/>
        <v>0</v>
      </c>
      <c r="T20" s="621">
        <f t="shared" si="5"/>
        <v>0</v>
      </c>
    </row>
    <row r="21" spans="1:20" ht="42" customHeight="1" x14ac:dyDescent="0.25">
      <c r="A21" s="216"/>
      <c r="B21" s="443" t="s">
        <v>104</v>
      </c>
      <c r="C21" s="451" t="s">
        <v>105</v>
      </c>
      <c r="D21" s="444" t="s">
        <v>93</v>
      </c>
      <c r="E21" s="423">
        <f>E82</f>
        <v>7.7</v>
      </c>
      <c r="F21" s="444" t="s">
        <v>190</v>
      </c>
      <c r="G21" s="423">
        <f t="shared" si="4"/>
        <v>9.7000999999999991</v>
      </c>
      <c r="H21" s="641">
        <f t="shared" si="4"/>
        <v>0</v>
      </c>
      <c r="I21" s="641">
        <f t="shared" si="4"/>
        <v>0</v>
      </c>
      <c r="J21" s="423">
        <f t="shared" si="4"/>
        <v>9.7000999999999991</v>
      </c>
      <c r="K21" s="641">
        <f t="shared" si="4"/>
        <v>0</v>
      </c>
      <c r="L21" s="423">
        <f>L82</f>
        <v>8.0834333333333337</v>
      </c>
      <c r="M21" s="444" t="s">
        <v>190</v>
      </c>
      <c r="N21" s="423">
        <f>N82</f>
        <v>9.7000999999999991</v>
      </c>
      <c r="O21" s="444" t="s">
        <v>190</v>
      </c>
      <c r="P21" s="444" t="s">
        <v>190</v>
      </c>
      <c r="Q21" s="621">
        <f t="shared" si="5"/>
        <v>0</v>
      </c>
      <c r="R21" s="621">
        <f t="shared" si="5"/>
        <v>0</v>
      </c>
      <c r="S21" s="621">
        <f t="shared" si="5"/>
        <v>0</v>
      </c>
      <c r="T21" s="621">
        <f t="shared" si="5"/>
        <v>0</v>
      </c>
    </row>
    <row r="22" spans="1:20" ht="48" customHeight="1" x14ac:dyDescent="0.25">
      <c r="A22" s="216"/>
      <c r="B22" s="394" t="s">
        <v>106</v>
      </c>
      <c r="C22" s="593" t="s">
        <v>107</v>
      </c>
      <c r="D22" s="552" t="s">
        <v>93</v>
      </c>
      <c r="E22" s="606">
        <f>E23+E35+E65+E68+E81+E82</f>
        <v>138.28309999999999</v>
      </c>
      <c r="F22" s="552" t="s">
        <v>190</v>
      </c>
      <c r="G22" s="606">
        <f t="shared" ref="G22:L22" si="6">G23+G35+G65+G68+G81+G82</f>
        <v>132.86930000000001</v>
      </c>
      <c r="H22" s="607">
        <f t="shared" si="6"/>
        <v>0</v>
      </c>
      <c r="I22" s="607">
        <f t="shared" si="6"/>
        <v>0</v>
      </c>
      <c r="J22" s="606">
        <f t="shared" si="6"/>
        <v>132.86930000000001</v>
      </c>
      <c r="K22" s="607">
        <f t="shared" si="6"/>
        <v>0</v>
      </c>
      <c r="L22" s="553">
        <f t="shared" si="6"/>
        <v>110.72586666666668</v>
      </c>
      <c r="M22" s="608" t="s">
        <v>190</v>
      </c>
      <c r="N22" s="553">
        <f>N23+N35+N82+N65+N68+N81</f>
        <v>132.86920000000001</v>
      </c>
      <c r="O22" s="608" t="s">
        <v>190</v>
      </c>
      <c r="P22" s="608" t="s">
        <v>190</v>
      </c>
      <c r="Q22" s="606">
        <f>Q47</f>
        <v>0</v>
      </c>
      <c r="R22" s="606">
        <f>R47</f>
        <v>0</v>
      </c>
      <c r="S22" s="606">
        <f>S35</f>
        <v>2.25</v>
      </c>
      <c r="T22" s="553">
        <f>T35</f>
        <v>2.25</v>
      </c>
    </row>
    <row r="23" spans="1:20" ht="48" customHeight="1" x14ac:dyDescent="0.25">
      <c r="A23" s="216"/>
      <c r="B23" s="440" t="s">
        <v>108</v>
      </c>
      <c r="C23" s="502" t="s">
        <v>109</v>
      </c>
      <c r="D23" s="441" t="s">
        <v>93</v>
      </c>
      <c r="E23" s="609">
        <f>E28</f>
        <v>0</v>
      </c>
      <c r="F23" s="552" t="s">
        <v>190</v>
      </c>
      <c r="G23" s="609">
        <f t="shared" ref="G23:K24" si="7">G24+G25</f>
        <v>0</v>
      </c>
      <c r="H23" s="609">
        <f t="shared" si="7"/>
        <v>0</v>
      </c>
      <c r="I23" s="609">
        <f t="shared" si="7"/>
        <v>0</v>
      </c>
      <c r="J23" s="609">
        <f t="shared" si="7"/>
        <v>0</v>
      </c>
      <c r="K23" s="609">
        <f t="shared" si="7"/>
        <v>0</v>
      </c>
      <c r="L23" s="609">
        <f>L24+L28+L31+L32</f>
        <v>0</v>
      </c>
      <c r="M23" s="608" t="s">
        <v>190</v>
      </c>
      <c r="N23" s="609">
        <f>N24+N28+N31+N32</f>
        <v>0</v>
      </c>
      <c r="O23" s="608" t="s">
        <v>190</v>
      </c>
      <c r="P23" s="608" t="s">
        <v>190</v>
      </c>
      <c r="Q23" s="408">
        <f>Q24+Q28+Q31+Q32</f>
        <v>0</v>
      </c>
      <c r="R23" s="408">
        <f>R24+R28+R31+R32</f>
        <v>3.35</v>
      </c>
      <c r="S23" s="408">
        <f>S24+S28+S31+S32</f>
        <v>0</v>
      </c>
      <c r="T23" s="408">
        <f>T24+T28+T31+T32</f>
        <v>0.8</v>
      </c>
    </row>
    <row r="24" spans="1:20" ht="48" customHeight="1" x14ac:dyDescent="0.25">
      <c r="A24" s="216"/>
      <c r="B24" s="445" t="s">
        <v>110</v>
      </c>
      <c r="C24" s="502" t="s">
        <v>111</v>
      </c>
      <c r="D24" s="441" t="s">
        <v>93</v>
      </c>
      <c r="E24" s="609">
        <v>0</v>
      </c>
      <c r="F24" s="552" t="s">
        <v>190</v>
      </c>
      <c r="G24" s="609">
        <f t="shared" si="7"/>
        <v>0</v>
      </c>
      <c r="H24" s="609">
        <f t="shared" si="7"/>
        <v>0</v>
      </c>
      <c r="I24" s="609">
        <f t="shared" si="7"/>
        <v>0</v>
      </c>
      <c r="J24" s="609">
        <f t="shared" si="7"/>
        <v>0</v>
      </c>
      <c r="K24" s="609">
        <f t="shared" si="7"/>
        <v>0</v>
      </c>
      <c r="L24" s="609">
        <f>L25+L26+L27</f>
        <v>0</v>
      </c>
      <c r="M24" s="608" t="s">
        <v>190</v>
      </c>
      <c r="N24" s="609">
        <f>N25+N26+N27</f>
        <v>0</v>
      </c>
      <c r="O24" s="608" t="s">
        <v>190</v>
      </c>
      <c r="P24" s="608" t="s">
        <v>190</v>
      </c>
      <c r="Q24" s="408">
        <f>Q25+Q26+Q27</f>
        <v>0</v>
      </c>
      <c r="R24" s="408">
        <f>R25+R26+R27</f>
        <v>0</v>
      </c>
      <c r="S24" s="408">
        <f>S25+S26+S27</f>
        <v>0</v>
      </c>
      <c r="T24" s="408">
        <f>T25+T26+T27</f>
        <v>0</v>
      </c>
    </row>
    <row r="25" spans="1:20" ht="42" customHeight="1" x14ac:dyDescent="0.25">
      <c r="A25" s="216"/>
      <c r="B25" s="446" t="s">
        <v>112</v>
      </c>
      <c r="C25" s="503" t="s">
        <v>113</v>
      </c>
      <c r="D25" s="72" t="s">
        <v>93</v>
      </c>
      <c r="E25" s="610">
        <v>0</v>
      </c>
      <c r="F25" s="72" t="s">
        <v>190</v>
      </c>
      <c r="G25" s="610">
        <v>0</v>
      </c>
      <c r="H25" s="610">
        <v>0</v>
      </c>
      <c r="I25" s="610">
        <v>0</v>
      </c>
      <c r="J25" s="610">
        <v>0</v>
      </c>
      <c r="K25" s="610">
        <v>0</v>
      </c>
      <c r="L25" s="610">
        <v>0</v>
      </c>
      <c r="M25" s="72" t="s">
        <v>190</v>
      </c>
      <c r="N25" s="610">
        <v>0</v>
      </c>
      <c r="O25" s="72" t="s">
        <v>190</v>
      </c>
      <c r="P25" s="72" t="s">
        <v>190</v>
      </c>
      <c r="Q25" s="610">
        <v>0</v>
      </c>
      <c r="R25" s="610">
        <v>0</v>
      </c>
      <c r="S25" s="610">
        <v>0</v>
      </c>
      <c r="T25" s="610">
        <v>0</v>
      </c>
    </row>
    <row r="26" spans="1:20" ht="42" customHeight="1" x14ac:dyDescent="0.25">
      <c r="A26" s="216"/>
      <c r="B26" s="446" t="s">
        <v>114</v>
      </c>
      <c r="C26" s="503" t="s">
        <v>115</v>
      </c>
      <c r="D26" s="72" t="s">
        <v>93</v>
      </c>
      <c r="E26" s="610">
        <v>0</v>
      </c>
      <c r="F26" s="72" t="s">
        <v>190</v>
      </c>
      <c r="G26" s="610">
        <v>0</v>
      </c>
      <c r="H26" s="610">
        <v>0</v>
      </c>
      <c r="I26" s="610">
        <v>0</v>
      </c>
      <c r="J26" s="610">
        <v>0</v>
      </c>
      <c r="K26" s="610">
        <v>0</v>
      </c>
      <c r="L26" s="610">
        <v>0</v>
      </c>
      <c r="M26" s="72" t="s">
        <v>190</v>
      </c>
      <c r="N26" s="610">
        <v>0</v>
      </c>
      <c r="O26" s="72" t="s">
        <v>190</v>
      </c>
      <c r="P26" s="72" t="s">
        <v>190</v>
      </c>
      <c r="Q26" s="610">
        <v>0</v>
      </c>
      <c r="R26" s="610">
        <v>0</v>
      </c>
      <c r="S26" s="610">
        <v>0</v>
      </c>
      <c r="T26" s="610">
        <v>0</v>
      </c>
    </row>
    <row r="27" spans="1:20" ht="42" customHeight="1" x14ac:dyDescent="0.25">
      <c r="A27" s="216"/>
      <c r="B27" s="446" t="s">
        <v>116</v>
      </c>
      <c r="C27" s="503" t="s">
        <v>117</v>
      </c>
      <c r="D27" s="72" t="s">
        <v>93</v>
      </c>
      <c r="E27" s="610">
        <v>0</v>
      </c>
      <c r="F27" s="72" t="s">
        <v>190</v>
      </c>
      <c r="G27" s="610">
        <v>0</v>
      </c>
      <c r="H27" s="610">
        <v>0</v>
      </c>
      <c r="I27" s="610">
        <v>0</v>
      </c>
      <c r="J27" s="610">
        <v>0</v>
      </c>
      <c r="K27" s="610">
        <v>0</v>
      </c>
      <c r="L27" s="610">
        <v>0</v>
      </c>
      <c r="M27" s="72" t="s">
        <v>190</v>
      </c>
      <c r="N27" s="610">
        <v>0</v>
      </c>
      <c r="O27" s="72" t="s">
        <v>190</v>
      </c>
      <c r="P27" s="72" t="s">
        <v>190</v>
      </c>
      <c r="Q27" s="610">
        <v>0</v>
      </c>
      <c r="R27" s="610">
        <v>0</v>
      </c>
      <c r="S27" s="610">
        <v>0</v>
      </c>
      <c r="T27" s="610">
        <v>0</v>
      </c>
    </row>
    <row r="28" spans="1:20" ht="48" customHeight="1" x14ac:dyDescent="0.25">
      <c r="A28" s="216"/>
      <c r="B28" s="440" t="s">
        <v>118</v>
      </c>
      <c r="C28" s="502" t="s">
        <v>119</v>
      </c>
      <c r="D28" s="440" t="s">
        <v>93</v>
      </c>
      <c r="E28" s="609">
        <f>E29+E30</f>
        <v>0</v>
      </c>
      <c r="F28" s="440" t="s">
        <v>190</v>
      </c>
      <c r="G28" s="609">
        <f t="shared" ref="G28:L28" si="8">G29+G30</f>
        <v>0</v>
      </c>
      <c r="H28" s="609">
        <f t="shared" si="8"/>
        <v>0</v>
      </c>
      <c r="I28" s="609">
        <f t="shared" si="8"/>
        <v>0</v>
      </c>
      <c r="J28" s="609">
        <f t="shared" si="8"/>
        <v>0</v>
      </c>
      <c r="K28" s="609">
        <f t="shared" si="8"/>
        <v>0</v>
      </c>
      <c r="L28" s="609">
        <f t="shared" si="8"/>
        <v>0</v>
      </c>
      <c r="M28" s="440" t="s">
        <v>190</v>
      </c>
      <c r="N28" s="609">
        <f>N29+N30</f>
        <v>0</v>
      </c>
      <c r="O28" s="440" t="s">
        <v>190</v>
      </c>
      <c r="P28" s="440" t="s">
        <v>190</v>
      </c>
      <c r="Q28" s="609">
        <v>0</v>
      </c>
      <c r="R28" s="609">
        <v>0</v>
      </c>
      <c r="S28" s="609">
        <v>0</v>
      </c>
      <c r="T28" s="609">
        <v>0</v>
      </c>
    </row>
    <row r="29" spans="1:20" ht="42" customHeight="1" x14ac:dyDescent="0.25">
      <c r="A29" s="216"/>
      <c r="B29" s="447" t="s">
        <v>120</v>
      </c>
      <c r="C29" s="503" t="s">
        <v>121</v>
      </c>
      <c r="D29" s="72" t="s">
        <v>93</v>
      </c>
      <c r="E29" s="610">
        <v>0</v>
      </c>
      <c r="F29" s="72" t="s">
        <v>190</v>
      </c>
      <c r="G29" s="610">
        <v>0</v>
      </c>
      <c r="H29" s="610">
        <v>0</v>
      </c>
      <c r="I29" s="610">
        <v>0</v>
      </c>
      <c r="J29" s="610">
        <v>0</v>
      </c>
      <c r="K29" s="610">
        <v>0</v>
      </c>
      <c r="L29" s="610">
        <v>0</v>
      </c>
      <c r="M29" s="72" t="s">
        <v>190</v>
      </c>
      <c r="N29" s="610">
        <v>0</v>
      </c>
      <c r="O29" s="72" t="s">
        <v>190</v>
      </c>
      <c r="P29" s="72" t="s">
        <v>190</v>
      </c>
      <c r="Q29" s="610">
        <v>0</v>
      </c>
      <c r="R29" s="610">
        <v>0</v>
      </c>
      <c r="S29" s="610">
        <v>0</v>
      </c>
      <c r="T29" s="610">
        <v>0</v>
      </c>
    </row>
    <row r="30" spans="1:20" ht="42" customHeight="1" x14ac:dyDescent="0.25">
      <c r="A30" s="216"/>
      <c r="B30" s="446" t="s">
        <v>122</v>
      </c>
      <c r="C30" s="503" t="s">
        <v>123</v>
      </c>
      <c r="D30" s="72" t="s">
        <v>93</v>
      </c>
      <c r="E30" s="610">
        <v>0</v>
      </c>
      <c r="F30" s="72" t="s">
        <v>190</v>
      </c>
      <c r="G30" s="610">
        <v>0</v>
      </c>
      <c r="H30" s="610">
        <v>0</v>
      </c>
      <c r="I30" s="610">
        <v>0</v>
      </c>
      <c r="J30" s="610">
        <v>0</v>
      </c>
      <c r="K30" s="610">
        <v>0</v>
      </c>
      <c r="L30" s="610">
        <v>0</v>
      </c>
      <c r="M30" s="72" t="s">
        <v>190</v>
      </c>
      <c r="N30" s="610">
        <v>0</v>
      </c>
      <c r="O30" s="72" t="s">
        <v>190</v>
      </c>
      <c r="P30" s="72" t="s">
        <v>190</v>
      </c>
      <c r="Q30" s="610">
        <v>0</v>
      </c>
      <c r="R30" s="610">
        <v>0</v>
      </c>
      <c r="S30" s="610">
        <v>0</v>
      </c>
      <c r="T30" s="610">
        <v>0</v>
      </c>
    </row>
    <row r="31" spans="1:20" ht="48" customHeight="1" x14ac:dyDescent="0.25">
      <c r="A31" s="216"/>
      <c r="B31" s="440" t="s">
        <v>124</v>
      </c>
      <c r="C31" s="501" t="s">
        <v>125</v>
      </c>
      <c r="D31" s="440" t="s">
        <v>93</v>
      </c>
      <c r="E31" s="609">
        <v>0</v>
      </c>
      <c r="F31" s="440" t="s">
        <v>190</v>
      </c>
      <c r="G31" s="609">
        <v>0</v>
      </c>
      <c r="H31" s="609">
        <v>0</v>
      </c>
      <c r="I31" s="609">
        <v>0</v>
      </c>
      <c r="J31" s="609">
        <v>0</v>
      </c>
      <c r="K31" s="609">
        <v>0</v>
      </c>
      <c r="L31" s="609">
        <v>0</v>
      </c>
      <c r="M31" s="440" t="s">
        <v>190</v>
      </c>
      <c r="N31" s="609">
        <v>0</v>
      </c>
      <c r="O31" s="440" t="s">
        <v>190</v>
      </c>
      <c r="P31" s="440" t="s">
        <v>190</v>
      </c>
      <c r="Q31" s="609">
        <v>0</v>
      </c>
      <c r="R31" s="609">
        <v>0</v>
      </c>
      <c r="S31" s="609">
        <v>0</v>
      </c>
      <c r="T31" s="609">
        <v>0</v>
      </c>
    </row>
    <row r="32" spans="1:20" ht="48" customHeight="1" x14ac:dyDescent="0.25">
      <c r="A32" s="216"/>
      <c r="B32" s="408" t="s">
        <v>126</v>
      </c>
      <c r="C32" s="501" t="s">
        <v>127</v>
      </c>
      <c r="D32" s="440" t="s">
        <v>93</v>
      </c>
      <c r="E32" s="609">
        <v>0</v>
      </c>
      <c r="F32" s="440" t="s">
        <v>190</v>
      </c>
      <c r="G32" s="609">
        <v>0</v>
      </c>
      <c r="H32" s="609">
        <v>0</v>
      </c>
      <c r="I32" s="609">
        <v>0</v>
      </c>
      <c r="J32" s="609">
        <v>0</v>
      </c>
      <c r="K32" s="609">
        <v>0</v>
      </c>
      <c r="L32" s="609">
        <v>0</v>
      </c>
      <c r="M32" s="440" t="s">
        <v>190</v>
      </c>
      <c r="N32" s="609">
        <v>0</v>
      </c>
      <c r="O32" s="440" t="s">
        <v>190</v>
      </c>
      <c r="P32" s="440" t="s">
        <v>190</v>
      </c>
      <c r="Q32" s="440">
        <f>Q33</f>
        <v>0</v>
      </c>
      <c r="R32" s="440">
        <f>R33</f>
        <v>3.35</v>
      </c>
      <c r="S32" s="440">
        <f>S33</f>
        <v>0</v>
      </c>
      <c r="T32" s="440">
        <f>T33</f>
        <v>0.8</v>
      </c>
    </row>
    <row r="33" spans="1:21" s="637" customFormat="1" ht="42" customHeight="1" x14ac:dyDescent="0.25">
      <c r="A33" s="633"/>
      <c r="B33" s="478" t="s">
        <v>286</v>
      </c>
      <c r="C33" s="634" t="s">
        <v>287</v>
      </c>
      <c r="D33" s="448" t="s">
        <v>93</v>
      </c>
      <c r="E33" s="635">
        <v>0</v>
      </c>
      <c r="F33" s="448" t="s">
        <v>190</v>
      </c>
      <c r="G33" s="635">
        <v>0</v>
      </c>
      <c r="H33" s="635" t="s">
        <v>190</v>
      </c>
      <c r="I33" s="635" t="s">
        <v>190</v>
      </c>
      <c r="J33" s="635">
        <v>0</v>
      </c>
      <c r="K33" s="635" t="s">
        <v>190</v>
      </c>
      <c r="L33" s="635">
        <v>0</v>
      </c>
      <c r="M33" s="448" t="s">
        <v>190</v>
      </c>
      <c r="N33" s="638">
        <v>0</v>
      </c>
      <c r="O33" s="448" t="s">
        <v>190</v>
      </c>
      <c r="P33" s="448" t="s">
        <v>190</v>
      </c>
      <c r="Q33" s="427">
        <f>SUBTOTAL(9,Q72:Q73)</f>
        <v>0</v>
      </c>
      <c r="R33" s="427">
        <f>SUBTOTAL(9,R72:R73)</f>
        <v>3.35</v>
      </c>
      <c r="S33" s="427">
        <f>SUBTOTAL(9,S72:S73)</f>
        <v>0</v>
      </c>
      <c r="T33" s="427">
        <f>SUBTOTAL(9,T72:T73)</f>
        <v>0.8</v>
      </c>
      <c r="U33" s="636"/>
    </row>
    <row r="34" spans="1:21" ht="42" customHeight="1" x14ac:dyDescent="0.25">
      <c r="A34" s="216"/>
      <c r="B34" s="421" t="s">
        <v>128</v>
      </c>
      <c r="C34" s="422" t="s">
        <v>129</v>
      </c>
      <c r="D34" s="444" t="s">
        <v>93</v>
      </c>
      <c r="E34" s="444" t="s">
        <v>190</v>
      </c>
      <c r="F34" s="444" t="s">
        <v>190</v>
      </c>
      <c r="G34" s="325">
        <v>0</v>
      </c>
      <c r="H34" s="325">
        <v>0</v>
      </c>
      <c r="I34" s="325">
        <v>0</v>
      </c>
      <c r="J34" s="325">
        <v>0</v>
      </c>
      <c r="K34" s="325">
        <v>0</v>
      </c>
      <c r="L34" s="325">
        <v>0</v>
      </c>
      <c r="M34" s="444" t="s">
        <v>190</v>
      </c>
      <c r="N34" s="327">
        <v>0</v>
      </c>
      <c r="O34" s="444" t="s">
        <v>190</v>
      </c>
      <c r="P34" s="444" t="s">
        <v>190</v>
      </c>
      <c r="Q34" s="444" t="s">
        <v>190</v>
      </c>
      <c r="R34" s="444" t="s">
        <v>190</v>
      </c>
      <c r="S34" s="444" t="s">
        <v>190</v>
      </c>
      <c r="T34" s="444" t="s">
        <v>190</v>
      </c>
    </row>
    <row r="35" spans="1:21" ht="48" customHeight="1" x14ac:dyDescent="0.25">
      <c r="A35" s="216"/>
      <c r="B35" s="394" t="s">
        <v>130</v>
      </c>
      <c r="C35" s="395" t="s">
        <v>131</v>
      </c>
      <c r="D35" s="441" t="s">
        <v>93</v>
      </c>
      <c r="E35" s="396">
        <f>E36+E47+E51+E62</f>
        <v>17.549099999999999</v>
      </c>
      <c r="F35" s="441" t="s">
        <v>190</v>
      </c>
      <c r="G35" s="396">
        <f>G36+G47+G51</f>
        <v>13.735099999999999</v>
      </c>
      <c r="H35" s="639">
        <v>0</v>
      </c>
      <c r="I35" s="639">
        <v>0</v>
      </c>
      <c r="J35" s="396">
        <f>J36+J47+J51</f>
        <v>13.735099999999999</v>
      </c>
      <c r="K35" s="639">
        <v>0</v>
      </c>
      <c r="L35" s="405">
        <f>L36+L47+L51</f>
        <v>11.446999999999999</v>
      </c>
      <c r="M35" s="441" t="s">
        <v>190</v>
      </c>
      <c r="N35" s="405">
        <f>N36+N47+N51</f>
        <v>13.734999999999999</v>
      </c>
      <c r="O35" s="441" t="s">
        <v>190</v>
      </c>
      <c r="P35" s="441" t="s">
        <v>190</v>
      </c>
      <c r="Q35" s="396">
        <f>Q36</f>
        <v>0</v>
      </c>
      <c r="R35" s="396">
        <f>R36</f>
        <v>0</v>
      </c>
      <c r="S35" s="396">
        <f>S36</f>
        <v>2.25</v>
      </c>
      <c r="T35" s="396">
        <f>T36</f>
        <v>2.25</v>
      </c>
    </row>
    <row r="36" spans="1:21" ht="48" customHeight="1" x14ac:dyDescent="0.25">
      <c r="A36" s="216"/>
      <c r="B36" s="394" t="s">
        <v>132</v>
      </c>
      <c r="C36" s="395" t="s">
        <v>133</v>
      </c>
      <c r="D36" s="394" t="s">
        <v>93</v>
      </c>
      <c r="E36" s="396">
        <f>SUBTOTAL(9,E37:E46)</f>
        <v>17.548999999999999</v>
      </c>
      <c r="F36" s="394" t="s">
        <v>190</v>
      </c>
      <c r="G36" s="396">
        <f>SUBTOTAL(9,G37:G46)</f>
        <v>13.734999999999999</v>
      </c>
      <c r="H36" s="639" t="s">
        <v>190</v>
      </c>
      <c r="I36" s="639" t="s">
        <v>190</v>
      </c>
      <c r="J36" s="396">
        <f>SUBTOTAL(9,J37:J46)</f>
        <v>13.734999999999999</v>
      </c>
      <c r="K36" s="639" t="s">
        <v>190</v>
      </c>
      <c r="L36" s="396">
        <f>SUBTOTAL(9,L37:L46)</f>
        <v>11.446999999999999</v>
      </c>
      <c r="M36" s="441" t="s">
        <v>190</v>
      </c>
      <c r="N36" s="396">
        <f>SUBTOTAL(9,N37:N46)</f>
        <v>13.734999999999999</v>
      </c>
      <c r="O36" s="441" t="s">
        <v>190</v>
      </c>
      <c r="P36" s="441" t="s">
        <v>190</v>
      </c>
      <c r="Q36" s="396">
        <f>SUBTOTAL(9,Q37:Q44)</f>
        <v>0</v>
      </c>
      <c r="R36" s="396">
        <f>SUBTOTAL(9,R37:R44)</f>
        <v>0</v>
      </c>
      <c r="S36" s="396">
        <f>SUBTOTAL(9,S37:S44)</f>
        <v>2.25</v>
      </c>
      <c r="T36" s="396">
        <f>SUBTOTAL(9,T37:T44)</f>
        <v>2.25</v>
      </c>
    </row>
    <row r="37" spans="1:21" ht="42" customHeight="1" x14ac:dyDescent="0.25">
      <c r="A37" s="216"/>
      <c r="B37" s="424" t="s">
        <v>134</v>
      </c>
      <c r="C37" s="425" t="s">
        <v>135</v>
      </c>
      <c r="D37" s="424" t="s">
        <v>93</v>
      </c>
      <c r="E37" s="426">
        <f>SUM(E38:E38)</f>
        <v>0</v>
      </c>
      <c r="F37" s="424" t="s">
        <v>190</v>
      </c>
      <c r="G37" s="426">
        <f>SUM(G38:G38)</f>
        <v>0</v>
      </c>
      <c r="H37" s="635" t="s">
        <v>190</v>
      </c>
      <c r="I37" s="635" t="s">
        <v>190</v>
      </c>
      <c r="J37" s="426">
        <f>SUM(J38:J38)</f>
        <v>0</v>
      </c>
      <c r="K37" s="635" t="s">
        <v>190</v>
      </c>
      <c r="L37" s="426">
        <f>SUM(L38:L38)</f>
        <v>0</v>
      </c>
      <c r="M37" s="534" t="s">
        <v>190</v>
      </c>
      <c r="N37" s="426">
        <f>SUM(N38:N38)</f>
        <v>0</v>
      </c>
      <c r="O37" s="534" t="s">
        <v>190</v>
      </c>
      <c r="P37" s="534" t="s">
        <v>190</v>
      </c>
      <c r="Q37" s="427">
        <f>SUM(Q38:Q38)</f>
        <v>0</v>
      </c>
      <c r="R37" s="427">
        <f>SUM(R38:R38)</f>
        <v>0</v>
      </c>
      <c r="S37" s="427">
        <f>SUM(S38:S38)</f>
        <v>0</v>
      </c>
      <c r="T37" s="427">
        <f>SUM(T38:T38)</f>
        <v>0</v>
      </c>
    </row>
    <row r="38" spans="1:21" hidden="1" x14ac:dyDescent="0.25">
      <c r="A38" s="216"/>
      <c r="B38" s="412"/>
      <c r="C38" s="540"/>
      <c r="D38" s="381"/>
      <c r="E38" s="413"/>
      <c r="F38" s="424" t="s">
        <v>190</v>
      </c>
      <c r="G38" s="329"/>
      <c r="H38" s="329"/>
      <c r="I38" s="329"/>
      <c r="J38" s="330"/>
      <c r="K38" s="407" t="s">
        <v>190</v>
      </c>
      <c r="L38" s="413"/>
      <c r="M38" s="541"/>
      <c r="N38" s="78"/>
      <c r="O38" s="613"/>
      <c r="P38" s="541"/>
      <c r="Q38" s="614"/>
      <c r="R38" s="614"/>
      <c r="S38" s="78"/>
      <c r="T38" s="78"/>
      <c r="U38" s="328"/>
    </row>
    <row r="39" spans="1:21" ht="31.5" x14ac:dyDescent="0.25">
      <c r="A39" s="216"/>
      <c r="B39" s="424" t="s">
        <v>139</v>
      </c>
      <c r="C39" s="425" t="s">
        <v>140</v>
      </c>
      <c r="D39" s="424" t="s">
        <v>93</v>
      </c>
      <c r="E39" s="426">
        <f t="shared" ref="E39:L39" si="9">SUBTOTAL(9,E40:E46)</f>
        <v>17.548999999999999</v>
      </c>
      <c r="F39" s="426">
        <f t="shared" si="9"/>
        <v>0</v>
      </c>
      <c r="G39" s="426">
        <f t="shared" si="9"/>
        <v>13.734999999999999</v>
      </c>
      <c r="H39" s="426">
        <f t="shared" si="9"/>
        <v>0</v>
      </c>
      <c r="I39" s="426">
        <f t="shared" si="9"/>
        <v>0</v>
      </c>
      <c r="J39" s="426">
        <f>SUBTOTAL(9,J40:J46)</f>
        <v>13.734999999999999</v>
      </c>
      <c r="K39" s="426">
        <f t="shared" si="9"/>
        <v>0</v>
      </c>
      <c r="L39" s="426">
        <f t="shared" si="9"/>
        <v>11.446999999999999</v>
      </c>
      <c r="M39" s="426" t="s">
        <v>190</v>
      </c>
      <c r="N39" s="426">
        <f>SUBTOTAL(9,N40:N46)</f>
        <v>13.734999999999999</v>
      </c>
      <c r="O39" s="424" t="s">
        <v>190</v>
      </c>
      <c r="P39" s="424" t="s">
        <v>190</v>
      </c>
      <c r="Q39" s="426">
        <f>SUBTOTAL(9,Q40:Q44)</f>
        <v>0</v>
      </c>
      <c r="R39" s="426">
        <f>SUBTOTAL(9,R40:R44)</f>
        <v>0</v>
      </c>
      <c r="S39" s="426">
        <f>SUBTOTAL(9,S40:S44)</f>
        <v>2.25</v>
      </c>
      <c r="T39" s="426">
        <f>SUBTOTAL(9,T40:T44)</f>
        <v>2.25</v>
      </c>
    </row>
    <row r="40" spans="1:21" ht="33" customHeight="1" x14ac:dyDescent="0.25">
      <c r="B40" s="76" t="s">
        <v>139</v>
      </c>
      <c r="C40" s="399" t="s">
        <v>746</v>
      </c>
      <c r="D40" s="76" t="s">
        <v>748</v>
      </c>
      <c r="E40" s="77">
        <f>'С № 2'!V45</f>
        <v>1.9810000000000001</v>
      </c>
      <c r="F40" s="76" t="s">
        <v>811</v>
      </c>
      <c r="G40" s="76">
        <f>SUM(H40:K40)</f>
        <v>2.3810000000000002</v>
      </c>
      <c r="H40" s="510" t="s">
        <v>190</v>
      </c>
      <c r="I40" s="510" t="s">
        <v>190</v>
      </c>
      <c r="J40" s="77">
        <f>'С № 2'!BV45</f>
        <v>2.3810000000000002</v>
      </c>
      <c r="K40" s="510" t="s">
        <v>190</v>
      </c>
      <c r="L40" s="402">
        <f>'С № 4'!BS45</f>
        <v>1.9843333333333333</v>
      </c>
      <c r="M40" s="628">
        <v>2021</v>
      </c>
      <c r="N40" s="402">
        <f>J40</f>
        <v>2.3810000000000002</v>
      </c>
      <c r="O40" s="627" t="s">
        <v>658</v>
      </c>
      <c r="P40" s="76" t="s">
        <v>190</v>
      </c>
      <c r="Q40" s="76" t="s">
        <v>190</v>
      </c>
      <c r="R40" s="76" t="s">
        <v>190</v>
      </c>
      <c r="S40" s="77">
        <v>0.65</v>
      </c>
      <c r="T40" s="77">
        <v>0.65</v>
      </c>
    </row>
    <row r="41" spans="1:21" ht="33" customHeight="1" x14ac:dyDescent="0.25">
      <c r="B41" s="76" t="s">
        <v>139</v>
      </c>
      <c r="C41" s="399" t="s">
        <v>754</v>
      </c>
      <c r="D41" s="76" t="s">
        <v>760</v>
      </c>
      <c r="E41" s="77">
        <f>'С № 2'!V46</f>
        <v>1.98</v>
      </c>
      <c r="F41" s="76" t="s">
        <v>811</v>
      </c>
      <c r="G41" s="402">
        <f>SUM(H41:K41)</f>
        <v>2.38</v>
      </c>
      <c r="H41" s="510" t="s">
        <v>190</v>
      </c>
      <c r="I41" s="510" t="s">
        <v>190</v>
      </c>
      <c r="J41" s="77">
        <f>'С № 2'!BV46</f>
        <v>2.38</v>
      </c>
      <c r="K41" s="510" t="s">
        <v>190</v>
      </c>
      <c r="L41" s="402">
        <f>'С № 4'!BS46</f>
        <v>1.9833333333333334</v>
      </c>
      <c r="M41" s="628">
        <v>2022</v>
      </c>
      <c r="N41" s="402">
        <f>J41</f>
        <v>2.38</v>
      </c>
      <c r="O41" s="627" t="s">
        <v>658</v>
      </c>
      <c r="P41" s="76" t="s">
        <v>190</v>
      </c>
      <c r="Q41" s="76" t="s">
        <v>190</v>
      </c>
      <c r="R41" s="76" t="s">
        <v>190</v>
      </c>
      <c r="S41" s="77">
        <v>0.4</v>
      </c>
      <c r="T41" s="77">
        <v>0.4</v>
      </c>
    </row>
    <row r="42" spans="1:21" ht="33" customHeight="1" x14ac:dyDescent="0.25">
      <c r="B42" s="76" t="s">
        <v>139</v>
      </c>
      <c r="C42" s="399" t="s">
        <v>757</v>
      </c>
      <c r="D42" s="76" t="s">
        <v>761</v>
      </c>
      <c r="E42" s="77">
        <f>'С № 2'!V47</f>
        <v>2.907</v>
      </c>
      <c r="F42" s="76" t="s">
        <v>811</v>
      </c>
      <c r="G42" s="76">
        <f>SUM(H42:K42)</f>
        <v>3.3069999999999999</v>
      </c>
      <c r="H42" s="510" t="s">
        <v>190</v>
      </c>
      <c r="I42" s="510" t="s">
        <v>190</v>
      </c>
      <c r="J42" s="77">
        <f>'С № 2'!BV47</f>
        <v>3.3069999999999999</v>
      </c>
      <c r="K42" s="510" t="s">
        <v>190</v>
      </c>
      <c r="L42" s="402">
        <f>'С № 4'!BS47</f>
        <v>2.7563333333333335</v>
      </c>
      <c r="M42" s="628">
        <v>2022</v>
      </c>
      <c r="N42" s="402">
        <f>J42</f>
        <v>3.3069999999999999</v>
      </c>
      <c r="O42" s="627" t="s">
        <v>658</v>
      </c>
      <c r="P42" s="76" t="s">
        <v>190</v>
      </c>
      <c r="Q42" s="76" t="s">
        <v>190</v>
      </c>
      <c r="R42" s="76" t="s">
        <v>190</v>
      </c>
      <c r="S42" s="77">
        <v>0.4</v>
      </c>
      <c r="T42" s="77">
        <v>0.4</v>
      </c>
    </row>
    <row r="43" spans="1:21" ht="33" customHeight="1" x14ac:dyDescent="0.25">
      <c r="B43" s="76" t="s">
        <v>139</v>
      </c>
      <c r="C43" s="399" t="s">
        <v>717</v>
      </c>
      <c r="D43" s="76" t="s">
        <v>797</v>
      </c>
      <c r="E43" s="77">
        <f>'С № 2'!V48</f>
        <v>2.907</v>
      </c>
      <c r="F43" s="76" t="s">
        <v>811</v>
      </c>
      <c r="G43" s="76">
        <f>SUM(H43:K43)</f>
        <v>3.3069999999999999</v>
      </c>
      <c r="H43" s="510" t="s">
        <v>190</v>
      </c>
      <c r="I43" s="510" t="s">
        <v>190</v>
      </c>
      <c r="J43" s="77">
        <f>'С № 2'!BV48</f>
        <v>3.3069999999999999</v>
      </c>
      <c r="K43" s="510" t="s">
        <v>190</v>
      </c>
      <c r="L43" s="402">
        <f>'С № 4'!BS48</f>
        <v>2.7563333333333335</v>
      </c>
      <c r="M43" s="628">
        <v>2022</v>
      </c>
      <c r="N43" s="402">
        <f>J43</f>
        <v>3.3069999999999999</v>
      </c>
      <c r="O43" s="627" t="s">
        <v>658</v>
      </c>
      <c r="P43" s="76" t="s">
        <v>190</v>
      </c>
      <c r="Q43" s="76" t="s">
        <v>190</v>
      </c>
      <c r="R43" s="76" t="s">
        <v>190</v>
      </c>
      <c r="S43" s="77">
        <v>0.4</v>
      </c>
      <c r="T43" s="77">
        <v>0.4</v>
      </c>
    </row>
    <row r="44" spans="1:21" ht="33" customHeight="1" x14ac:dyDescent="0.25">
      <c r="B44" s="76" t="s">
        <v>139</v>
      </c>
      <c r="C44" s="399" t="s">
        <v>718</v>
      </c>
      <c r="D44" s="76" t="s">
        <v>798</v>
      </c>
      <c r="E44" s="77">
        <f>'С № 2'!V49</f>
        <v>0.96</v>
      </c>
      <c r="F44" s="76" t="s">
        <v>811</v>
      </c>
      <c r="G44" s="402">
        <f>SUM(H44:K44)</f>
        <v>1.3599999999999999</v>
      </c>
      <c r="H44" s="510" t="s">
        <v>190</v>
      </c>
      <c r="I44" s="510" t="s">
        <v>190</v>
      </c>
      <c r="J44" s="77">
        <f>'С № 2'!BV49</f>
        <v>1.3599999999999999</v>
      </c>
      <c r="K44" s="510" t="s">
        <v>190</v>
      </c>
      <c r="L44" s="402">
        <f>'С № 4'!BS49</f>
        <v>1.1333333333333333</v>
      </c>
      <c r="M44" s="628">
        <v>2021</v>
      </c>
      <c r="N44" s="402">
        <f>J44</f>
        <v>1.3599999999999999</v>
      </c>
      <c r="O44" s="627" t="s">
        <v>658</v>
      </c>
      <c r="P44" s="76" t="s">
        <v>190</v>
      </c>
      <c r="Q44" s="76" t="s">
        <v>190</v>
      </c>
      <c r="R44" s="76" t="s">
        <v>190</v>
      </c>
      <c r="S44" s="77">
        <v>0.4</v>
      </c>
      <c r="T44" s="77">
        <v>0.4</v>
      </c>
    </row>
    <row r="45" spans="1:21" ht="33" customHeight="1" x14ac:dyDescent="0.25">
      <c r="B45" s="76" t="s">
        <v>139</v>
      </c>
      <c r="C45" s="399" t="s">
        <v>1715</v>
      </c>
      <c r="D45" s="76" t="s">
        <v>1719</v>
      </c>
      <c r="E45" s="77">
        <f>'С № 2'!V50</f>
        <v>3.407</v>
      </c>
      <c r="F45" s="627" t="s">
        <v>812</v>
      </c>
      <c r="G45" s="402">
        <f t="shared" ref="G45:G46" si="10">SUM(H45:K45)</f>
        <v>0.5</v>
      </c>
      <c r="H45" s="510" t="s">
        <v>190</v>
      </c>
      <c r="I45" s="510" t="s">
        <v>190</v>
      </c>
      <c r="J45" s="77">
        <f>'С № 2'!BV50</f>
        <v>0.5</v>
      </c>
      <c r="K45" s="510" t="s">
        <v>190</v>
      </c>
      <c r="L45" s="402">
        <f>'С № 4'!BS50</f>
        <v>0.41666666666666669</v>
      </c>
      <c r="M45" s="628">
        <v>2022</v>
      </c>
      <c r="N45" s="402">
        <f t="shared" ref="N45:N46" si="11">J45</f>
        <v>0.5</v>
      </c>
      <c r="O45" s="627" t="s">
        <v>658</v>
      </c>
      <c r="P45" s="76" t="s">
        <v>190</v>
      </c>
      <c r="Q45" s="76" t="s">
        <v>190</v>
      </c>
      <c r="R45" s="76" t="s">
        <v>190</v>
      </c>
      <c r="S45" s="76" t="s">
        <v>190</v>
      </c>
      <c r="T45" s="76" t="s">
        <v>190</v>
      </c>
    </row>
    <row r="46" spans="1:21" ht="33" customHeight="1" x14ac:dyDescent="0.25">
      <c r="B46" s="76" t="s">
        <v>139</v>
      </c>
      <c r="C46" s="399" t="s">
        <v>1717</v>
      </c>
      <c r="D46" s="76" t="s">
        <v>1720</v>
      </c>
      <c r="E46" s="77">
        <f>'С № 2'!V51</f>
        <v>3.407</v>
      </c>
      <c r="F46" s="627" t="s">
        <v>812</v>
      </c>
      <c r="G46" s="402">
        <f t="shared" si="10"/>
        <v>0.5</v>
      </c>
      <c r="H46" s="510" t="s">
        <v>190</v>
      </c>
      <c r="I46" s="510" t="s">
        <v>190</v>
      </c>
      <c r="J46" s="77">
        <f>'С № 2'!BV51</f>
        <v>0.5</v>
      </c>
      <c r="K46" s="510" t="s">
        <v>190</v>
      </c>
      <c r="L46" s="402">
        <f>'С № 4'!BS51</f>
        <v>0.41666666666666669</v>
      </c>
      <c r="M46" s="628">
        <v>2022</v>
      </c>
      <c r="N46" s="402">
        <f t="shared" si="11"/>
        <v>0.5</v>
      </c>
      <c r="O46" s="627" t="s">
        <v>658</v>
      </c>
      <c r="P46" s="76" t="s">
        <v>190</v>
      </c>
      <c r="Q46" s="76" t="s">
        <v>190</v>
      </c>
      <c r="R46" s="76" t="s">
        <v>190</v>
      </c>
      <c r="S46" s="76" t="s">
        <v>190</v>
      </c>
      <c r="T46" s="76" t="s">
        <v>190</v>
      </c>
    </row>
    <row r="47" spans="1:21" ht="48" customHeight="1" x14ac:dyDescent="0.25">
      <c r="A47" s="216"/>
      <c r="B47" s="394" t="s">
        <v>141</v>
      </c>
      <c r="C47" s="395" t="s">
        <v>142</v>
      </c>
      <c r="D47" s="394" t="s">
        <v>93</v>
      </c>
      <c r="E47" s="396">
        <f>E48</f>
        <v>0</v>
      </c>
      <c r="F47" s="394" t="s">
        <v>190</v>
      </c>
      <c r="G47" s="396">
        <f>G48</f>
        <v>0</v>
      </c>
      <c r="H47" s="616">
        <f>H48+H50</f>
        <v>0</v>
      </c>
      <c r="I47" s="605">
        <f>I48+I50</f>
        <v>0</v>
      </c>
      <c r="J47" s="396">
        <f>J48</f>
        <v>0</v>
      </c>
      <c r="K47" s="616">
        <f>K48+K50</f>
        <v>0</v>
      </c>
      <c r="L47" s="396">
        <f>L48</f>
        <v>0</v>
      </c>
      <c r="M47" s="394" t="s">
        <v>190</v>
      </c>
      <c r="N47" s="396">
        <f>N48</f>
        <v>0</v>
      </c>
      <c r="O47" s="394" t="s">
        <v>190</v>
      </c>
      <c r="P47" s="394" t="s">
        <v>190</v>
      </c>
      <c r="Q47" s="396">
        <f>Q48+Q50</f>
        <v>0</v>
      </c>
      <c r="R47" s="396">
        <f>R48+R50</f>
        <v>0</v>
      </c>
      <c r="S47" s="396">
        <f>S48+S50</f>
        <v>0</v>
      </c>
      <c r="T47" s="396">
        <f>T48+T50</f>
        <v>0</v>
      </c>
    </row>
    <row r="48" spans="1:21" ht="42" customHeight="1" x14ac:dyDescent="0.25">
      <c r="A48" s="216"/>
      <c r="B48" s="424" t="s">
        <v>143</v>
      </c>
      <c r="C48" s="425" t="s">
        <v>144</v>
      </c>
      <c r="D48" s="424" t="s">
        <v>93</v>
      </c>
      <c r="E48" s="424">
        <f>SUM(E49:E49)</f>
        <v>0</v>
      </c>
      <c r="F48" s="424" t="s">
        <v>190</v>
      </c>
      <c r="G48" s="424">
        <f>SUM(G49:G49)</f>
        <v>0</v>
      </c>
      <c r="H48" s="611">
        <f>H49</f>
        <v>0</v>
      </c>
      <c r="I48" s="611">
        <f>I49</f>
        <v>0</v>
      </c>
      <c r="J48" s="426">
        <f>SUM(J49:J49)</f>
        <v>0</v>
      </c>
      <c r="K48" s="611">
        <f>K49</f>
        <v>0</v>
      </c>
      <c r="L48" s="426">
        <f>SUM(L49:L49)</f>
        <v>0</v>
      </c>
      <c r="M48" s="424" t="s">
        <v>190</v>
      </c>
      <c r="N48" s="426">
        <f>SUM(N49:N49)</f>
        <v>0</v>
      </c>
      <c r="O48" s="424" t="s">
        <v>190</v>
      </c>
      <c r="P48" s="424" t="s">
        <v>190</v>
      </c>
      <c r="Q48" s="426">
        <f t="shared" ref="Q48:T50" si="12">SUM(Q49:Q49)</f>
        <v>0</v>
      </c>
      <c r="R48" s="426">
        <f t="shared" si="12"/>
        <v>0</v>
      </c>
      <c r="S48" s="426">
        <f t="shared" si="12"/>
        <v>0</v>
      </c>
      <c r="T48" s="426">
        <f t="shared" si="12"/>
        <v>0</v>
      </c>
    </row>
    <row r="49" spans="1:21" ht="69" hidden="1" customHeight="1" x14ac:dyDescent="0.25">
      <c r="A49" s="216"/>
      <c r="B49" s="412" t="s">
        <v>145</v>
      </c>
      <c r="C49" s="540" t="s">
        <v>146</v>
      </c>
      <c r="D49" s="389" t="s">
        <v>147</v>
      </c>
      <c r="E49" s="617"/>
      <c r="F49" s="612" t="s">
        <v>692</v>
      </c>
      <c r="G49" s="329">
        <f>SUM(H49:K49)</f>
        <v>0</v>
      </c>
      <c r="H49" s="329">
        <v>0</v>
      </c>
      <c r="I49" s="329">
        <v>0</v>
      </c>
      <c r="J49" s="618"/>
      <c r="K49" s="329">
        <v>0</v>
      </c>
      <c r="L49" s="329">
        <f>J49/1.2</f>
        <v>0</v>
      </c>
      <c r="M49" s="541"/>
      <c r="N49" s="329"/>
      <c r="O49" s="613" t="s">
        <v>658</v>
      </c>
      <c r="P49" s="541" t="s">
        <v>190</v>
      </c>
      <c r="Q49" s="426">
        <f t="shared" si="12"/>
        <v>0</v>
      </c>
      <c r="R49" s="426">
        <f t="shared" si="12"/>
        <v>0</v>
      </c>
      <c r="S49" s="426">
        <f t="shared" si="12"/>
        <v>0</v>
      </c>
      <c r="T49" s="426">
        <f t="shared" si="12"/>
        <v>0</v>
      </c>
      <c r="U49" s="331"/>
    </row>
    <row r="50" spans="1:21" ht="42" customHeight="1" x14ac:dyDescent="0.25">
      <c r="A50" s="216"/>
      <c r="B50" s="424" t="s">
        <v>148</v>
      </c>
      <c r="C50" s="425" t="s">
        <v>149</v>
      </c>
      <c r="D50" s="424" t="s">
        <v>93</v>
      </c>
      <c r="E50" s="424" t="s">
        <v>190</v>
      </c>
      <c r="F50" s="424" t="s">
        <v>190</v>
      </c>
      <c r="G50" s="424" t="s">
        <v>693</v>
      </c>
      <c r="H50" s="424" t="s">
        <v>693</v>
      </c>
      <c r="I50" s="424" t="s">
        <v>693</v>
      </c>
      <c r="J50" s="424" t="s">
        <v>693</v>
      </c>
      <c r="K50" s="424" t="s">
        <v>693</v>
      </c>
      <c r="L50" s="424" t="s">
        <v>693</v>
      </c>
      <c r="M50" s="424" t="s">
        <v>190</v>
      </c>
      <c r="N50" s="424" t="s">
        <v>190</v>
      </c>
      <c r="O50" s="424" t="s">
        <v>190</v>
      </c>
      <c r="P50" s="424" t="s">
        <v>190</v>
      </c>
      <c r="Q50" s="426">
        <f t="shared" si="12"/>
        <v>0</v>
      </c>
      <c r="R50" s="426">
        <f t="shared" si="12"/>
        <v>0</v>
      </c>
      <c r="S50" s="426">
        <f t="shared" si="12"/>
        <v>0</v>
      </c>
      <c r="T50" s="426">
        <f t="shared" si="12"/>
        <v>0</v>
      </c>
    </row>
    <row r="51" spans="1:21" ht="48" customHeight="1" x14ac:dyDescent="0.25">
      <c r="A51" s="216"/>
      <c r="B51" s="394" t="s">
        <v>150</v>
      </c>
      <c r="C51" s="395" t="s">
        <v>151</v>
      </c>
      <c r="D51" s="394" t="s">
        <v>93</v>
      </c>
      <c r="E51" s="639">
        <f>SUBTOTAL(9,E52:E61)</f>
        <v>1E-4</v>
      </c>
      <c r="F51" s="394" t="s">
        <v>190</v>
      </c>
      <c r="G51" s="396">
        <f>SUBTOTAL(9,G52:G61)</f>
        <v>1E-4</v>
      </c>
      <c r="H51" s="605">
        <f>H52+H53+H55+H56+H57+H59+H60+H61</f>
        <v>0</v>
      </c>
      <c r="I51" s="605">
        <f>I52+I53+I55+I56+I57+I59+I60+I61</f>
        <v>0</v>
      </c>
      <c r="J51" s="396">
        <f>SUBTOTAL(9,J52:J61)</f>
        <v>1E-4</v>
      </c>
      <c r="K51" s="605">
        <f>K52+K53+K55+K56+K57+K59+K60+K61</f>
        <v>0</v>
      </c>
      <c r="L51" s="396">
        <f>SUBTOTAL(9,L52:L61)</f>
        <v>0</v>
      </c>
      <c r="M51" s="394" t="s">
        <v>190</v>
      </c>
      <c r="N51" s="396">
        <f>SUBTOTAL(9,N52:N61)</f>
        <v>0</v>
      </c>
      <c r="O51" s="394" t="s">
        <v>190</v>
      </c>
      <c r="P51" s="394" t="s">
        <v>190</v>
      </c>
      <c r="Q51" s="620">
        <v>0</v>
      </c>
      <c r="R51" s="620">
        <v>0</v>
      </c>
      <c r="S51" s="620">
        <v>0</v>
      </c>
      <c r="T51" s="620">
        <v>0</v>
      </c>
    </row>
    <row r="52" spans="1:21" ht="34.5" customHeight="1" x14ac:dyDescent="0.25">
      <c r="A52" s="216"/>
      <c r="B52" s="450" t="s">
        <v>152</v>
      </c>
      <c r="C52" s="451" t="s">
        <v>153</v>
      </c>
      <c r="D52" s="421" t="s">
        <v>93</v>
      </c>
      <c r="E52" s="325">
        <v>0</v>
      </c>
      <c r="F52" s="421" t="s">
        <v>190</v>
      </c>
      <c r="G52" s="325">
        <v>0</v>
      </c>
      <c r="H52" s="325">
        <v>0</v>
      </c>
      <c r="I52" s="325">
        <v>0</v>
      </c>
      <c r="J52" s="325">
        <v>0</v>
      </c>
      <c r="K52" s="325">
        <v>0</v>
      </c>
      <c r="L52" s="325">
        <v>0</v>
      </c>
      <c r="M52" s="421" t="s">
        <v>190</v>
      </c>
      <c r="N52" s="325">
        <v>0</v>
      </c>
      <c r="O52" s="421" t="s">
        <v>190</v>
      </c>
      <c r="P52" s="421" t="s">
        <v>190</v>
      </c>
      <c r="Q52" s="325">
        <v>0</v>
      </c>
      <c r="R52" s="325">
        <v>0</v>
      </c>
      <c r="S52" s="325">
        <v>0</v>
      </c>
      <c r="T52" s="325">
        <v>0</v>
      </c>
    </row>
    <row r="53" spans="1:21" ht="34.5" customHeight="1" x14ac:dyDescent="0.25">
      <c r="A53" s="216"/>
      <c r="B53" s="450" t="s">
        <v>154</v>
      </c>
      <c r="C53" s="451" t="s">
        <v>155</v>
      </c>
      <c r="D53" s="421" t="s">
        <v>93</v>
      </c>
      <c r="E53" s="325">
        <v>0</v>
      </c>
      <c r="F53" s="421" t="s">
        <v>190</v>
      </c>
      <c r="G53" s="325">
        <v>0</v>
      </c>
      <c r="H53" s="325">
        <v>0</v>
      </c>
      <c r="I53" s="325">
        <v>0</v>
      </c>
      <c r="J53" s="325">
        <v>0</v>
      </c>
      <c r="K53" s="325">
        <v>0</v>
      </c>
      <c r="L53" s="325">
        <v>0</v>
      </c>
      <c r="M53" s="421" t="s">
        <v>190</v>
      </c>
      <c r="N53" s="325">
        <v>0</v>
      </c>
      <c r="O53" s="421" t="s">
        <v>190</v>
      </c>
      <c r="P53" s="421" t="s">
        <v>190</v>
      </c>
      <c r="Q53" s="325">
        <v>0</v>
      </c>
      <c r="R53" s="325">
        <v>0</v>
      </c>
      <c r="S53" s="325">
        <v>0</v>
      </c>
      <c r="T53" s="325">
        <v>0</v>
      </c>
    </row>
    <row r="54" spans="1:21" ht="33" customHeight="1" x14ac:dyDescent="0.25">
      <c r="B54" s="407" t="s">
        <v>154</v>
      </c>
      <c r="C54" s="453" t="s">
        <v>734</v>
      </c>
      <c r="D54" s="76" t="s">
        <v>799</v>
      </c>
      <c r="E54" s="924">
        <f>'С № 2'!V58</f>
        <v>1E-4</v>
      </c>
      <c r="F54" s="627" t="s">
        <v>812</v>
      </c>
      <c r="G54" s="510">
        <f>SUM(H54:K54)</f>
        <v>1E-4</v>
      </c>
      <c r="H54" s="510" t="s">
        <v>190</v>
      </c>
      <c r="I54" s="510" t="s">
        <v>190</v>
      </c>
      <c r="J54" s="510">
        <f>'С № 2'!BV58</f>
        <v>1E-4</v>
      </c>
      <c r="K54" s="510" t="s">
        <v>190</v>
      </c>
      <c r="L54" s="924" t="s">
        <v>190</v>
      </c>
      <c r="M54" s="76" t="s">
        <v>190</v>
      </c>
      <c r="N54" s="924" t="s">
        <v>190</v>
      </c>
      <c r="O54" s="627" t="s">
        <v>790</v>
      </c>
      <c r="P54" s="76" t="s">
        <v>190</v>
      </c>
      <c r="Q54" s="76" t="s">
        <v>190</v>
      </c>
      <c r="R54" s="76" t="s">
        <v>190</v>
      </c>
      <c r="S54" s="76" t="s">
        <v>190</v>
      </c>
      <c r="T54" s="76" t="s">
        <v>190</v>
      </c>
    </row>
    <row r="55" spans="1:21" ht="42" customHeight="1" x14ac:dyDescent="0.25">
      <c r="A55" s="216"/>
      <c r="B55" s="421" t="s">
        <v>156</v>
      </c>
      <c r="C55" s="422" t="s">
        <v>157</v>
      </c>
      <c r="D55" s="421" t="s">
        <v>93</v>
      </c>
      <c r="E55" s="325">
        <v>0</v>
      </c>
      <c r="F55" s="421" t="s">
        <v>190</v>
      </c>
      <c r="G55" s="325">
        <v>0</v>
      </c>
      <c r="H55" s="325">
        <v>0</v>
      </c>
      <c r="I55" s="325">
        <v>0</v>
      </c>
      <c r="J55" s="325">
        <v>0</v>
      </c>
      <c r="K55" s="325">
        <v>0</v>
      </c>
      <c r="L55" s="325">
        <v>0</v>
      </c>
      <c r="M55" s="421" t="s">
        <v>190</v>
      </c>
      <c r="N55" s="325">
        <v>0</v>
      </c>
      <c r="O55" s="421" t="s">
        <v>190</v>
      </c>
      <c r="P55" s="421" t="s">
        <v>190</v>
      </c>
      <c r="Q55" s="325">
        <v>0</v>
      </c>
      <c r="R55" s="325">
        <v>0</v>
      </c>
      <c r="S55" s="325">
        <v>0</v>
      </c>
      <c r="T55" s="325">
        <v>0</v>
      </c>
    </row>
    <row r="56" spans="1:21" ht="42" customHeight="1" x14ac:dyDescent="0.25">
      <c r="A56" s="216"/>
      <c r="B56" s="421" t="s">
        <v>158</v>
      </c>
      <c r="C56" s="422" t="s">
        <v>159</v>
      </c>
      <c r="D56" s="421" t="s">
        <v>93</v>
      </c>
      <c r="E56" s="325">
        <v>0</v>
      </c>
      <c r="F56" s="421" t="s">
        <v>190</v>
      </c>
      <c r="G56" s="325">
        <v>0</v>
      </c>
      <c r="H56" s="325">
        <v>0</v>
      </c>
      <c r="I56" s="325">
        <v>0</v>
      </c>
      <c r="J56" s="325">
        <v>0</v>
      </c>
      <c r="K56" s="325">
        <v>0</v>
      </c>
      <c r="L56" s="325">
        <v>0</v>
      </c>
      <c r="M56" s="421" t="s">
        <v>190</v>
      </c>
      <c r="N56" s="325">
        <v>0</v>
      </c>
      <c r="O56" s="421" t="s">
        <v>190</v>
      </c>
      <c r="P56" s="421" t="s">
        <v>190</v>
      </c>
      <c r="Q56" s="325">
        <v>0</v>
      </c>
      <c r="R56" s="325">
        <v>0</v>
      </c>
      <c r="S56" s="325">
        <v>0</v>
      </c>
      <c r="T56" s="325">
        <v>0</v>
      </c>
    </row>
    <row r="57" spans="1:21" ht="42" customHeight="1" x14ac:dyDescent="0.25">
      <c r="A57" s="216"/>
      <c r="B57" s="421" t="s">
        <v>160</v>
      </c>
      <c r="C57" s="422" t="s">
        <v>161</v>
      </c>
      <c r="D57" s="421" t="s">
        <v>93</v>
      </c>
      <c r="E57" s="621">
        <f>SUM(E58:E58)</f>
        <v>0</v>
      </c>
      <c r="F57" s="421" t="s">
        <v>190</v>
      </c>
      <c r="G57" s="621">
        <f>SUM(G58:G58)</f>
        <v>0</v>
      </c>
      <c r="H57" s="325">
        <f>H58</f>
        <v>0</v>
      </c>
      <c r="I57" s="325">
        <f>I58</f>
        <v>0</v>
      </c>
      <c r="J57" s="621">
        <f>SUM(J58:J58)</f>
        <v>0</v>
      </c>
      <c r="K57" s="325">
        <f>K58</f>
        <v>0</v>
      </c>
      <c r="L57" s="621">
        <f>SUM(L58:L58)</f>
        <v>0</v>
      </c>
      <c r="M57" s="421" t="s">
        <v>190</v>
      </c>
      <c r="N57" s="621">
        <f>SUM(N58:N58)</f>
        <v>0</v>
      </c>
      <c r="O57" s="421" t="s">
        <v>190</v>
      </c>
      <c r="P57" s="421" t="s">
        <v>190</v>
      </c>
      <c r="Q57" s="325">
        <f>SUM(Q58:Q58)</f>
        <v>0</v>
      </c>
      <c r="R57" s="325">
        <f>SUM(R58:R58)</f>
        <v>0</v>
      </c>
      <c r="S57" s="325">
        <f>S58</f>
        <v>0</v>
      </c>
      <c r="T57" s="325">
        <f>T58</f>
        <v>0</v>
      </c>
    </row>
    <row r="58" spans="1:21" ht="51.75" hidden="1" customHeight="1" x14ac:dyDescent="0.25">
      <c r="A58" s="216"/>
      <c r="B58" s="412" t="s">
        <v>162</v>
      </c>
      <c r="C58" s="540" t="s">
        <v>163</v>
      </c>
      <c r="D58" s="389" t="s">
        <v>164</v>
      </c>
      <c r="E58" s="617"/>
      <c r="F58" s="615"/>
      <c r="G58" s="329"/>
      <c r="H58" s="329"/>
      <c r="I58" s="329"/>
      <c r="J58" s="618"/>
      <c r="K58" s="329"/>
      <c r="L58" s="329"/>
      <c r="M58" s="541"/>
      <c r="N58" s="329"/>
      <c r="O58" s="613"/>
      <c r="P58" s="541"/>
      <c r="Q58" s="78"/>
      <c r="R58" s="78"/>
      <c r="S58" s="619"/>
      <c r="T58" s="619"/>
      <c r="U58" s="331"/>
    </row>
    <row r="59" spans="1:21" ht="42" customHeight="1" x14ac:dyDescent="0.25">
      <c r="A59" s="216"/>
      <c r="B59" s="421" t="s">
        <v>165</v>
      </c>
      <c r="C59" s="422" t="s">
        <v>166</v>
      </c>
      <c r="D59" s="421" t="s">
        <v>93</v>
      </c>
      <c r="E59" s="325">
        <v>0</v>
      </c>
      <c r="F59" s="421" t="s">
        <v>190</v>
      </c>
      <c r="G59" s="325">
        <v>0</v>
      </c>
      <c r="H59" s="325">
        <v>0</v>
      </c>
      <c r="I59" s="325">
        <v>0</v>
      </c>
      <c r="J59" s="325">
        <v>0</v>
      </c>
      <c r="K59" s="325">
        <v>0</v>
      </c>
      <c r="L59" s="325">
        <v>0</v>
      </c>
      <c r="M59" s="421" t="s">
        <v>190</v>
      </c>
      <c r="N59" s="325">
        <v>0</v>
      </c>
      <c r="O59" s="421" t="s">
        <v>190</v>
      </c>
      <c r="P59" s="421" t="s">
        <v>190</v>
      </c>
      <c r="Q59" s="325">
        <v>0</v>
      </c>
      <c r="R59" s="325">
        <v>0</v>
      </c>
      <c r="S59" s="325">
        <v>0</v>
      </c>
      <c r="T59" s="325">
        <v>0</v>
      </c>
    </row>
    <row r="60" spans="1:21" ht="42" customHeight="1" x14ac:dyDescent="0.25">
      <c r="A60" s="216"/>
      <c r="B60" s="450" t="s">
        <v>167</v>
      </c>
      <c r="C60" s="451" t="s">
        <v>168</v>
      </c>
      <c r="D60" s="421" t="s">
        <v>93</v>
      </c>
      <c r="E60" s="325">
        <v>0</v>
      </c>
      <c r="F60" s="421" t="s">
        <v>190</v>
      </c>
      <c r="G60" s="325">
        <v>0</v>
      </c>
      <c r="H60" s="325">
        <v>0</v>
      </c>
      <c r="I60" s="325">
        <v>0</v>
      </c>
      <c r="J60" s="325">
        <v>0</v>
      </c>
      <c r="K60" s="325">
        <v>0</v>
      </c>
      <c r="L60" s="325">
        <v>0</v>
      </c>
      <c r="M60" s="421" t="s">
        <v>190</v>
      </c>
      <c r="N60" s="325">
        <v>0</v>
      </c>
      <c r="O60" s="421" t="s">
        <v>190</v>
      </c>
      <c r="P60" s="421" t="s">
        <v>190</v>
      </c>
      <c r="Q60" s="325">
        <v>0</v>
      </c>
      <c r="R60" s="325">
        <v>0</v>
      </c>
      <c r="S60" s="325">
        <v>0</v>
      </c>
      <c r="T60" s="325">
        <v>0</v>
      </c>
    </row>
    <row r="61" spans="1:21" ht="42" customHeight="1" x14ac:dyDescent="0.25">
      <c r="A61" s="216"/>
      <c r="B61" s="450" t="s">
        <v>169</v>
      </c>
      <c r="C61" s="451" t="s">
        <v>170</v>
      </c>
      <c r="D61" s="421" t="s">
        <v>93</v>
      </c>
      <c r="E61" s="325">
        <v>0</v>
      </c>
      <c r="F61" s="421" t="s">
        <v>190</v>
      </c>
      <c r="G61" s="325">
        <v>0</v>
      </c>
      <c r="H61" s="325">
        <v>0</v>
      </c>
      <c r="I61" s="325">
        <v>0</v>
      </c>
      <c r="J61" s="325">
        <v>0</v>
      </c>
      <c r="K61" s="325">
        <v>0</v>
      </c>
      <c r="L61" s="325">
        <v>0</v>
      </c>
      <c r="M61" s="421" t="s">
        <v>190</v>
      </c>
      <c r="N61" s="325">
        <v>0</v>
      </c>
      <c r="O61" s="421" t="s">
        <v>190</v>
      </c>
      <c r="P61" s="421" t="s">
        <v>190</v>
      </c>
      <c r="Q61" s="325">
        <v>0</v>
      </c>
      <c r="R61" s="325">
        <v>0</v>
      </c>
      <c r="S61" s="325">
        <v>0</v>
      </c>
      <c r="T61" s="325">
        <v>0</v>
      </c>
    </row>
    <row r="62" spans="1:21" ht="48" customHeight="1" x14ac:dyDescent="0.25">
      <c r="A62" s="216"/>
      <c r="B62" s="394" t="s">
        <v>171</v>
      </c>
      <c r="C62" s="395" t="s">
        <v>172</v>
      </c>
      <c r="D62" s="394" t="s">
        <v>93</v>
      </c>
      <c r="E62" s="396">
        <f>E63+E64</f>
        <v>0</v>
      </c>
      <c r="F62" s="394" t="s">
        <v>190</v>
      </c>
      <c r="G62" s="396" t="s">
        <v>190</v>
      </c>
      <c r="H62" s="605">
        <f>H63+H64</f>
        <v>0</v>
      </c>
      <c r="I62" s="605">
        <f>I63+I64</f>
        <v>0</v>
      </c>
      <c r="J62" s="396" t="s">
        <v>190</v>
      </c>
      <c r="K62" s="605">
        <f>K63+K64</f>
        <v>0</v>
      </c>
      <c r="L62" s="405" t="s">
        <v>190</v>
      </c>
      <c r="M62" s="394" t="s">
        <v>190</v>
      </c>
      <c r="N62" s="405" t="s">
        <v>190</v>
      </c>
      <c r="O62" s="394" t="s">
        <v>190</v>
      </c>
      <c r="P62" s="394" t="s">
        <v>190</v>
      </c>
      <c r="Q62" s="620">
        <v>0</v>
      </c>
      <c r="R62" s="620">
        <v>0</v>
      </c>
      <c r="S62" s="620">
        <v>0</v>
      </c>
      <c r="T62" s="620">
        <v>0</v>
      </c>
    </row>
    <row r="63" spans="1:21" ht="42" customHeight="1" x14ac:dyDescent="0.25">
      <c r="A63" s="216"/>
      <c r="B63" s="421" t="s">
        <v>173</v>
      </c>
      <c r="C63" s="422" t="s">
        <v>174</v>
      </c>
      <c r="D63" s="421" t="s">
        <v>93</v>
      </c>
      <c r="E63" s="611">
        <v>0</v>
      </c>
      <c r="F63" s="424" t="s">
        <v>190</v>
      </c>
      <c r="G63" s="622">
        <v>0</v>
      </c>
      <c r="H63" s="622">
        <v>0</v>
      </c>
      <c r="I63" s="622">
        <v>0</v>
      </c>
      <c r="J63" s="622">
        <v>0</v>
      </c>
      <c r="K63" s="622">
        <v>0</v>
      </c>
      <c r="L63" s="622">
        <v>0</v>
      </c>
      <c r="M63" s="424" t="s">
        <v>190</v>
      </c>
      <c r="N63" s="622">
        <v>0</v>
      </c>
      <c r="O63" s="424" t="s">
        <v>190</v>
      </c>
      <c r="P63" s="424" t="s">
        <v>190</v>
      </c>
      <c r="Q63" s="622">
        <v>0</v>
      </c>
      <c r="R63" s="622">
        <v>0</v>
      </c>
      <c r="S63" s="622">
        <v>0</v>
      </c>
      <c r="T63" s="622">
        <v>0</v>
      </c>
    </row>
    <row r="64" spans="1:21" ht="42" customHeight="1" x14ac:dyDescent="0.25">
      <c r="A64" s="216"/>
      <c r="B64" s="421" t="s">
        <v>175</v>
      </c>
      <c r="C64" s="422" t="s">
        <v>176</v>
      </c>
      <c r="D64" s="421" t="s">
        <v>93</v>
      </c>
      <c r="E64" s="611">
        <v>0</v>
      </c>
      <c r="F64" s="424" t="s">
        <v>190</v>
      </c>
      <c r="G64" s="622">
        <v>0</v>
      </c>
      <c r="H64" s="622">
        <v>0</v>
      </c>
      <c r="I64" s="622">
        <v>0</v>
      </c>
      <c r="J64" s="622">
        <v>0</v>
      </c>
      <c r="K64" s="622">
        <v>0</v>
      </c>
      <c r="L64" s="622">
        <v>0</v>
      </c>
      <c r="M64" s="424" t="s">
        <v>190</v>
      </c>
      <c r="N64" s="622">
        <v>0</v>
      </c>
      <c r="O64" s="424" t="s">
        <v>190</v>
      </c>
      <c r="P64" s="424" t="s">
        <v>190</v>
      </c>
      <c r="Q64" s="622">
        <v>0</v>
      </c>
      <c r="R64" s="622">
        <v>0</v>
      </c>
      <c r="S64" s="622">
        <v>0</v>
      </c>
      <c r="T64" s="622">
        <v>0</v>
      </c>
    </row>
    <row r="65" spans="1:20" ht="48" customHeight="1" x14ac:dyDescent="0.25">
      <c r="A65" s="216"/>
      <c r="B65" s="394" t="s">
        <v>177</v>
      </c>
      <c r="C65" s="593" t="s">
        <v>178</v>
      </c>
      <c r="D65" s="441" t="s">
        <v>93</v>
      </c>
      <c r="E65" s="623">
        <f>E66+E67</f>
        <v>0</v>
      </c>
      <c r="F65" s="552" t="s">
        <v>190</v>
      </c>
      <c r="G65" s="623">
        <f t="shared" ref="G65:L65" si="13">G66+G67</f>
        <v>0</v>
      </c>
      <c r="H65" s="623">
        <f t="shared" si="13"/>
        <v>0</v>
      </c>
      <c r="I65" s="623">
        <f t="shared" si="13"/>
        <v>0</v>
      </c>
      <c r="J65" s="623">
        <f t="shared" si="13"/>
        <v>0</v>
      </c>
      <c r="K65" s="623">
        <f t="shared" si="13"/>
        <v>0</v>
      </c>
      <c r="L65" s="623">
        <f t="shared" si="13"/>
        <v>0</v>
      </c>
      <c r="M65" s="552" t="s">
        <v>190</v>
      </c>
      <c r="N65" s="623">
        <f>N66+N67</f>
        <v>0</v>
      </c>
      <c r="O65" s="552" t="s">
        <v>190</v>
      </c>
      <c r="P65" s="552" t="s">
        <v>190</v>
      </c>
      <c r="Q65" s="620">
        <v>0</v>
      </c>
      <c r="R65" s="620">
        <v>0</v>
      </c>
      <c r="S65" s="620">
        <v>0</v>
      </c>
      <c r="T65" s="620">
        <v>0</v>
      </c>
    </row>
    <row r="66" spans="1:20" ht="42" customHeight="1" x14ac:dyDescent="0.25">
      <c r="A66" s="216"/>
      <c r="B66" s="421" t="s">
        <v>179</v>
      </c>
      <c r="C66" s="629" t="s">
        <v>180</v>
      </c>
      <c r="D66" s="444" t="s">
        <v>93</v>
      </c>
      <c r="E66" s="622">
        <v>0</v>
      </c>
      <c r="F66" s="624" t="s">
        <v>190</v>
      </c>
      <c r="G66" s="622">
        <v>0</v>
      </c>
      <c r="H66" s="622">
        <v>0</v>
      </c>
      <c r="I66" s="622">
        <v>0</v>
      </c>
      <c r="J66" s="622">
        <v>0</v>
      </c>
      <c r="K66" s="622">
        <v>0</v>
      </c>
      <c r="L66" s="622">
        <v>0</v>
      </c>
      <c r="M66" s="624" t="s">
        <v>190</v>
      </c>
      <c r="N66" s="622">
        <v>0</v>
      </c>
      <c r="O66" s="624" t="s">
        <v>190</v>
      </c>
      <c r="P66" s="624" t="s">
        <v>190</v>
      </c>
      <c r="Q66" s="611">
        <v>0</v>
      </c>
      <c r="R66" s="611" t="s">
        <v>693</v>
      </c>
      <c r="S66" s="611" t="s">
        <v>693</v>
      </c>
      <c r="T66" s="611" t="s">
        <v>693</v>
      </c>
    </row>
    <row r="67" spans="1:20" ht="42" customHeight="1" x14ac:dyDescent="0.25">
      <c r="A67" s="216"/>
      <c r="B67" s="421" t="s">
        <v>181</v>
      </c>
      <c r="C67" s="629" t="s">
        <v>694</v>
      </c>
      <c r="D67" s="444" t="s">
        <v>93</v>
      </c>
      <c r="E67" s="622">
        <v>0</v>
      </c>
      <c r="F67" s="624" t="s">
        <v>190</v>
      </c>
      <c r="G67" s="622">
        <v>0</v>
      </c>
      <c r="H67" s="622">
        <v>0</v>
      </c>
      <c r="I67" s="622">
        <v>0</v>
      </c>
      <c r="J67" s="622">
        <v>0</v>
      </c>
      <c r="K67" s="622">
        <v>0</v>
      </c>
      <c r="L67" s="622">
        <v>0</v>
      </c>
      <c r="M67" s="624" t="s">
        <v>190</v>
      </c>
      <c r="N67" s="622">
        <v>0</v>
      </c>
      <c r="O67" s="624" t="s">
        <v>190</v>
      </c>
      <c r="P67" s="624" t="s">
        <v>190</v>
      </c>
      <c r="Q67" s="611">
        <v>0</v>
      </c>
      <c r="R67" s="611" t="s">
        <v>693</v>
      </c>
      <c r="S67" s="611" t="s">
        <v>693</v>
      </c>
      <c r="T67" s="611" t="s">
        <v>693</v>
      </c>
    </row>
    <row r="68" spans="1:20" ht="48" customHeight="1" x14ac:dyDescent="0.25">
      <c r="A68" s="216"/>
      <c r="B68" s="394" t="s">
        <v>183</v>
      </c>
      <c r="C68" s="593" t="s">
        <v>184</v>
      </c>
      <c r="D68" s="441" t="s">
        <v>93</v>
      </c>
      <c r="E68" s="640">
        <f>SUBTOTAL(9,E69:E80)</f>
        <v>113.03399999999999</v>
      </c>
      <c r="F68" s="552" t="s">
        <v>190</v>
      </c>
      <c r="G68" s="640">
        <f>SUBTOTAL(9,G69:G80)</f>
        <v>109.4341</v>
      </c>
      <c r="H68" s="623">
        <v>0</v>
      </c>
      <c r="I68" s="623">
        <v>0</v>
      </c>
      <c r="J68" s="640">
        <f>SUBTOTAL(9,J69:J80)</f>
        <v>109.4341</v>
      </c>
      <c r="K68" s="623">
        <v>0</v>
      </c>
      <c r="L68" s="640">
        <f>SUBTOTAL(9,L69:L80)</f>
        <v>91.195433333333341</v>
      </c>
      <c r="M68" s="552" t="s">
        <v>190</v>
      </c>
      <c r="N68" s="640">
        <f>SUBTOTAL(9,N69:N80)</f>
        <v>109.4341</v>
      </c>
      <c r="O68" s="552" t="s">
        <v>190</v>
      </c>
      <c r="P68" s="408">
        <f>SUBTOTAL(9,P69:P80)</f>
        <v>0</v>
      </c>
      <c r="Q68" s="408">
        <f>SUBTOTAL(9,Q69:Q80)</f>
        <v>0</v>
      </c>
      <c r="R68" s="408">
        <f>SUBTOTAL(9,R69:R80)</f>
        <v>14.083</v>
      </c>
      <c r="S68" s="408">
        <f>SUBTOTAL(9,S69:S80)</f>
        <v>0</v>
      </c>
      <c r="T68" s="408">
        <f>SUBTOTAL(9,T69:T80)</f>
        <v>1.8</v>
      </c>
    </row>
    <row r="69" spans="1:20" ht="33" customHeight="1" x14ac:dyDescent="0.25">
      <c r="B69" s="76" t="s">
        <v>183</v>
      </c>
      <c r="C69" s="630" t="s">
        <v>737</v>
      </c>
      <c r="D69" s="380" t="s">
        <v>742</v>
      </c>
      <c r="E69" s="204">
        <f>'С № 2'!V72</f>
        <v>6.0549999999999997</v>
      </c>
      <c r="F69" s="541" t="s">
        <v>811</v>
      </c>
      <c r="G69" s="204">
        <f>SUM(H69:K69)</f>
        <v>6.0549999999999997</v>
      </c>
      <c r="H69" s="204" t="s">
        <v>190</v>
      </c>
      <c r="I69" s="204" t="s">
        <v>190</v>
      </c>
      <c r="J69" s="204">
        <f>'С № 2'!BV72</f>
        <v>6.0549999999999997</v>
      </c>
      <c r="K69" s="204" t="s">
        <v>190</v>
      </c>
      <c r="L69" s="204">
        <f>'С № 4'!BS72</f>
        <v>5.0458333333333334</v>
      </c>
      <c r="M69" s="626" t="str">
        <f>'С № 13'!F56</f>
        <v>2020</v>
      </c>
      <c r="N69" s="204">
        <f>G69</f>
        <v>6.0549999999999997</v>
      </c>
      <c r="O69" s="541" t="s">
        <v>792</v>
      </c>
      <c r="P69" s="541" t="s">
        <v>190</v>
      </c>
      <c r="Q69" s="407" t="s">
        <v>190</v>
      </c>
      <c r="R69" s="407">
        <v>0.84499999999999997</v>
      </c>
      <c r="S69" s="407" t="s">
        <v>190</v>
      </c>
      <c r="T69" s="407" t="s">
        <v>190</v>
      </c>
    </row>
    <row r="70" spans="1:20" ht="33" customHeight="1" x14ac:dyDescent="0.25">
      <c r="B70" s="76" t="s">
        <v>183</v>
      </c>
      <c r="C70" s="630" t="s">
        <v>738</v>
      </c>
      <c r="D70" s="380" t="s">
        <v>800</v>
      </c>
      <c r="E70" s="204">
        <f>'С № 2'!V73</f>
        <v>6.96</v>
      </c>
      <c r="F70" s="541" t="s">
        <v>811</v>
      </c>
      <c r="G70" s="204">
        <f t="shared" ref="G70:G80" si="14">SUM(H70:K70)</f>
        <v>6.96</v>
      </c>
      <c r="H70" s="204" t="s">
        <v>190</v>
      </c>
      <c r="I70" s="204" t="s">
        <v>190</v>
      </c>
      <c r="J70" s="204">
        <f>'С № 2'!BV73</f>
        <v>6.96</v>
      </c>
      <c r="K70" s="204" t="s">
        <v>190</v>
      </c>
      <c r="L70" s="204">
        <f>'С № 4'!BS73</f>
        <v>5.8</v>
      </c>
      <c r="M70" s="626" t="str">
        <f>'С № 13'!F57</f>
        <v>2020</v>
      </c>
      <c r="N70" s="204">
        <f t="shared" ref="N70:N80" si="15">G70</f>
        <v>6.96</v>
      </c>
      <c r="O70" s="541" t="s">
        <v>791</v>
      </c>
      <c r="P70" s="541" t="s">
        <v>190</v>
      </c>
      <c r="Q70" s="407" t="s">
        <v>190</v>
      </c>
      <c r="R70" s="407">
        <v>3.0329999999999999</v>
      </c>
      <c r="S70" s="407" t="s">
        <v>190</v>
      </c>
      <c r="T70" s="407" t="s">
        <v>190</v>
      </c>
    </row>
    <row r="71" spans="1:20" ht="33" customHeight="1" x14ac:dyDescent="0.25">
      <c r="B71" s="76" t="s">
        <v>183</v>
      </c>
      <c r="C71" s="630" t="s">
        <v>721</v>
      </c>
      <c r="D71" s="380" t="s">
        <v>801</v>
      </c>
      <c r="E71" s="204">
        <f>'С № 2'!V74</f>
        <v>4.47</v>
      </c>
      <c r="F71" s="541" t="s">
        <v>811</v>
      </c>
      <c r="G71" s="204">
        <f t="shared" si="14"/>
        <v>4.47</v>
      </c>
      <c r="H71" s="204" t="s">
        <v>190</v>
      </c>
      <c r="I71" s="204" t="s">
        <v>190</v>
      </c>
      <c r="J71" s="204">
        <f>'С № 2'!BV74</f>
        <v>4.47</v>
      </c>
      <c r="K71" s="204" t="s">
        <v>190</v>
      </c>
      <c r="L71" s="204">
        <f>'С № 4'!BS74</f>
        <v>3.7250000000000001</v>
      </c>
      <c r="M71" s="626" t="str">
        <f>'С № 13'!F58</f>
        <v>2020</v>
      </c>
      <c r="N71" s="204">
        <f t="shared" si="15"/>
        <v>4.47</v>
      </c>
      <c r="O71" s="541" t="s">
        <v>792</v>
      </c>
      <c r="P71" s="541" t="s">
        <v>190</v>
      </c>
      <c r="Q71" s="407" t="s">
        <v>190</v>
      </c>
      <c r="R71" s="407">
        <v>0.60599999999999998</v>
      </c>
      <c r="S71" s="407" t="s">
        <v>190</v>
      </c>
      <c r="T71" s="407" t="s">
        <v>190</v>
      </c>
    </row>
    <row r="72" spans="1:20" ht="33" customHeight="1" x14ac:dyDescent="0.25">
      <c r="B72" s="407" t="s">
        <v>286</v>
      </c>
      <c r="C72" s="453" t="s">
        <v>720</v>
      </c>
      <c r="D72" s="418" t="s">
        <v>725</v>
      </c>
      <c r="E72" s="204">
        <f>'С № 2'!V75</f>
        <v>32.959000000000003</v>
      </c>
      <c r="F72" s="418" t="s">
        <v>811</v>
      </c>
      <c r="G72" s="510">
        <f>SUM(H72:K72)</f>
        <v>32.959000000000003</v>
      </c>
      <c r="H72" s="510" t="s">
        <v>190</v>
      </c>
      <c r="I72" s="510" t="s">
        <v>190</v>
      </c>
      <c r="J72" s="204">
        <f>'С № 2'!BV75</f>
        <v>32.959000000000003</v>
      </c>
      <c r="K72" s="510" t="s">
        <v>190</v>
      </c>
      <c r="L72" s="204">
        <f>'С № 4'!BS75</f>
        <v>27.465833333333336</v>
      </c>
      <c r="M72" s="419">
        <v>2020</v>
      </c>
      <c r="N72" s="511">
        <v>32.959000000000003</v>
      </c>
      <c r="O72" s="418" t="str">
        <f>'С № 12'!AD70</f>
        <v>Технологическое присоединение новых мощностей</v>
      </c>
      <c r="P72" s="418" t="s">
        <v>190</v>
      </c>
      <c r="Q72" s="380" t="s">
        <v>190</v>
      </c>
      <c r="R72" s="402">
        <v>2.97</v>
      </c>
      <c r="S72" s="380" t="s">
        <v>190</v>
      </c>
      <c r="T72" s="402">
        <v>0.55000000000000004</v>
      </c>
    </row>
    <row r="73" spans="1:20" ht="33" customHeight="1" x14ac:dyDescent="0.25">
      <c r="B73" s="407" t="s">
        <v>286</v>
      </c>
      <c r="C73" s="453" t="s">
        <v>716</v>
      </c>
      <c r="D73" s="418" t="s">
        <v>726</v>
      </c>
      <c r="E73" s="204">
        <f>'С № 2'!V76</f>
        <v>14.5</v>
      </c>
      <c r="F73" s="418" t="s">
        <v>812</v>
      </c>
      <c r="G73" s="510">
        <f>SUM(H73:K73)</f>
        <v>14.5</v>
      </c>
      <c r="H73" s="510" t="s">
        <v>190</v>
      </c>
      <c r="I73" s="510" t="s">
        <v>190</v>
      </c>
      <c r="J73" s="204">
        <f>'С № 2'!BV76</f>
        <v>14.5</v>
      </c>
      <c r="K73" s="510" t="s">
        <v>190</v>
      </c>
      <c r="L73" s="204">
        <f>'С № 4'!BS76</f>
        <v>12.083333333333334</v>
      </c>
      <c r="M73" s="419">
        <v>2021</v>
      </c>
      <c r="N73" s="511">
        <v>14.5</v>
      </c>
      <c r="O73" s="418" t="str">
        <f>'С № 12'!AD71</f>
        <v>Технологическое присоединение новых мощностей</v>
      </c>
      <c r="P73" s="418" t="s">
        <v>190</v>
      </c>
      <c r="Q73" s="380" t="s">
        <v>190</v>
      </c>
      <c r="R73" s="402">
        <v>0.38</v>
      </c>
      <c r="S73" s="380" t="s">
        <v>190</v>
      </c>
      <c r="T73" s="402">
        <v>0.25</v>
      </c>
    </row>
    <row r="74" spans="1:20" ht="33" customHeight="1" x14ac:dyDescent="0.25">
      <c r="B74" s="76" t="s">
        <v>183</v>
      </c>
      <c r="C74" s="630" t="s">
        <v>1751</v>
      </c>
      <c r="D74" s="380" t="s">
        <v>802</v>
      </c>
      <c r="E74" s="204">
        <f>'С № 2'!V77</f>
        <v>10.459</v>
      </c>
      <c r="F74" s="541" t="s">
        <v>811</v>
      </c>
      <c r="G74" s="204">
        <f t="shared" si="14"/>
        <v>10.459099999999999</v>
      </c>
      <c r="H74" s="204" t="s">
        <v>190</v>
      </c>
      <c r="I74" s="204" t="s">
        <v>190</v>
      </c>
      <c r="J74" s="204">
        <f>'С № 2'!BV77</f>
        <v>10.459099999999999</v>
      </c>
      <c r="K74" s="204" t="s">
        <v>190</v>
      </c>
      <c r="L74" s="204">
        <f>'С № 4'!BS77</f>
        <v>8.715933333333334</v>
      </c>
      <c r="M74" s="626">
        <f>'С № 13'!F61</f>
        <v>2021</v>
      </c>
      <c r="N74" s="204">
        <f t="shared" si="15"/>
        <v>10.459099999999999</v>
      </c>
      <c r="O74" s="541" t="s">
        <v>793</v>
      </c>
      <c r="P74" s="541" t="s">
        <v>190</v>
      </c>
      <c r="Q74" s="407" t="s">
        <v>190</v>
      </c>
      <c r="R74" s="407">
        <v>2.85</v>
      </c>
      <c r="S74" s="407" t="s">
        <v>190</v>
      </c>
      <c r="T74" s="407" t="s">
        <v>190</v>
      </c>
    </row>
    <row r="75" spans="1:20" ht="33" customHeight="1" x14ac:dyDescent="0.25">
      <c r="B75" s="76" t="s">
        <v>183</v>
      </c>
      <c r="C75" s="630" t="s">
        <v>752</v>
      </c>
      <c r="D75" s="380" t="s">
        <v>803</v>
      </c>
      <c r="E75" s="204">
        <f>'С № 2'!V78</f>
        <v>2.1</v>
      </c>
      <c r="F75" s="613" t="s">
        <v>812</v>
      </c>
      <c r="G75" s="204">
        <f t="shared" si="14"/>
        <v>2.1</v>
      </c>
      <c r="H75" s="204" t="s">
        <v>190</v>
      </c>
      <c r="I75" s="204" t="s">
        <v>190</v>
      </c>
      <c r="J75" s="204">
        <f>'С № 2'!BV78</f>
        <v>2.1</v>
      </c>
      <c r="K75" s="204" t="s">
        <v>190</v>
      </c>
      <c r="L75" s="204">
        <f>'С № 4'!BS78</f>
        <v>1.75</v>
      </c>
      <c r="M75" s="626" t="str">
        <f>'С № 13'!F62</f>
        <v>нд</v>
      </c>
      <c r="N75" s="204">
        <f t="shared" si="15"/>
        <v>2.1</v>
      </c>
      <c r="O75" s="541" t="s">
        <v>793</v>
      </c>
      <c r="P75" s="541" t="s">
        <v>190</v>
      </c>
      <c r="Q75" s="407" t="s">
        <v>190</v>
      </c>
      <c r="R75" s="407" t="s">
        <v>190</v>
      </c>
      <c r="S75" s="407" t="s">
        <v>190</v>
      </c>
      <c r="T75" s="407" t="s">
        <v>190</v>
      </c>
    </row>
    <row r="76" spans="1:20" ht="33" customHeight="1" x14ac:dyDescent="0.25">
      <c r="B76" s="76" t="s">
        <v>183</v>
      </c>
      <c r="C76" s="630" t="s">
        <v>765</v>
      </c>
      <c r="D76" s="380" t="s">
        <v>804</v>
      </c>
      <c r="E76" s="204">
        <f>'С № 2'!V79</f>
        <v>7.5</v>
      </c>
      <c r="F76" s="613" t="s">
        <v>812</v>
      </c>
      <c r="G76" s="204">
        <f t="shared" si="14"/>
        <v>2.9</v>
      </c>
      <c r="H76" s="204" t="s">
        <v>190</v>
      </c>
      <c r="I76" s="204" t="s">
        <v>190</v>
      </c>
      <c r="J76" s="204">
        <f>'С № 2'!BV79</f>
        <v>2.9</v>
      </c>
      <c r="K76" s="204" t="s">
        <v>190</v>
      </c>
      <c r="L76" s="204">
        <f>'С № 4'!BS79</f>
        <v>2.4169999999999998</v>
      </c>
      <c r="M76" s="626">
        <f>'С № 13'!F63</f>
        <v>2022</v>
      </c>
      <c r="N76" s="204">
        <f t="shared" si="15"/>
        <v>2.9</v>
      </c>
      <c r="O76" s="541" t="s">
        <v>794</v>
      </c>
      <c r="P76" s="541" t="s">
        <v>190</v>
      </c>
      <c r="Q76" s="407" t="s">
        <v>190</v>
      </c>
      <c r="R76" s="407">
        <v>0.6</v>
      </c>
      <c r="S76" s="407" t="s">
        <v>190</v>
      </c>
      <c r="T76" s="407" t="s">
        <v>190</v>
      </c>
    </row>
    <row r="77" spans="1:20" ht="33" customHeight="1" x14ac:dyDescent="0.25">
      <c r="B77" s="76" t="s">
        <v>183</v>
      </c>
      <c r="C77" s="630" t="s">
        <v>758</v>
      </c>
      <c r="D77" s="380" t="s">
        <v>809</v>
      </c>
      <c r="E77" s="204">
        <f>'С № 2'!V80</f>
        <v>2.6070000000000002</v>
      </c>
      <c r="F77" s="541" t="s">
        <v>811</v>
      </c>
      <c r="G77" s="204">
        <f t="shared" si="14"/>
        <v>2.6070000000000002</v>
      </c>
      <c r="H77" s="204" t="s">
        <v>190</v>
      </c>
      <c r="I77" s="204" t="s">
        <v>190</v>
      </c>
      <c r="J77" s="204">
        <f>'С № 2'!BV80</f>
        <v>2.6070000000000002</v>
      </c>
      <c r="K77" s="204" t="s">
        <v>190</v>
      </c>
      <c r="L77" s="204">
        <f>'С № 4'!BS80</f>
        <v>2.1725000000000003</v>
      </c>
      <c r="M77" s="626">
        <f>'С № 13'!F64</f>
        <v>2022</v>
      </c>
      <c r="N77" s="204">
        <f t="shared" si="15"/>
        <v>2.6070000000000002</v>
      </c>
      <c r="O77" s="541" t="s">
        <v>795</v>
      </c>
      <c r="P77" s="541" t="s">
        <v>190</v>
      </c>
      <c r="Q77" s="407" t="s">
        <v>190</v>
      </c>
      <c r="R77" s="407">
        <v>0.60499999999999998</v>
      </c>
      <c r="S77" s="407" t="s">
        <v>190</v>
      </c>
      <c r="T77" s="407" t="s">
        <v>190</v>
      </c>
    </row>
    <row r="78" spans="1:20" ht="33" customHeight="1" x14ac:dyDescent="0.25">
      <c r="B78" s="388" t="s">
        <v>183</v>
      </c>
      <c r="C78" s="406" t="s">
        <v>818</v>
      </c>
      <c r="D78" s="388" t="s">
        <v>855</v>
      </c>
      <c r="E78" s="204">
        <f>'С № 2'!V81</f>
        <v>5.008</v>
      </c>
      <c r="F78" s="541" t="s">
        <v>811</v>
      </c>
      <c r="G78" s="204">
        <f t="shared" si="14"/>
        <v>5.008</v>
      </c>
      <c r="H78" s="204" t="s">
        <v>190</v>
      </c>
      <c r="I78" s="204" t="s">
        <v>190</v>
      </c>
      <c r="J78" s="204">
        <f>'С № 2'!BV81</f>
        <v>5.008</v>
      </c>
      <c r="K78" s="204" t="s">
        <v>190</v>
      </c>
      <c r="L78" s="204">
        <f>'С № 4'!BS81</f>
        <v>4.1733333333333338</v>
      </c>
      <c r="M78" s="626">
        <f>'С № 13'!F65</f>
        <v>2022</v>
      </c>
      <c r="N78" s="204">
        <f t="shared" si="15"/>
        <v>5.008</v>
      </c>
      <c r="O78" s="541" t="s">
        <v>792</v>
      </c>
      <c r="P78" s="541" t="s">
        <v>190</v>
      </c>
      <c r="Q78" s="407" t="s">
        <v>190</v>
      </c>
      <c r="R78" s="407">
        <v>1.0940000000000001</v>
      </c>
      <c r="S78" s="407" t="s">
        <v>190</v>
      </c>
      <c r="T78" s="407">
        <v>0.5</v>
      </c>
    </row>
    <row r="79" spans="1:20" ht="33" customHeight="1" x14ac:dyDescent="0.25">
      <c r="B79" s="688" t="s">
        <v>183</v>
      </c>
      <c r="C79" s="651" t="s">
        <v>1713</v>
      </c>
      <c r="D79" s="688" t="s">
        <v>1754</v>
      </c>
      <c r="E79" s="204">
        <f>'С № 2'!V82</f>
        <v>8.8759999999999994</v>
      </c>
      <c r="F79" s="541" t="s">
        <v>811</v>
      </c>
      <c r="G79" s="204">
        <f t="shared" si="14"/>
        <v>8.8759999999999994</v>
      </c>
      <c r="H79" s="204" t="s">
        <v>190</v>
      </c>
      <c r="I79" s="204" t="s">
        <v>190</v>
      </c>
      <c r="J79" s="204">
        <f>'С № 2'!BV82</f>
        <v>8.8759999999999994</v>
      </c>
      <c r="K79" s="204" t="s">
        <v>190</v>
      </c>
      <c r="L79" s="204">
        <f>'С № 4'!BS82</f>
        <v>7.3966666666666665</v>
      </c>
      <c r="M79" s="626">
        <v>2021</v>
      </c>
      <c r="N79" s="204">
        <f t="shared" si="15"/>
        <v>8.8759999999999994</v>
      </c>
      <c r="O79" s="541" t="s">
        <v>793</v>
      </c>
      <c r="P79" s="407" t="s">
        <v>190</v>
      </c>
      <c r="Q79" s="407" t="s">
        <v>190</v>
      </c>
      <c r="R79" s="407" t="s">
        <v>190</v>
      </c>
      <c r="S79" s="407" t="s">
        <v>190</v>
      </c>
      <c r="T79" s="407">
        <v>0.25</v>
      </c>
    </row>
    <row r="80" spans="1:20" ht="33" customHeight="1" x14ac:dyDescent="0.25">
      <c r="B80" s="76" t="s">
        <v>183</v>
      </c>
      <c r="C80" s="630" t="s">
        <v>741</v>
      </c>
      <c r="D80" s="380" t="s">
        <v>805</v>
      </c>
      <c r="E80" s="204">
        <f>'С № 2'!V83</f>
        <v>11.54</v>
      </c>
      <c r="F80" s="541" t="s">
        <v>811</v>
      </c>
      <c r="G80" s="204">
        <f t="shared" si="14"/>
        <v>12.54</v>
      </c>
      <c r="H80" s="204" t="s">
        <v>190</v>
      </c>
      <c r="I80" s="204" t="s">
        <v>190</v>
      </c>
      <c r="J80" s="204">
        <f>'С № 2'!BV83</f>
        <v>12.54</v>
      </c>
      <c r="K80" s="204" t="s">
        <v>190</v>
      </c>
      <c r="L80" s="204">
        <f>'С № 4'!BS83</f>
        <v>10.45</v>
      </c>
      <c r="M80" s="626">
        <f>'С № 13'!F67</f>
        <v>2022</v>
      </c>
      <c r="N80" s="204">
        <f t="shared" si="15"/>
        <v>12.54</v>
      </c>
      <c r="O80" s="541" t="s">
        <v>793</v>
      </c>
      <c r="P80" s="541" t="s">
        <v>190</v>
      </c>
      <c r="Q80" s="407" t="s">
        <v>190</v>
      </c>
      <c r="R80" s="407">
        <v>1.1000000000000001</v>
      </c>
      <c r="S80" s="407" t="s">
        <v>190</v>
      </c>
      <c r="T80" s="407">
        <v>0.25</v>
      </c>
    </row>
    <row r="81" spans="1:22" ht="48" customHeight="1" x14ac:dyDescent="0.25">
      <c r="A81" s="216"/>
      <c r="B81" s="394" t="s">
        <v>185</v>
      </c>
      <c r="C81" s="593" t="s">
        <v>186</v>
      </c>
      <c r="D81" s="441" t="s">
        <v>93</v>
      </c>
      <c r="E81" s="623">
        <v>0</v>
      </c>
      <c r="F81" s="552" t="s">
        <v>190</v>
      </c>
      <c r="G81" s="623">
        <v>0</v>
      </c>
      <c r="H81" s="623">
        <v>0</v>
      </c>
      <c r="I81" s="623">
        <v>0</v>
      </c>
      <c r="J81" s="623">
        <v>0</v>
      </c>
      <c r="K81" s="623">
        <v>0</v>
      </c>
      <c r="L81" s="623">
        <v>0</v>
      </c>
      <c r="M81" s="552" t="s">
        <v>190</v>
      </c>
      <c r="N81" s="623">
        <v>0</v>
      </c>
      <c r="O81" s="552" t="s">
        <v>190</v>
      </c>
      <c r="P81" s="553">
        <f>SUBTOTAL(9,P82)</f>
        <v>0</v>
      </c>
      <c r="Q81" s="553">
        <f>SUBTOTAL(9,Q82)</f>
        <v>0</v>
      </c>
      <c r="R81" s="553">
        <f>SUBTOTAL(9,R82)</f>
        <v>0</v>
      </c>
      <c r="S81" s="553">
        <f>SUBTOTAL(9,S82)</f>
        <v>0</v>
      </c>
      <c r="T81" s="553">
        <f>SUBTOTAL(9,T82)</f>
        <v>0</v>
      </c>
    </row>
    <row r="82" spans="1:22" ht="48" customHeight="1" x14ac:dyDescent="0.25">
      <c r="A82" s="216"/>
      <c r="B82" s="394" t="s">
        <v>187</v>
      </c>
      <c r="C82" s="593" t="s">
        <v>188</v>
      </c>
      <c r="D82" s="441" t="s">
        <v>93</v>
      </c>
      <c r="E82" s="640">
        <f>SUBTOTAL(9,E83:E86)</f>
        <v>7.7</v>
      </c>
      <c r="F82" s="553" t="s">
        <v>190</v>
      </c>
      <c r="G82" s="640">
        <f t="shared" ref="G82:K82" si="16">SUBTOTAL(9,G83:G86)</f>
        <v>9.7000999999999991</v>
      </c>
      <c r="H82" s="640">
        <f t="shared" si="16"/>
        <v>0</v>
      </c>
      <c r="I82" s="640">
        <f t="shared" si="16"/>
        <v>0</v>
      </c>
      <c r="J82" s="640">
        <f>SUBTOTAL(9,J83:J86)</f>
        <v>9.7000999999999991</v>
      </c>
      <c r="K82" s="640">
        <f t="shared" si="16"/>
        <v>0</v>
      </c>
      <c r="L82" s="640">
        <f>SUBTOTAL(9,L83:L86)</f>
        <v>8.0834333333333337</v>
      </c>
      <c r="M82" s="553" t="s">
        <v>190</v>
      </c>
      <c r="N82" s="640">
        <f>SUBTOTAL(9,N83:N86)</f>
        <v>9.7000999999999991</v>
      </c>
      <c r="O82" s="553" t="s">
        <v>190</v>
      </c>
      <c r="P82" s="553">
        <f>SUBTOTAL(9,P83:P86)</f>
        <v>0</v>
      </c>
      <c r="Q82" s="553">
        <f>SUBTOTAL(9,Q83:Q86)</f>
        <v>0</v>
      </c>
      <c r="R82" s="553">
        <f>SUBTOTAL(9,R83:R86)</f>
        <v>0</v>
      </c>
      <c r="S82" s="553">
        <f>SUBTOTAL(9,S83:S86)</f>
        <v>0</v>
      </c>
      <c r="T82" s="553">
        <f>SUBTOTAL(9,T83:T86)</f>
        <v>0</v>
      </c>
    </row>
    <row r="83" spans="1:22" ht="33" customHeight="1" x14ac:dyDescent="0.25">
      <c r="B83" s="76" t="s">
        <v>187</v>
      </c>
      <c r="C83" s="630" t="s">
        <v>722</v>
      </c>
      <c r="D83" s="380" t="s">
        <v>806</v>
      </c>
      <c r="E83" s="204">
        <f>'С № 2'!V86</f>
        <v>0.45</v>
      </c>
      <c r="F83" s="632" t="s">
        <v>812</v>
      </c>
      <c r="G83" s="204">
        <f>SUM(H83:K83)</f>
        <v>0.44999999999999996</v>
      </c>
      <c r="H83" s="204" t="s">
        <v>190</v>
      </c>
      <c r="I83" s="204" t="s">
        <v>190</v>
      </c>
      <c r="J83" s="625">
        <f>'С № 2'!BV86</f>
        <v>0.44999999999999996</v>
      </c>
      <c r="K83" s="204" t="s">
        <v>190</v>
      </c>
      <c r="L83" s="204">
        <f>'С № 4'!BL86</f>
        <v>0.375</v>
      </c>
      <c r="M83" s="410" t="s">
        <v>814</v>
      </c>
      <c r="N83" s="625">
        <f>J83</f>
        <v>0.44999999999999996</v>
      </c>
      <c r="O83" s="625" t="s">
        <v>796</v>
      </c>
      <c r="P83" s="625" t="s">
        <v>190</v>
      </c>
      <c r="Q83" s="329" t="s">
        <v>190</v>
      </c>
      <c r="R83" s="329" t="s">
        <v>190</v>
      </c>
      <c r="S83" s="329" t="s">
        <v>190</v>
      </c>
      <c r="T83" s="329" t="s">
        <v>190</v>
      </c>
    </row>
    <row r="84" spans="1:22" ht="33" customHeight="1" x14ac:dyDescent="0.25">
      <c r="B84" s="76" t="s">
        <v>187</v>
      </c>
      <c r="C84" s="630" t="s">
        <v>723</v>
      </c>
      <c r="D84" s="380" t="s">
        <v>807</v>
      </c>
      <c r="E84" s="204">
        <f>'С № 2'!V87</f>
        <v>0.45</v>
      </c>
      <c r="F84" s="632" t="s">
        <v>812</v>
      </c>
      <c r="G84" s="204">
        <f>SUM(H84:K84)</f>
        <v>0.44999999999999996</v>
      </c>
      <c r="H84" s="204" t="s">
        <v>190</v>
      </c>
      <c r="I84" s="204" t="s">
        <v>190</v>
      </c>
      <c r="J84" s="625">
        <f>'С № 2'!BV87</f>
        <v>0.44999999999999996</v>
      </c>
      <c r="K84" s="204" t="s">
        <v>190</v>
      </c>
      <c r="L84" s="204">
        <f>'С № 4'!BL87</f>
        <v>0.375</v>
      </c>
      <c r="M84" s="410" t="s">
        <v>815</v>
      </c>
      <c r="N84" s="625">
        <f>J84</f>
        <v>0.44999999999999996</v>
      </c>
      <c r="O84" s="625" t="s">
        <v>796</v>
      </c>
      <c r="P84" s="625" t="s">
        <v>190</v>
      </c>
      <c r="Q84" s="329" t="s">
        <v>190</v>
      </c>
      <c r="R84" s="329" t="s">
        <v>190</v>
      </c>
      <c r="S84" s="329" t="s">
        <v>190</v>
      </c>
      <c r="T84" s="329" t="s">
        <v>190</v>
      </c>
    </row>
    <row r="85" spans="1:22" ht="33" customHeight="1" x14ac:dyDescent="0.25">
      <c r="B85" s="76" t="s">
        <v>187</v>
      </c>
      <c r="C85" s="630" t="s">
        <v>724</v>
      </c>
      <c r="D85" s="380" t="s">
        <v>808</v>
      </c>
      <c r="E85" s="204">
        <f>'С № 2'!V88</f>
        <v>0.8</v>
      </c>
      <c r="F85" s="632" t="s">
        <v>812</v>
      </c>
      <c r="G85" s="204">
        <f>SUM(H85:K85)</f>
        <v>0.8</v>
      </c>
      <c r="H85" s="204" t="s">
        <v>190</v>
      </c>
      <c r="I85" s="204" t="s">
        <v>190</v>
      </c>
      <c r="J85" s="625">
        <f>'С № 2'!BV88</f>
        <v>0.8</v>
      </c>
      <c r="K85" s="204" t="s">
        <v>190</v>
      </c>
      <c r="L85" s="204">
        <f>'С № 4'!BL88</f>
        <v>0.66666666666666674</v>
      </c>
      <c r="M85" s="410">
        <v>2020</v>
      </c>
      <c r="N85" s="625">
        <f>J85</f>
        <v>0.8</v>
      </c>
      <c r="O85" s="625" t="s">
        <v>796</v>
      </c>
      <c r="P85" s="625" t="s">
        <v>190</v>
      </c>
      <c r="Q85" s="329" t="s">
        <v>190</v>
      </c>
      <c r="R85" s="329" t="s">
        <v>190</v>
      </c>
      <c r="S85" s="329" t="s">
        <v>190</v>
      </c>
      <c r="T85" s="329" t="s">
        <v>190</v>
      </c>
    </row>
    <row r="86" spans="1:22" ht="33" customHeight="1" x14ac:dyDescent="0.25">
      <c r="B86" s="76" t="s">
        <v>187</v>
      </c>
      <c r="C86" s="631" t="s">
        <v>774</v>
      </c>
      <c r="D86" s="380" t="s">
        <v>810</v>
      </c>
      <c r="E86" s="204">
        <f>'С № 2'!V89</f>
        <v>6</v>
      </c>
      <c r="F86" s="632" t="s">
        <v>812</v>
      </c>
      <c r="G86" s="204">
        <f>SUM(H86:K86)</f>
        <v>8.0000999999999998</v>
      </c>
      <c r="H86" s="204" t="s">
        <v>190</v>
      </c>
      <c r="I86" s="204" t="s">
        <v>190</v>
      </c>
      <c r="J86" s="625">
        <f>'С № 2'!BV89</f>
        <v>8.0000999999999998</v>
      </c>
      <c r="K86" s="204" t="s">
        <v>190</v>
      </c>
      <c r="L86" s="204">
        <f>'С № 4'!BL89</f>
        <v>6.6667666666666667</v>
      </c>
      <c r="M86" s="410">
        <v>2021</v>
      </c>
      <c r="N86" s="625">
        <f>J86</f>
        <v>8.0000999999999998</v>
      </c>
      <c r="O86" s="613" t="s">
        <v>796</v>
      </c>
      <c r="P86" s="541" t="s">
        <v>190</v>
      </c>
      <c r="Q86" s="329" t="s">
        <v>190</v>
      </c>
      <c r="R86" s="329" t="s">
        <v>190</v>
      </c>
      <c r="S86" s="329" t="s">
        <v>190</v>
      </c>
      <c r="T86" s="329" t="s">
        <v>190</v>
      </c>
      <c r="V86" s="332"/>
    </row>
    <row r="87" spans="1:22" x14ac:dyDescent="0.25">
      <c r="A87" s="216"/>
      <c r="O87" s="272"/>
      <c r="P87" s="272"/>
      <c r="Q87" s="272"/>
      <c r="R87" s="272"/>
      <c r="S87" s="272"/>
      <c r="T87" s="272"/>
    </row>
    <row r="88" spans="1:22" x14ac:dyDescent="0.25">
      <c r="A88" s="216"/>
      <c r="O88" s="272"/>
      <c r="P88" s="272"/>
      <c r="Q88" s="272"/>
      <c r="R88" s="272"/>
      <c r="S88" s="272"/>
      <c r="T88" s="272"/>
    </row>
  </sheetData>
  <sheetProtection formatCells="0" formatColumns="0" formatRows="0" insertColumns="0" insertRows="0" insertHyperlinks="0" deleteColumns="0" deleteRows="0" sort="0" autoFilter="0" pivotTables="0"/>
  <autoFilter ref="B14:WWA86" xr:uid="{00000000-0009-0000-0000-000013000000}"/>
  <mergeCells count="22">
    <mergeCell ref="B7:T7"/>
    <mergeCell ref="Q1:T1"/>
    <mergeCell ref="Q2:T2"/>
    <mergeCell ref="Q3:T3"/>
    <mergeCell ref="B4:T4"/>
    <mergeCell ref="B6:T6"/>
    <mergeCell ref="B8:T8"/>
    <mergeCell ref="B9:T9"/>
    <mergeCell ref="B10:S10"/>
    <mergeCell ref="B11:B13"/>
    <mergeCell ref="C11:C13"/>
    <mergeCell ref="D11:D13"/>
    <mergeCell ref="E11:E13"/>
    <mergeCell ref="F11:F13"/>
    <mergeCell ref="G11:K12"/>
    <mergeCell ref="L11:L13"/>
    <mergeCell ref="M11:N12"/>
    <mergeCell ref="O11:O13"/>
    <mergeCell ref="P11:P13"/>
    <mergeCell ref="Q11:T11"/>
    <mergeCell ref="Q12:R12"/>
    <mergeCell ref="S12:T12"/>
  </mergeCells>
  <conditionalFormatting sqref="D82:D85 B65:D71 B81:B85 N38 B74:D77 B80:D80">
    <cfRule type="containsText" dxfId="46" priority="57" operator="containsText" text="Наименование инвестиционного проекта">
      <formula>NOT(ISERROR(SEARCH("Наименование инвестиционного проекта",B38)))</formula>
    </cfRule>
  </conditionalFormatting>
  <conditionalFormatting sqref="E51:E57 E47 E49 E59:E64 K38 G38:I38">
    <cfRule type="cellIs" dxfId="45" priority="56" operator="equal">
      <formula>0</formula>
    </cfRule>
  </conditionalFormatting>
  <conditionalFormatting sqref="H83:J86">
    <cfRule type="cellIs" dxfId="44" priority="55" operator="equal">
      <formula>0</formula>
    </cfRule>
  </conditionalFormatting>
  <conditionalFormatting sqref="C82:C85">
    <cfRule type="containsText" dxfId="43" priority="54" operator="containsText" text="Наименование инвестиционного проекта">
      <formula>NOT(ISERROR(SEARCH("Наименование инвестиционного проекта",C82)))</formula>
    </cfRule>
  </conditionalFormatting>
  <conditionalFormatting sqref="C81">
    <cfRule type="containsText" dxfId="42" priority="52" operator="containsText" text="Наименование инвестиционного проекта">
      <formula>NOT(ISERROR(SEARCH("Наименование инвестиционного проекта",C81)))</formula>
    </cfRule>
  </conditionalFormatting>
  <conditionalFormatting sqref="D81">
    <cfRule type="containsText" dxfId="41" priority="53" operator="containsText" text="Наименование инвестиционного проекта">
      <formula>NOT(ISERROR(SEARCH("Наименование инвестиционного проекта",D81)))</formula>
    </cfRule>
  </conditionalFormatting>
  <conditionalFormatting sqref="M86:N86 N83:N85">
    <cfRule type="cellIs" dxfId="40" priority="48" operator="equal">
      <formula>0</formula>
    </cfRule>
  </conditionalFormatting>
  <conditionalFormatting sqref="B86">
    <cfRule type="containsText" dxfId="39" priority="47" operator="containsText" text="Наименование инвестиционного проекта">
      <formula>NOT(ISERROR(SEARCH("Наименование инвестиционного проекта",B86)))</formula>
    </cfRule>
  </conditionalFormatting>
  <conditionalFormatting sqref="E51:E57 E47 E49 E59:E64 K38 G38:I38">
    <cfRule type="cellIs" dxfId="38" priority="46" operator="equal">
      <formula>"0.000"</formula>
    </cfRule>
  </conditionalFormatting>
  <conditionalFormatting sqref="E37">
    <cfRule type="cellIs" dxfId="37" priority="45" operator="equal">
      <formula>"0.000"</formula>
    </cfRule>
  </conditionalFormatting>
  <conditionalFormatting sqref="K49 G49:I49">
    <cfRule type="cellIs" dxfId="36" priority="42" operator="equal">
      <formula>0</formula>
    </cfRule>
  </conditionalFormatting>
  <conditionalFormatting sqref="K49 G49:I49">
    <cfRule type="cellIs" dxfId="35" priority="41" operator="equal">
      <formula>"0.000"</formula>
    </cfRule>
  </conditionalFormatting>
  <conditionalFormatting sqref="J49">
    <cfRule type="cellIs" dxfId="34" priority="40" operator="equal">
      <formula>0</formula>
    </cfRule>
  </conditionalFormatting>
  <conditionalFormatting sqref="J49">
    <cfRule type="cellIs" dxfId="33" priority="39" operator="equal">
      <formula>"0.000"</formula>
    </cfRule>
  </conditionalFormatting>
  <conditionalFormatting sqref="L49">
    <cfRule type="cellIs" dxfId="32" priority="38" operator="equal">
      <formula>0</formula>
    </cfRule>
  </conditionalFormatting>
  <conditionalFormatting sqref="L49">
    <cfRule type="cellIs" dxfId="31" priority="37" operator="equal">
      <formula>"0.000"</formula>
    </cfRule>
  </conditionalFormatting>
  <conditionalFormatting sqref="E38">
    <cfRule type="cellIs" dxfId="30" priority="36" operator="equal">
      <formula>0</formula>
    </cfRule>
  </conditionalFormatting>
  <conditionalFormatting sqref="E38">
    <cfRule type="cellIs" dxfId="29" priority="35" operator="equal">
      <formula>"0.000"</formula>
    </cfRule>
  </conditionalFormatting>
  <conditionalFormatting sqref="N38">
    <cfRule type="cellIs" dxfId="28" priority="31" operator="equal">
      <formula>0</formula>
    </cfRule>
  </conditionalFormatting>
  <conditionalFormatting sqref="C38">
    <cfRule type="cellIs" dxfId="27" priority="33" operator="equal">
      <formula>0</formula>
    </cfRule>
  </conditionalFormatting>
  <conditionalFormatting sqref="C49">
    <cfRule type="cellIs" dxfId="26" priority="32" operator="equal">
      <formula>0</formula>
    </cfRule>
  </conditionalFormatting>
  <conditionalFormatting sqref="N38">
    <cfRule type="cellIs" dxfId="25" priority="28" operator="equal">
      <formula>0</formula>
    </cfRule>
  </conditionalFormatting>
  <conditionalFormatting sqref="N38">
    <cfRule type="cellIs" dxfId="24" priority="29" operator="equal">
      <formula>0</formula>
    </cfRule>
  </conditionalFormatting>
  <conditionalFormatting sqref="Q24:T24">
    <cfRule type="cellIs" dxfId="23" priority="27" operator="equal">
      <formula>0</formula>
    </cfRule>
  </conditionalFormatting>
  <conditionalFormatting sqref="Q23:T23">
    <cfRule type="cellIs" dxfId="22" priority="26" operator="equal">
      <formula>0</formula>
    </cfRule>
  </conditionalFormatting>
  <conditionalFormatting sqref="D38 D49">
    <cfRule type="containsText" dxfId="21" priority="21" operator="containsText" text="Наименование инвестиционного проекта">
      <formula>NOT(ISERROR(SEARCH("Наименование инвестиционного проекта",D38)))</formula>
    </cfRule>
  </conditionalFormatting>
  <conditionalFormatting sqref="D47">
    <cfRule type="containsText" dxfId="20" priority="20" operator="containsText" text="Наименование инвестиционного проекта">
      <formula>NOT(ISERROR(SEARCH("Наименование инвестиционного проекта",D47)))</formula>
    </cfRule>
  </conditionalFormatting>
  <conditionalFormatting sqref="D47">
    <cfRule type="cellIs" dxfId="19" priority="19" operator="equal">
      <formula>0</formula>
    </cfRule>
  </conditionalFormatting>
  <conditionalFormatting sqref="D38 D49">
    <cfRule type="cellIs" dxfId="18" priority="18" operator="equal">
      <formula>0</formula>
    </cfRule>
  </conditionalFormatting>
  <conditionalFormatting sqref="D86">
    <cfRule type="containsText" dxfId="17" priority="17" operator="containsText" text="Наименование инвестиционного проекта">
      <formula>NOT(ISERROR(SEARCH("Наименование инвестиционного проекта",D86)))</formula>
    </cfRule>
  </conditionalFormatting>
  <conditionalFormatting sqref="D86">
    <cfRule type="cellIs" dxfId="16" priority="16" operator="equal">
      <formula>0</formula>
    </cfRule>
  </conditionalFormatting>
  <conditionalFormatting sqref="E58">
    <cfRule type="cellIs" dxfId="15" priority="13" operator="equal">
      <formula>0</formula>
    </cfRule>
  </conditionalFormatting>
  <conditionalFormatting sqref="E58">
    <cfRule type="cellIs" dxfId="14" priority="12" operator="equal">
      <formula>"0.000"</formula>
    </cfRule>
  </conditionalFormatting>
  <conditionalFormatting sqref="K58 G58:I58">
    <cfRule type="cellIs" dxfId="13" priority="11" operator="equal">
      <formula>0</formula>
    </cfRule>
  </conditionalFormatting>
  <conditionalFormatting sqref="K58 G58:I58">
    <cfRule type="cellIs" dxfId="12" priority="10" operator="equal">
      <formula>"0.000"</formula>
    </cfRule>
  </conditionalFormatting>
  <conditionalFormatting sqref="J58">
    <cfRule type="cellIs" dxfId="11" priority="9" operator="equal">
      <formula>0</formula>
    </cfRule>
  </conditionalFormatting>
  <conditionalFormatting sqref="J58">
    <cfRule type="cellIs" dxfId="10" priority="8" operator="equal">
      <formula>"0.000"</formula>
    </cfRule>
  </conditionalFormatting>
  <conditionalFormatting sqref="L58">
    <cfRule type="cellIs" dxfId="9" priority="7" operator="equal">
      <formula>0</formula>
    </cfRule>
  </conditionalFormatting>
  <conditionalFormatting sqref="L58">
    <cfRule type="cellIs" dxfId="8" priority="6" operator="equal">
      <formula>"0.000"</formula>
    </cfRule>
  </conditionalFormatting>
  <conditionalFormatting sqref="C58">
    <cfRule type="cellIs" dxfId="7" priority="5" operator="equal">
      <formula>0</formula>
    </cfRule>
  </conditionalFormatting>
  <conditionalFormatting sqref="D58">
    <cfRule type="containsText" dxfId="6" priority="4" operator="containsText" text="Наименование инвестиционного проекта">
      <formula>NOT(ISERROR(SEARCH("Наименование инвестиционного проекта",D58)))</formula>
    </cfRule>
  </conditionalFormatting>
  <conditionalFormatting sqref="D58">
    <cfRule type="cellIs" dxfId="5" priority="3" operator="equal">
      <formula>0</formula>
    </cfRule>
  </conditionalFormatting>
  <conditionalFormatting sqref="B78:D79">
    <cfRule type="cellIs" dxfId="4" priority="1" operator="equal">
      <formula>0</formula>
    </cfRule>
  </conditionalFormatting>
  <conditionalFormatting sqref="B78:D79">
    <cfRule type="containsText" dxfId="3" priority="2" operator="containsText" text="Наименование инвестиционного проекта">
      <formula>NOT(ISERROR(SEARCH("Наименование инвестиционного проекта",B78)))</formula>
    </cfRule>
  </conditionalFormatting>
  <pageMargins left="0.70866141732283472" right="0.70866141732283472" top="0.74803149606299213" bottom="0.74803149606299213" header="0.31496062992125984" footer="0.31496062992125984"/>
  <pageSetup paperSize="8" scale="33" orientation="landscape" r:id="rId1"/>
  <ignoredErrors>
    <ignoredError sqref="J57 J48" formula="1"/>
    <ignoredError sqref="J5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CL96"/>
  <sheetViews>
    <sheetView zoomScale="80" zoomScaleNormal="80" zoomScaleSheetLayoutView="85" workbookViewId="0">
      <pane xSplit="2" ySplit="18" topLeftCell="AP19" activePane="bottomRight" state="frozen"/>
      <selection activeCell="A14" sqref="A14"/>
      <selection pane="topRight" activeCell="C14" sqref="C14"/>
      <selection pane="bottomLeft" activeCell="A19" sqref="A19"/>
      <selection pane="bottomRight" activeCell="BG50" sqref="BG50"/>
    </sheetView>
  </sheetViews>
  <sheetFormatPr defaultRowHeight="15.75" outlineLevelCol="1" x14ac:dyDescent="0.25"/>
  <cols>
    <col min="1" max="1" width="14.5703125" style="823" customWidth="1"/>
    <col min="2" max="2" width="83.42578125" style="823" customWidth="1"/>
    <col min="3" max="3" width="21" style="823" customWidth="1"/>
    <col min="4" max="4" width="6.28515625" style="823" customWidth="1"/>
    <col min="5" max="6" width="6.85546875" style="823" customWidth="1"/>
    <col min="7" max="7" width="8.7109375" style="823" customWidth="1"/>
    <col min="8" max="8" width="10.85546875" style="823" customWidth="1" outlineLevel="1"/>
    <col min="9" max="9" width="13.42578125" style="823" customWidth="1" outlineLevel="1"/>
    <col min="10" max="10" width="15.7109375" style="823" customWidth="1" outlineLevel="1"/>
    <col min="11" max="11" width="7.7109375" style="823" customWidth="1" outlineLevel="1"/>
    <col min="12" max="12" width="13.85546875" style="823" customWidth="1" outlineLevel="1"/>
    <col min="13" max="13" width="6.85546875" style="821" customWidth="1" outlineLevel="1"/>
    <col min="14" max="14" width="9.28515625" style="821" customWidth="1" outlineLevel="1"/>
    <col min="15" max="15" width="19.140625" style="821" customWidth="1" outlineLevel="1"/>
    <col min="16" max="16" width="11.5703125" style="821" customWidth="1" outlineLevel="1"/>
    <col min="17" max="17" width="7.28515625" style="821" customWidth="1" outlineLevel="1"/>
    <col min="18" max="18" width="9.28515625" style="821" customWidth="1" outlineLevel="1" collapsed="1"/>
    <col min="19" max="19" width="9.28515625" style="821" customWidth="1" outlineLevel="1"/>
    <col min="20" max="20" width="7.28515625" style="821" customWidth="1" outlineLevel="1"/>
    <col min="21" max="21" width="8.140625" style="821" customWidth="1" outlineLevel="1"/>
    <col min="22" max="22" width="6.85546875" style="821" customWidth="1" outlineLevel="1"/>
    <col min="23" max="23" width="10.28515625" style="821" customWidth="1" outlineLevel="1"/>
    <col min="24" max="24" width="13.42578125" style="821" customWidth="1" outlineLevel="1"/>
    <col min="25" max="25" width="6.85546875" style="821" customWidth="1" outlineLevel="1"/>
    <col min="26" max="26" width="7.28515625" style="821" customWidth="1" outlineLevel="1"/>
    <col min="27" max="27" width="6.85546875" style="821" customWidth="1" outlineLevel="1"/>
    <col min="28" max="28" width="10.28515625" style="821" customWidth="1" outlineLevel="1"/>
    <col min="29" max="29" width="13.42578125" style="821" customWidth="1" outlineLevel="1"/>
    <col min="30" max="30" width="35.85546875" style="821" customWidth="1" outlineLevel="1"/>
    <col min="31" max="31" width="8.140625" style="821" bestFit="1" customWidth="1"/>
    <col min="32" max="32" width="9.42578125" style="821" customWidth="1"/>
    <col min="33" max="33" width="10" style="821" customWidth="1"/>
    <col min="34" max="34" width="10.85546875" style="821" customWidth="1"/>
    <col min="35" max="35" width="6.85546875" style="823" customWidth="1"/>
    <col min="36" max="36" width="8.42578125" style="823" hidden="1" customWidth="1"/>
    <col min="37" max="37" width="6.42578125" style="823" hidden="1" customWidth="1"/>
    <col min="38" max="38" width="9.85546875" style="823" hidden="1" customWidth="1"/>
    <col min="39" max="39" width="11.7109375" style="823" hidden="1" customWidth="1"/>
    <col min="40" max="40" width="6.85546875" style="823" hidden="1" customWidth="1"/>
    <col min="41" max="41" width="9.7109375" style="823" customWidth="1"/>
    <col min="42" max="43" width="6.85546875" style="823" customWidth="1"/>
    <col min="44" max="44" width="9.140625" style="823" customWidth="1"/>
    <col min="45" max="45" width="6.85546875" style="823" customWidth="1"/>
    <col min="46" max="46" width="9.42578125" style="823" customWidth="1" collapsed="1"/>
    <col min="47" max="47" width="7" style="823" customWidth="1"/>
    <col min="48" max="48" width="9.42578125" style="823" customWidth="1"/>
    <col min="49" max="49" width="12.140625" style="823" customWidth="1"/>
    <col min="50" max="50" width="8.85546875" style="823" customWidth="1"/>
    <col min="51" max="51" width="8.28515625" style="823" hidden="1" customWidth="1"/>
    <col min="52" max="52" width="7.140625" style="823" hidden="1" customWidth="1"/>
    <col min="53" max="53" width="10" style="823" hidden="1" customWidth="1"/>
    <col min="54" max="54" width="11.140625" style="823" hidden="1" customWidth="1"/>
    <col min="55" max="55" width="8.28515625" style="823" hidden="1" customWidth="1"/>
    <col min="56" max="56" width="10.140625" style="823" customWidth="1"/>
    <col min="57" max="58" width="8.28515625" style="823" customWidth="1"/>
    <col min="59" max="59" width="10.140625" style="823" customWidth="1"/>
    <col min="60" max="60" width="8.28515625" style="823" customWidth="1"/>
    <col min="61" max="61" width="11.7109375" style="823" customWidth="1" collapsed="1"/>
    <col min="62" max="62" width="8.28515625" style="823" customWidth="1"/>
    <col min="63" max="63" width="10.28515625" style="823" customWidth="1"/>
    <col min="64" max="64" width="12.140625" style="823" customWidth="1"/>
    <col min="65" max="65" width="8.28515625" style="823" customWidth="1"/>
    <col min="66" max="67" width="8.28515625" style="823" hidden="1" customWidth="1"/>
    <col min="68" max="68" width="10" style="823" hidden="1" customWidth="1"/>
    <col min="69" max="69" width="12.28515625" style="823" hidden="1" customWidth="1"/>
    <col min="70" max="70" width="7" style="823" hidden="1" customWidth="1"/>
    <col min="71" max="71" width="9.140625" style="823" customWidth="1"/>
    <col min="72" max="73" width="7" style="823" customWidth="1"/>
    <col min="74" max="74" width="11.42578125" style="823" customWidth="1"/>
    <col min="75" max="75" width="7" style="823" customWidth="1"/>
    <col min="76" max="76" width="9.85546875" style="823" customWidth="1" collapsed="1"/>
    <col min="77" max="77" width="7" style="823" customWidth="1"/>
    <col min="78" max="78" width="9.85546875" style="823" customWidth="1"/>
    <col min="79" max="79" width="12.85546875" style="823" customWidth="1"/>
    <col min="80" max="80" width="8.140625" style="823" customWidth="1"/>
    <col min="81" max="81" width="9.28515625" style="823" customWidth="1" outlineLevel="1"/>
    <col min="82" max="82" width="7.85546875" style="823" customWidth="1" outlineLevel="1"/>
    <col min="83" max="83" width="9.85546875" style="823" customWidth="1" outlineLevel="1"/>
    <col min="84" max="84" width="13.42578125" style="823" customWidth="1" outlineLevel="1"/>
    <col min="85" max="85" width="8.140625" style="823" customWidth="1" outlineLevel="1"/>
    <col min="86" max="86" width="22.140625" style="823" customWidth="1" outlineLevel="1"/>
    <col min="87" max="16384" width="9.140625" style="823"/>
  </cols>
  <sheetData>
    <row r="1" spans="1:86" ht="18.75" x14ac:dyDescent="0.25">
      <c r="A1" s="821"/>
      <c r="B1" s="821"/>
      <c r="C1" s="821"/>
      <c r="D1" s="821"/>
      <c r="E1" s="821"/>
      <c r="F1" s="821"/>
      <c r="G1" s="821"/>
      <c r="H1" s="821"/>
      <c r="I1" s="821"/>
      <c r="J1" s="821"/>
      <c r="K1" s="821"/>
      <c r="L1" s="821"/>
      <c r="AD1" s="822" t="s">
        <v>0</v>
      </c>
      <c r="AI1" s="821"/>
      <c r="AJ1" s="821"/>
      <c r="AK1" s="821"/>
    </row>
    <row r="2" spans="1:86" ht="18.75" x14ac:dyDescent="0.3">
      <c r="A2" s="821"/>
      <c r="B2" s="821"/>
      <c r="C2" s="821"/>
      <c r="D2" s="821"/>
      <c r="E2" s="821"/>
      <c r="F2" s="821"/>
      <c r="G2" s="821"/>
      <c r="H2" s="821"/>
      <c r="I2" s="821"/>
      <c r="J2" s="821"/>
      <c r="K2" s="821"/>
      <c r="L2" s="821"/>
      <c r="AD2" s="824" t="s">
        <v>1</v>
      </c>
      <c r="AI2" s="821"/>
      <c r="AJ2" s="821"/>
      <c r="AK2" s="821"/>
    </row>
    <row r="3" spans="1:86" ht="18.75" x14ac:dyDescent="0.3">
      <c r="A3" s="821"/>
      <c r="B3" s="821"/>
      <c r="C3" s="821"/>
      <c r="D3" s="821"/>
      <c r="E3" s="821"/>
      <c r="F3" s="821"/>
      <c r="G3" s="821"/>
      <c r="H3" s="821"/>
      <c r="I3" s="821"/>
      <c r="J3" s="821"/>
      <c r="K3" s="821"/>
      <c r="L3" s="821"/>
      <c r="AD3" s="824" t="s">
        <v>969</v>
      </c>
      <c r="AI3" s="821"/>
      <c r="AJ3" s="821"/>
      <c r="AK3" s="821"/>
    </row>
    <row r="4" spans="1:86" ht="18.75" x14ac:dyDescent="0.25">
      <c r="A4" s="1351" t="s">
        <v>970</v>
      </c>
      <c r="B4" s="1351"/>
      <c r="C4" s="1351"/>
      <c r="D4" s="1351"/>
      <c r="E4" s="1351"/>
      <c r="F4" s="1351"/>
      <c r="G4" s="1351"/>
      <c r="H4" s="1351"/>
      <c r="I4" s="1351"/>
      <c r="J4" s="1351"/>
      <c r="K4" s="1351"/>
      <c r="L4" s="1351"/>
      <c r="M4" s="1351"/>
      <c r="N4" s="1351"/>
      <c r="O4" s="1351"/>
      <c r="P4" s="1351"/>
      <c r="Q4" s="1351"/>
      <c r="R4" s="1351"/>
      <c r="S4" s="1351"/>
      <c r="T4" s="1351"/>
      <c r="U4" s="1351"/>
      <c r="V4" s="1351"/>
      <c r="W4" s="1351"/>
      <c r="X4" s="1351"/>
      <c r="Y4" s="1351"/>
      <c r="Z4" s="1351"/>
      <c r="AA4" s="1351"/>
      <c r="AB4" s="1351"/>
      <c r="AC4" s="1351"/>
      <c r="AD4" s="1351"/>
      <c r="AI4" s="821"/>
      <c r="AJ4" s="821"/>
      <c r="AK4" s="821"/>
    </row>
    <row r="5" spans="1:86" ht="18.75" x14ac:dyDescent="0.3">
      <c r="A5" s="1354"/>
      <c r="B5" s="1354"/>
      <c r="C5" s="1354"/>
      <c r="D5" s="1354"/>
      <c r="E5" s="1354"/>
      <c r="F5" s="1354"/>
      <c r="G5" s="1354"/>
      <c r="H5" s="1354"/>
      <c r="I5" s="1354"/>
      <c r="J5" s="1354"/>
      <c r="K5" s="1354"/>
      <c r="L5" s="1354"/>
      <c r="M5" s="1354"/>
      <c r="N5" s="1354"/>
      <c r="O5" s="1354"/>
      <c r="P5" s="1354"/>
      <c r="Q5" s="1354"/>
      <c r="R5" s="1354"/>
      <c r="S5" s="1354"/>
      <c r="T5" s="1354"/>
      <c r="U5" s="1354"/>
      <c r="V5" s="1354"/>
      <c r="W5" s="1354"/>
      <c r="X5" s="1354"/>
      <c r="Y5" s="1354"/>
      <c r="Z5" s="1354"/>
      <c r="AA5" s="1354"/>
      <c r="AB5" s="1354"/>
      <c r="AC5" s="1354"/>
      <c r="AD5" s="1354"/>
      <c r="AE5" s="825"/>
      <c r="AF5" s="825"/>
      <c r="AG5" s="825"/>
      <c r="AH5" s="825"/>
      <c r="AI5" s="825"/>
      <c r="AJ5" s="825"/>
      <c r="AK5" s="825"/>
      <c r="AL5" s="825"/>
      <c r="AM5" s="825"/>
      <c r="AN5" s="825"/>
      <c r="AO5" s="939"/>
      <c r="AP5" s="939"/>
      <c r="AQ5" s="939"/>
      <c r="AR5" s="939"/>
      <c r="AS5" s="939"/>
      <c r="AT5" s="825"/>
      <c r="AU5" s="825"/>
      <c r="AV5" s="825"/>
      <c r="AW5" s="825"/>
      <c r="AX5" s="825"/>
      <c r="AY5" s="825"/>
      <c r="AZ5" s="825"/>
      <c r="BA5" s="825"/>
      <c r="BB5" s="825"/>
      <c r="BC5" s="825"/>
      <c r="BD5" s="939"/>
      <c r="BE5" s="939"/>
      <c r="BF5" s="939"/>
      <c r="BG5" s="939"/>
      <c r="BH5" s="939"/>
      <c r="BI5" s="825"/>
      <c r="BJ5" s="825"/>
      <c r="BK5" s="825"/>
      <c r="BL5" s="825"/>
      <c r="BM5" s="825"/>
      <c r="BN5" s="825"/>
      <c r="BO5" s="825"/>
      <c r="BP5" s="825"/>
      <c r="BQ5" s="825"/>
      <c r="BR5" s="825"/>
      <c r="BS5" s="939"/>
      <c r="BT5" s="939"/>
      <c r="BU5" s="939"/>
      <c r="BV5" s="939"/>
      <c r="BW5" s="939"/>
      <c r="BX5" s="825"/>
      <c r="BY5" s="825"/>
      <c r="BZ5" s="825"/>
      <c r="CA5" s="825"/>
      <c r="CB5" s="825"/>
      <c r="CC5" s="825"/>
      <c r="CD5" s="825"/>
      <c r="CE5" s="825"/>
      <c r="CF5" s="825"/>
      <c r="CG5" s="825"/>
      <c r="CH5" s="825"/>
    </row>
    <row r="6" spans="1:86" ht="18.75" x14ac:dyDescent="0.25">
      <c r="A6" s="1355" t="s">
        <v>971</v>
      </c>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1355"/>
      <c r="Z6" s="1355"/>
      <c r="AA6" s="1355"/>
      <c r="AB6" s="1355"/>
      <c r="AC6" s="1355"/>
      <c r="AD6" s="1355"/>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c r="BV6" s="826"/>
      <c r="BW6" s="826"/>
      <c r="BX6" s="826"/>
      <c r="BY6" s="826"/>
      <c r="BZ6" s="826"/>
      <c r="CA6" s="826"/>
      <c r="CB6" s="826"/>
      <c r="CC6" s="826"/>
      <c r="CD6" s="826"/>
      <c r="CE6" s="826"/>
      <c r="CF6" s="826"/>
      <c r="CG6" s="826"/>
      <c r="CH6" s="826"/>
    </row>
    <row r="7" spans="1:86" x14ac:dyDescent="0.25">
      <c r="A7" s="1315" t="s">
        <v>867</v>
      </c>
      <c r="B7" s="1315"/>
      <c r="C7" s="1315"/>
      <c r="D7" s="1315"/>
      <c r="E7" s="1315"/>
      <c r="F7" s="1315"/>
      <c r="G7" s="1315"/>
      <c r="H7" s="1315"/>
      <c r="I7" s="1315"/>
      <c r="J7" s="1315"/>
      <c r="K7" s="1315"/>
      <c r="L7" s="1315"/>
      <c r="M7" s="1315"/>
      <c r="N7" s="1315"/>
      <c r="O7" s="1315"/>
      <c r="P7" s="1315"/>
      <c r="Q7" s="1315"/>
      <c r="R7" s="1315"/>
      <c r="S7" s="1315"/>
      <c r="T7" s="1315"/>
      <c r="U7" s="1315"/>
      <c r="V7" s="1315"/>
      <c r="W7" s="1315"/>
      <c r="X7" s="1315"/>
      <c r="Y7" s="1315"/>
      <c r="Z7" s="1315"/>
      <c r="AA7" s="1315"/>
      <c r="AB7" s="1315"/>
      <c r="AC7" s="1315"/>
      <c r="AD7" s="1315"/>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row>
    <row r="8" spans="1:86" ht="18.75" x14ac:dyDescent="0.3">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I8" s="821"/>
      <c r="AJ8" s="821"/>
      <c r="AK8" s="821"/>
      <c r="CH8" s="824"/>
    </row>
    <row r="9" spans="1:86" ht="18.75" x14ac:dyDescent="0.3">
      <c r="A9" s="1352" t="s">
        <v>1711</v>
      </c>
      <c r="B9" s="1352"/>
      <c r="C9" s="1352"/>
      <c r="D9" s="1352"/>
      <c r="E9" s="1352"/>
      <c r="F9" s="1352"/>
      <c r="G9" s="1352"/>
      <c r="H9" s="1352"/>
      <c r="I9" s="1352"/>
      <c r="J9" s="1352"/>
      <c r="K9" s="1352"/>
      <c r="L9" s="1352"/>
      <c r="M9" s="1352"/>
      <c r="N9" s="1352"/>
      <c r="O9" s="1352"/>
      <c r="P9" s="1352"/>
      <c r="Q9" s="1352"/>
      <c r="R9" s="1352"/>
      <c r="S9" s="1352"/>
      <c r="T9" s="1352"/>
      <c r="U9" s="1352"/>
      <c r="V9" s="1352"/>
      <c r="W9" s="1352"/>
      <c r="X9" s="1352"/>
      <c r="Y9" s="1352"/>
      <c r="Z9" s="1352"/>
      <c r="AA9" s="1352"/>
      <c r="AB9" s="1352"/>
      <c r="AC9" s="1352"/>
      <c r="AD9" s="1352"/>
      <c r="AE9" s="827"/>
      <c r="AF9" s="827"/>
      <c r="AG9" s="827"/>
      <c r="AH9" s="827"/>
      <c r="AI9" s="827"/>
      <c r="AJ9" s="827"/>
      <c r="AK9" s="827"/>
      <c r="AL9" s="827"/>
      <c r="AM9" s="827"/>
      <c r="AN9" s="827"/>
      <c r="AO9" s="827"/>
      <c r="AP9" s="827"/>
      <c r="AQ9" s="827"/>
      <c r="AR9" s="827"/>
      <c r="AS9" s="827"/>
      <c r="AT9" s="827"/>
      <c r="AU9" s="827"/>
      <c r="AV9" s="827"/>
      <c r="AW9" s="827"/>
      <c r="AX9" s="827"/>
      <c r="AY9" s="827"/>
      <c r="AZ9" s="827"/>
      <c r="BA9" s="827"/>
      <c r="BB9" s="827"/>
      <c r="BC9" s="827"/>
      <c r="BD9" s="827"/>
      <c r="BE9" s="827"/>
      <c r="BF9" s="827"/>
      <c r="BG9" s="827"/>
      <c r="BH9" s="827"/>
      <c r="BI9" s="827"/>
      <c r="BJ9" s="827"/>
      <c r="BK9" s="827"/>
      <c r="BL9" s="827"/>
      <c r="BM9" s="827"/>
      <c r="BN9" s="827"/>
      <c r="BO9" s="827"/>
      <c r="BP9" s="827"/>
      <c r="BQ9" s="827"/>
      <c r="BR9" s="827"/>
      <c r="BS9" s="827"/>
      <c r="BT9" s="827"/>
      <c r="BU9" s="827"/>
      <c r="BV9" s="827"/>
      <c r="BW9" s="827"/>
      <c r="BX9" s="827"/>
      <c r="BY9" s="827"/>
      <c r="BZ9" s="827"/>
      <c r="CA9" s="827"/>
      <c r="CB9" s="827"/>
      <c r="CC9" s="827"/>
      <c r="CD9" s="827"/>
      <c r="CE9" s="827"/>
      <c r="CF9" s="827"/>
      <c r="CG9" s="827"/>
      <c r="CH9" s="827"/>
    </row>
    <row r="10" spans="1:86" ht="18.75" x14ac:dyDescent="0.25">
      <c r="A10" s="1351"/>
      <c r="B10" s="1351"/>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1351"/>
      <c r="AE10" s="828"/>
      <c r="AF10" s="828"/>
      <c r="AG10" s="828"/>
      <c r="AH10" s="828"/>
      <c r="AI10" s="828"/>
      <c r="AJ10" s="828"/>
      <c r="AK10" s="828"/>
      <c r="AL10" s="828"/>
      <c r="AM10" s="828"/>
      <c r="AN10" s="828"/>
      <c r="AO10" s="938"/>
      <c r="AP10" s="938"/>
      <c r="AQ10" s="938"/>
      <c r="AR10" s="938"/>
      <c r="AS10" s="938"/>
      <c r="AT10" s="828"/>
      <c r="AU10" s="828"/>
      <c r="AV10" s="828"/>
      <c r="AW10" s="828"/>
      <c r="AX10" s="828"/>
      <c r="AY10" s="828"/>
      <c r="AZ10" s="828"/>
      <c r="BA10" s="828"/>
      <c r="BB10" s="828"/>
      <c r="BC10" s="828"/>
      <c r="BD10" s="938"/>
      <c r="BE10" s="938"/>
      <c r="BF10" s="938"/>
      <c r="BG10" s="938"/>
      <c r="BH10" s="938"/>
      <c r="BI10" s="828"/>
      <c r="BJ10" s="828"/>
      <c r="BK10" s="828"/>
      <c r="BL10" s="828"/>
      <c r="BM10" s="828"/>
      <c r="BN10" s="828"/>
      <c r="BO10" s="828"/>
      <c r="BP10" s="828"/>
      <c r="BQ10" s="828"/>
      <c r="BR10" s="828"/>
      <c r="BS10" s="938"/>
      <c r="BT10" s="938"/>
      <c r="BU10" s="938"/>
      <c r="BV10" s="938"/>
      <c r="BW10" s="938"/>
      <c r="BX10" s="828"/>
      <c r="BY10" s="828"/>
      <c r="BZ10" s="828"/>
      <c r="CA10" s="828"/>
      <c r="CB10" s="828"/>
      <c r="CC10" s="828"/>
      <c r="CD10" s="828"/>
      <c r="CE10" s="828"/>
      <c r="CF10" s="828"/>
      <c r="CG10" s="828"/>
      <c r="CH10" s="828"/>
    </row>
    <row r="11" spans="1:86" ht="18.75" x14ac:dyDescent="0.3">
      <c r="A11" s="1352" t="s">
        <v>816</v>
      </c>
      <c r="B11" s="1352"/>
      <c r="C11" s="1352"/>
      <c r="D11" s="1352"/>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2"/>
      <c r="AC11" s="1352"/>
      <c r="AD11" s="1352"/>
      <c r="AE11" s="799"/>
      <c r="AF11" s="799"/>
      <c r="AG11" s="799"/>
      <c r="AH11" s="799"/>
      <c r="AI11" s="799"/>
      <c r="AJ11" s="799"/>
      <c r="AK11" s="799"/>
      <c r="AL11" s="799"/>
      <c r="AM11" s="799"/>
      <c r="AN11" s="799"/>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799"/>
      <c r="BO11" s="799"/>
      <c r="BP11" s="799"/>
      <c r="BQ11" s="799"/>
      <c r="BR11" s="799"/>
      <c r="BS11" s="799"/>
      <c r="BT11" s="799"/>
      <c r="BU11" s="799"/>
      <c r="BV11" s="799"/>
      <c r="BW11" s="799"/>
      <c r="BX11" s="799"/>
      <c r="BY11" s="799"/>
      <c r="BZ11" s="799"/>
      <c r="CA11" s="799"/>
      <c r="CB11" s="799"/>
      <c r="CC11" s="799"/>
      <c r="CD11" s="799"/>
      <c r="CE11" s="799"/>
      <c r="CF11" s="799"/>
      <c r="CG11" s="799"/>
      <c r="CH11" s="799"/>
    </row>
    <row r="12" spans="1:86" x14ac:dyDescent="0.25">
      <c r="A12" s="1254" t="s">
        <v>972</v>
      </c>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800"/>
      <c r="BA12" s="800"/>
      <c r="BB12" s="800"/>
      <c r="BC12" s="800"/>
      <c r="BD12" s="800"/>
      <c r="BE12" s="800"/>
      <c r="BF12" s="800"/>
      <c r="BG12" s="800"/>
      <c r="BH12" s="800"/>
      <c r="BI12" s="800"/>
      <c r="BJ12" s="800"/>
      <c r="BK12" s="800"/>
      <c r="BL12" s="800"/>
      <c r="BM12" s="800"/>
      <c r="BN12" s="800"/>
      <c r="BO12" s="800"/>
      <c r="BP12" s="800"/>
      <c r="BQ12" s="800"/>
      <c r="BR12" s="800"/>
      <c r="BS12" s="800"/>
      <c r="BT12" s="800"/>
      <c r="BU12" s="800"/>
      <c r="BV12" s="800"/>
      <c r="BW12" s="800"/>
      <c r="BX12" s="800"/>
      <c r="BY12" s="800"/>
      <c r="BZ12" s="800"/>
      <c r="CA12" s="800"/>
      <c r="CB12" s="800"/>
      <c r="CC12" s="800"/>
      <c r="CD12" s="800"/>
      <c r="CE12" s="800"/>
      <c r="CF12" s="800"/>
      <c r="CG12" s="800"/>
      <c r="CH12" s="800"/>
    </row>
    <row r="13" spans="1:86" x14ac:dyDescent="0.25">
      <c r="A13" s="821"/>
      <c r="AI13" s="821"/>
      <c r="AJ13" s="821"/>
      <c r="AK13" s="821"/>
      <c r="AL13" s="821"/>
      <c r="AM13" s="821"/>
      <c r="AN13" s="821"/>
      <c r="AO13" s="821"/>
      <c r="AP13" s="821"/>
      <c r="AQ13" s="821"/>
      <c r="AR13" s="821"/>
      <c r="AS13" s="821"/>
      <c r="AT13" s="821"/>
      <c r="AU13" s="821"/>
      <c r="AV13" s="821"/>
      <c r="AW13" s="821"/>
      <c r="AX13" s="821"/>
      <c r="AY13" s="821"/>
      <c r="AZ13" s="821"/>
      <c r="BA13" s="821"/>
      <c r="BB13" s="821"/>
      <c r="BC13" s="821"/>
      <c r="BD13" s="821"/>
      <c r="BE13" s="821"/>
      <c r="BF13" s="821"/>
      <c r="BG13" s="821"/>
      <c r="BH13" s="821"/>
      <c r="BI13" s="821"/>
      <c r="BJ13" s="821"/>
      <c r="BK13" s="821"/>
      <c r="BL13" s="821"/>
      <c r="BM13" s="821"/>
      <c r="BN13" s="821"/>
      <c r="BO13" s="821"/>
      <c r="BP13" s="821"/>
      <c r="BQ13" s="821"/>
      <c r="BR13" s="821"/>
      <c r="BS13" s="821"/>
      <c r="BT13" s="821"/>
      <c r="BU13" s="821"/>
      <c r="BV13" s="821"/>
      <c r="BW13" s="821"/>
      <c r="BX13" s="821"/>
      <c r="BY13" s="821"/>
      <c r="BZ13" s="821"/>
      <c r="CA13" s="821"/>
      <c r="CG13" s="829"/>
    </row>
    <row r="14" spans="1:86" ht="63.75" customHeight="1" x14ac:dyDescent="0.25">
      <c r="A14" s="1341" t="s">
        <v>7</v>
      </c>
      <c r="B14" s="1341" t="s">
        <v>8</v>
      </c>
      <c r="C14" s="1341" t="s">
        <v>9</v>
      </c>
      <c r="D14" s="1353" t="s">
        <v>198</v>
      </c>
      <c r="E14" s="1353" t="s">
        <v>199</v>
      </c>
      <c r="F14" s="1341" t="s">
        <v>200</v>
      </c>
      <c r="G14" s="1341"/>
      <c r="H14" s="1341" t="s">
        <v>201</v>
      </c>
      <c r="I14" s="1341"/>
      <c r="J14" s="1341"/>
      <c r="K14" s="1341"/>
      <c r="L14" s="1341"/>
      <c r="M14" s="1341"/>
      <c r="N14" s="1342" t="s">
        <v>202</v>
      </c>
      <c r="O14" s="1345" t="s">
        <v>973</v>
      </c>
      <c r="P14" s="1341" t="s">
        <v>974</v>
      </c>
      <c r="Q14" s="1341"/>
      <c r="R14" s="1348" t="s">
        <v>975</v>
      </c>
      <c r="S14" s="1349"/>
      <c r="T14" s="1350"/>
      <c r="U14" s="1341" t="s">
        <v>1722</v>
      </c>
      <c r="V14" s="1341"/>
      <c r="W14" s="1341"/>
      <c r="X14" s="1341"/>
      <c r="Y14" s="1341"/>
      <c r="Z14" s="1341"/>
      <c r="AA14" s="1341"/>
      <c r="AB14" s="1341"/>
      <c r="AC14" s="1341"/>
      <c r="AD14" s="1341"/>
      <c r="AE14" s="1341" t="s">
        <v>208</v>
      </c>
      <c r="AF14" s="1341"/>
      <c r="AG14" s="1341"/>
      <c r="AH14" s="1341"/>
      <c r="AI14" s="1341"/>
      <c r="AJ14" s="1341"/>
      <c r="AK14" s="1341"/>
      <c r="AL14" s="1341"/>
      <c r="AM14" s="1341"/>
      <c r="AN14" s="1341"/>
      <c r="AO14" s="1341"/>
      <c r="AP14" s="1341"/>
      <c r="AQ14" s="1341"/>
      <c r="AR14" s="1341"/>
      <c r="AS14" s="1341"/>
      <c r="AT14" s="1341"/>
      <c r="AU14" s="1341"/>
      <c r="AV14" s="1341"/>
      <c r="AW14" s="1341"/>
      <c r="AX14" s="1341"/>
      <c r="AY14" s="1341"/>
      <c r="AZ14" s="1341"/>
      <c r="BA14" s="1341"/>
      <c r="BB14" s="1341"/>
      <c r="BC14" s="1341"/>
      <c r="BD14" s="1341"/>
      <c r="BE14" s="1341"/>
      <c r="BF14" s="1341"/>
      <c r="BG14" s="1341"/>
      <c r="BH14" s="1341"/>
      <c r="BI14" s="1341"/>
      <c r="BJ14" s="1341"/>
      <c r="BK14" s="1341"/>
      <c r="BL14" s="1341"/>
      <c r="BM14" s="1341"/>
      <c r="BN14" s="1341"/>
      <c r="BO14" s="1341"/>
      <c r="BP14" s="1341"/>
      <c r="BQ14" s="1341"/>
      <c r="BR14" s="1341"/>
      <c r="BS14" s="1341"/>
      <c r="BT14" s="1341"/>
      <c r="BU14" s="1341"/>
      <c r="BV14" s="1341"/>
      <c r="BW14" s="1341"/>
      <c r="BX14" s="1341"/>
      <c r="BY14" s="1341"/>
      <c r="BZ14" s="1341"/>
      <c r="CA14" s="1341"/>
      <c r="CB14" s="1341"/>
      <c r="CC14" s="1341"/>
      <c r="CD14" s="1341"/>
      <c r="CE14" s="1341"/>
      <c r="CF14" s="1341"/>
      <c r="CG14" s="1341"/>
      <c r="CH14" s="1332" t="s">
        <v>209</v>
      </c>
    </row>
    <row r="15" spans="1:86" ht="85.5" customHeight="1" x14ac:dyDescent="0.25">
      <c r="A15" s="1341"/>
      <c r="B15" s="1341"/>
      <c r="C15" s="1341"/>
      <c r="D15" s="1353"/>
      <c r="E15" s="1353"/>
      <c r="F15" s="1341"/>
      <c r="G15" s="1341"/>
      <c r="H15" s="1335" t="s">
        <v>210</v>
      </c>
      <c r="I15" s="1336"/>
      <c r="J15" s="1337"/>
      <c r="K15" s="1338" t="s">
        <v>43</v>
      </c>
      <c r="L15" s="1339"/>
      <c r="M15" s="1340"/>
      <c r="N15" s="1343"/>
      <c r="O15" s="1346"/>
      <c r="P15" s="1341"/>
      <c r="Q15" s="1341"/>
      <c r="R15" s="1338"/>
      <c r="S15" s="1339"/>
      <c r="T15" s="1340"/>
      <c r="U15" s="1341" t="s">
        <v>343</v>
      </c>
      <c r="V15" s="1341"/>
      <c r="W15" s="1341"/>
      <c r="X15" s="1341"/>
      <c r="Y15" s="1341"/>
      <c r="Z15" s="1341" t="s">
        <v>976</v>
      </c>
      <c r="AA15" s="1341"/>
      <c r="AB15" s="1341"/>
      <c r="AC15" s="1341"/>
      <c r="AD15" s="1341"/>
      <c r="AE15" s="1335" t="s">
        <v>977</v>
      </c>
      <c r="AF15" s="1336"/>
      <c r="AG15" s="1336"/>
      <c r="AH15" s="1336"/>
      <c r="AI15" s="1337"/>
      <c r="AJ15" s="1335" t="s">
        <v>978</v>
      </c>
      <c r="AK15" s="1336"/>
      <c r="AL15" s="1336"/>
      <c r="AM15" s="1336"/>
      <c r="AN15" s="1337"/>
      <c r="AO15" s="1335" t="s">
        <v>1743</v>
      </c>
      <c r="AP15" s="1336"/>
      <c r="AQ15" s="1336"/>
      <c r="AR15" s="1336"/>
      <c r="AS15" s="1337"/>
      <c r="AT15" s="1335" t="s">
        <v>979</v>
      </c>
      <c r="AU15" s="1336"/>
      <c r="AV15" s="1336"/>
      <c r="AW15" s="1336"/>
      <c r="AX15" s="1337"/>
      <c r="AY15" s="1335" t="s">
        <v>980</v>
      </c>
      <c r="AZ15" s="1336"/>
      <c r="BA15" s="1336"/>
      <c r="BB15" s="1336"/>
      <c r="BC15" s="1337"/>
      <c r="BD15" s="1335" t="s">
        <v>1744</v>
      </c>
      <c r="BE15" s="1336"/>
      <c r="BF15" s="1336"/>
      <c r="BG15" s="1336"/>
      <c r="BH15" s="1337"/>
      <c r="BI15" s="1335" t="s">
        <v>981</v>
      </c>
      <c r="BJ15" s="1336"/>
      <c r="BK15" s="1336"/>
      <c r="BL15" s="1336"/>
      <c r="BM15" s="1337"/>
      <c r="BN15" s="1335" t="s">
        <v>982</v>
      </c>
      <c r="BO15" s="1336"/>
      <c r="BP15" s="1336"/>
      <c r="BQ15" s="1336"/>
      <c r="BR15" s="1337"/>
      <c r="BS15" s="1335" t="s">
        <v>1745</v>
      </c>
      <c r="BT15" s="1336"/>
      <c r="BU15" s="1336"/>
      <c r="BV15" s="1336"/>
      <c r="BW15" s="1337"/>
      <c r="BX15" s="1335" t="s">
        <v>983</v>
      </c>
      <c r="BY15" s="1336"/>
      <c r="BZ15" s="1336"/>
      <c r="CA15" s="1336"/>
      <c r="CB15" s="1337"/>
      <c r="CC15" s="1335" t="s">
        <v>984</v>
      </c>
      <c r="CD15" s="1336"/>
      <c r="CE15" s="1336"/>
      <c r="CF15" s="1336"/>
      <c r="CG15" s="1337"/>
      <c r="CH15" s="1333"/>
    </row>
    <row r="16" spans="1:86" ht="203.25" customHeight="1" x14ac:dyDescent="0.25">
      <c r="A16" s="1341"/>
      <c r="B16" s="1341"/>
      <c r="C16" s="1341"/>
      <c r="D16" s="1353"/>
      <c r="E16" s="1353"/>
      <c r="F16" s="830" t="s">
        <v>343</v>
      </c>
      <c r="G16" s="831" t="s">
        <v>43</v>
      </c>
      <c r="H16" s="832" t="s">
        <v>221</v>
      </c>
      <c r="I16" s="832" t="s">
        <v>222</v>
      </c>
      <c r="J16" s="832" t="s">
        <v>223</v>
      </c>
      <c r="K16" s="832" t="s">
        <v>221</v>
      </c>
      <c r="L16" s="832" t="s">
        <v>222</v>
      </c>
      <c r="M16" s="832" t="s">
        <v>223</v>
      </c>
      <c r="N16" s="1344"/>
      <c r="O16" s="1347"/>
      <c r="P16" s="833" t="s">
        <v>210</v>
      </c>
      <c r="Q16" s="833" t="s">
        <v>43</v>
      </c>
      <c r="R16" s="832" t="s">
        <v>820</v>
      </c>
      <c r="S16" s="832" t="s">
        <v>228</v>
      </c>
      <c r="T16" s="832" t="s">
        <v>985</v>
      </c>
      <c r="U16" s="832" t="s">
        <v>230</v>
      </c>
      <c r="V16" s="832" t="s">
        <v>231</v>
      </c>
      <c r="W16" s="832" t="s">
        <v>232</v>
      </c>
      <c r="X16" s="833" t="s">
        <v>233</v>
      </c>
      <c r="Y16" s="833" t="s">
        <v>234</v>
      </c>
      <c r="Z16" s="832" t="s">
        <v>230</v>
      </c>
      <c r="AA16" s="832" t="s">
        <v>231</v>
      </c>
      <c r="AB16" s="832" t="s">
        <v>232</v>
      </c>
      <c r="AC16" s="833" t="s">
        <v>233</v>
      </c>
      <c r="AD16" s="833" t="s">
        <v>234</v>
      </c>
      <c r="AE16" s="832" t="s">
        <v>230</v>
      </c>
      <c r="AF16" s="832" t="s">
        <v>231</v>
      </c>
      <c r="AG16" s="832" t="s">
        <v>232</v>
      </c>
      <c r="AH16" s="833" t="s">
        <v>233</v>
      </c>
      <c r="AI16" s="833" t="s">
        <v>234</v>
      </c>
      <c r="AJ16" s="832" t="s">
        <v>230</v>
      </c>
      <c r="AK16" s="832" t="s">
        <v>231</v>
      </c>
      <c r="AL16" s="832" t="s">
        <v>232</v>
      </c>
      <c r="AM16" s="833" t="s">
        <v>233</v>
      </c>
      <c r="AN16" s="833" t="s">
        <v>234</v>
      </c>
      <c r="AO16" s="937" t="s">
        <v>230</v>
      </c>
      <c r="AP16" s="937" t="s">
        <v>231</v>
      </c>
      <c r="AQ16" s="937" t="s">
        <v>232</v>
      </c>
      <c r="AR16" s="937" t="s">
        <v>233</v>
      </c>
      <c r="AS16" s="937" t="s">
        <v>234</v>
      </c>
      <c r="AT16" s="832" t="s">
        <v>230</v>
      </c>
      <c r="AU16" s="832" t="s">
        <v>231</v>
      </c>
      <c r="AV16" s="832" t="s">
        <v>232</v>
      </c>
      <c r="AW16" s="833" t="s">
        <v>233</v>
      </c>
      <c r="AX16" s="833" t="s">
        <v>234</v>
      </c>
      <c r="AY16" s="832" t="s">
        <v>230</v>
      </c>
      <c r="AZ16" s="832" t="s">
        <v>231</v>
      </c>
      <c r="BA16" s="832" t="s">
        <v>232</v>
      </c>
      <c r="BB16" s="833" t="s">
        <v>233</v>
      </c>
      <c r="BC16" s="833" t="s">
        <v>234</v>
      </c>
      <c r="BD16" s="937" t="s">
        <v>230</v>
      </c>
      <c r="BE16" s="937" t="s">
        <v>231</v>
      </c>
      <c r="BF16" s="937" t="s">
        <v>232</v>
      </c>
      <c r="BG16" s="937" t="s">
        <v>233</v>
      </c>
      <c r="BH16" s="937" t="s">
        <v>234</v>
      </c>
      <c r="BI16" s="832" t="s">
        <v>230</v>
      </c>
      <c r="BJ16" s="832" t="s">
        <v>231</v>
      </c>
      <c r="BK16" s="832" t="s">
        <v>232</v>
      </c>
      <c r="BL16" s="833" t="s">
        <v>233</v>
      </c>
      <c r="BM16" s="833" t="s">
        <v>234</v>
      </c>
      <c r="BN16" s="832" t="s">
        <v>230</v>
      </c>
      <c r="BO16" s="832" t="s">
        <v>231</v>
      </c>
      <c r="BP16" s="832" t="s">
        <v>232</v>
      </c>
      <c r="BQ16" s="833" t="s">
        <v>233</v>
      </c>
      <c r="BR16" s="833" t="s">
        <v>234</v>
      </c>
      <c r="BS16" s="937" t="s">
        <v>230</v>
      </c>
      <c r="BT16" s="937" t="s">
        <v>231</v>
      </c>
      <c r="BU16" s="937" t="s">
        <v>232</v>
      </c>
      <c r="BV16" s="937" t="s">
        <v>233</v>
      </c>
      <c r="BW16" s="937" t="s">
        <v>234</v>
      </c>
      <c r="BX16" s="832" t="s">
        <v>230</v>
      </c>
      <c r="BY16" s="832" t="s">
        <v>231</v>
      </c>
      <c r="BZ16" s="832" t="s">
        <v>232</v>
      </c>
      <c r="CA16" s="833" t="s">
        <v>233</v>
      </c>
      <c r="CB16" s="833" t="s">
        <v>234</v>
      </c>
      <c r="CC16" s="832" t="s">
        <v>230</v>
      </c>
      <c r="CD16" s="832" t="s">
        <v>231</v>
      </c>
      <c r="CE16" s="832" t="s">
        <v>232</v>
      </c>
      <c r="CF16" s="833" t="s">
        <v>233</v>
      </c>
      <c r="CG16" s="832" t="s">
        <v>234</v>
      </c>
      <c r="CH16" s="1334"/>
    </row>
    <row r="17" spans="1:90" ht="19.5" customHeight="1" x14ac:dyDescent="0.25">
      <c r="A17" s="834">
        <v>1</v>
      </c>
      <c r="B17" s="834">
        <v>2</v>
      </c>
      <c r="C17" s="834">
        <v>3</v>
      </c>
      <c r="D17" s="834">
        <v>4</v>
      </c>
      <c r="E17" s="834">
        <v>5</v>
      </c>
      <c r="F17" s="834">
        <v>6</v>
      </c>
      <c r="G17" s="834">
        <v>7</v>
      </c>
      <c r="H17" s="834">
        <v>8</v>
      </c>
      <c r="I17" s="834">
        <v>9</v>
      </c>
      <c r="J17" s="834">
        <v>10</v>
      </c>
      <c r="K17" s="834">
        <v>11</v>
      </c>
      <c r="L17" s="834">
        <v>12</v>
      </c>
      <c r="M17" s="834">
        <v>13</v>
      </c>
      <c r="N17" s="834">
        <v>14</v>
      </c>
      <c r="O17" s="834">
        <v>15</v>
      </c>
      <c r="P17" s="834">
        <v>16</v>
      </c>
      <c r="Q17" s="834">
        <v>17</v>
      </c>
      <c r="R17" s="834">
        <v>18</v>
      </c>
      <c r="S17" s="834">
        <v>19</v>
      </c>
      <c r="T17" s="834">
        <v>20</v>
      </c>
      <c r="U17" s="834">
        <v>21</v>
      </c>
      <c r="V17" s="834">
        <v>22</v>
      </c>
      <c r="W17" s="834">
        <v>23</v>
      </c>
      <c r="X17" s="834">
        <v>24</v>
      </c>
      <c r="Y17" s="834">
        <v>25</v>
      </c>
      <c r="Z17" s="834">
        <v>26</v>
      </c>
      <c r="AA17" s="834">
        <v>27</v>
      </c>
      <c r="AB17" s="834">
        <v>28</v>
      </c>
      <c r="AC17" s="834">
        <v>29</v>
      </c>
      <c r="AD17" s="834">
        <v>30</v>
      </c>
      <c r="AE17" s="835" t="s">
        <v>986</v>
      </c>
      <c r="AF17" s="835" t="s">
        <v>987</v>
      </c>
      <c r="AG17" s="835" t="s">
        <v>988</v>
      </c>
      <c r="AH17" s="835" t="s">
        <v>989</v>
      </c>
      <c r="AI17" s="835" t="s">
        <v>990</v>
      </c>
      <c r="AJ17" s="835" t="s">
        <v>991</v>
      </c>
      <c r="AK17" s="835" t="s">
        <v>992</v>
      </c>
      <c r="AL17" s="835" t="s">
        <v>993</v>
      </c>
      <c r="AM17" s="835" t="s">
        <v>994</v>
      </c>
      <c r="AN17" s="835" t="s">
        <v>995</v>
      </c>
      <c r="AO17" s="835"/>
      <c r="AP17" s="835"/>
      <c r="AQ17" s="835"/>
      <c r="AR17" s="835"/>
      <c r="AS17" s="835"/>
      <c r="AT17" s="835" t="s">
        <v>996</v>
      </c>
      <c r="AU17" s="835" t="s">
        <v>997</v>
      </c>
      <c r="AV17" s="835" t="s">
        <v>998</v>
      </c>
      <c r="AW17" s="835" t="s">
        <v>999</v>
      </c>
      <c r="AX17" s="835" t="s">
        <v>1000</v>
      </c>
      <c r="AY17" s="835" t="s">
        <v>1001</v>
      </c>
      <c r="AZ17" s="835" t="s">
        <v>1002</v>
      </c>
      <c r="BA17" s="835" t="s">
        <v>1003</v>
      </c>
      <c r="BB17" s="835" t="s">
        <v>1004</v>
      </c>
      <c r="BC17" s="835" t="s">
        <v>1005</v>
      </c>
      <c r="BD17" s="835"/>
      <c r="BE17" s="835"/>
      <c r="BF17" s="835"/>
      <c r="BG17" s="835"/>
      <c r="BH17" s="835"/>
      <c r="BI17" s="835" t="s">
        <v>1006</v>
      </c>
      <c r="BJ17" s="835" t="s">
        <v>1007</v>
      </c>
      <c r="BK17" s="835" t="s">
        <v>1008</v>
      </c>
      <c r="BL17" s="835" t="s">
        <v>1009</v>
      </c>
      <c r="BM17" s="835" t="s">
        <v>1010</v>
      </c>
      <c r="BN17" s="835" t="s">
        <v>1011</v>
      </c>
      <c r="BO17" s="835" t="s">
        <v>1012</v>
      </c>
      <c r="BP17" s="835" t="s">
        <v>1013</v>
      </c>
      <c r="BQ17" s="835" t="s">
        <v>1014</v>
      </c>
      <c r="BR17" s="835" t="s">
        <v>1015</v>
      </c>
      <c r="BS17" s="835"/>
      <c r="BT17" s="835"/>
      <c r="BU17" s="835"/>
      <c r="BV17" s="835"/>
      <c r="BW17" s="835"/>
      <c r="BX17" s="834">
        <v>32</v>
      </c>
      <c r="BY17" s="834">
        <v>33</v>
      </c>
      <c r="BZ17" s="834">
        <v>34</v>
      </c>
      <c r="CA17" s="834">
        <v>35</v>
      </c>
      <c r="CB17" s="834">
        <v>36</v>
      </c>
      <c r="CC17" s="936">
        <v>52</v>
      </c>
      <c r="CD17" s="936">
        <v>53</v>
      </c>
      <c r="CE17" s="936">
        <v>54</v>
      </c>
      <c r="CF17" s="936">
        <v>55</v>
      </c>
      <c r="CG17" s="936">
        <v>56</v>
      </c>
      <c r="CH17" s="936">
        <v>57</v>
      </c>
    </row>
    <row r="18" spans="1:90" s="841" customFormat="1" ht="48" customHeight="1" x14ac:dyDescent="0.25">
      <c r="A18" s="836" t="s">
        <v>693</v>
      </c>
      <c r="B18" s="837" t="s">
        <v>92</v>
      </c>
      <c r="C18" s="838" t="s">
        <v>93</v>
      </c>
      <c r="D18" s="839"/>
      <c r="E18" s="839"/>
      <c r="F18" s="839"/>
      <c r="G18" s="839"/>
      <c r="H18" s="840">
        <f>SUM(H19:H25)</f>
        <v>107.962</v>
      </c>
      <c r="I18" s="840">
        <f t="shared" ref="I18:CG18" si="0">SUM(I19:I25)</f>
        <v>352.91399999999999</v>
      </c>
      <c r="J18" s="840" t="s">
        <v>190</v>
      </c>
      <c r="K18" s="840">
        <f t="shared" si="0"/>
        <v>0</v>
      </c>
      <c r="L18" s="840">
        <f t="shared" si="0"/>
        <v>0</v>
      </c>
      <c r="M18" s="840">
        <f t="shared" si="0"/>
        <v>0</v>
      </c>
      <c r="N18" s="840">
        <f t="shared" si="0"/>
        <v>0</v>
      </c>
      <c r="O18" s="840">
        <f t="shared" si="0"/>
        <v>1.5409999999999999</v>
      </c>
      <c r="P18" s="840">
        <f t="shared" si="0"/>
        <v>381.86500000000001</v>
      </c>
      <c r="Q18" s="840">
        <f t="shared" si="0"/>
        <v>0</v>
      </c>
      <c r="R18" s="840">
        <f t="shared" si="0"/>
        <v>101.212</v>
      </c>
      <c r="S18" s="840">
        <f t="shared" si="0"/>
        <v>101.212</v>
      </c>
      <c r="T18" s="840">
        <f t="shared" si="0"/>
        <v>0</v>
      </c>
      <c r="U18" s="840">
        <f t="shared" si="0"/>
        <v>14.407</v>
      </c>
      <c r="V18" s="840">
        <f t="shared" si="0"/>
        <v>0</v>
      </c>
      <c r="W18" s="840">
        <f t="shared" si="0"/>
        <v>0</v>
      </c>
      <c r="X18" s="840">
        <f t="shared" si="0"/>
        <v>14.407</v>
      </c>
      <c r="Y18" s="840">
        <f t="shared" si="0"/>
        <v>0</v>
      </c>
      <c r="Z18" s="840">
        <f t="shared" si="0"/>
        <v>0</v>
      </c>
      <c r="AA18" s="840">
        <f t="shared" si="0"/>
        <v>0</v>
      </c>
      <c r="AB18" s="840">
        <f t="shared" si="0"/>
        <v>0</v>
      </c>
      <c r="AC18" s="840">
        <f t="shared" si="0"/>
        <v>0.125</v>
      </c>
      <c r="AD18" s="840">
        <f t="shared" si="0"/>
        <v>0</v>
      </c>
      <c r="AE18" s="840">
        <f t="shared" si="0"/>
        <v>30.342000000000002</v>
      </c>
      <c r="AF18" s="840">
        <f t="shared" si="0"/>
        <v>0</v>
      </c>
      <c r="AG18" s="840">
        <f t="shared" si="0"/>
        <v>0</v>
      </c>
      <c r="AH18" s="840">
        <f t="shared" si="0"/>
        <v>30.342000000000002</v>
      </c>
      <c r="AI18" s="840">
        <f t="shared" si="0"/>
        <v>0</v>
      </c>
      <c r="AJ18" s="840">
        <f t="shared" si="0"/>
        <v>0</v>
      </c>
      <c r="AK18" s="840">
        <f t="shared" si="0"/>
        <v>0</v>
      </c>
      <c r="AL18" s="840">
        <f t="shared" si="0"/>
        <v>0</v>
      </c>
      <c r="AM18" s="840">
        <f t="shared" si="0"/>
        <v>0</v>
      </c>
      <c r="AN18" s="840">
        <f t="shared" si="0"/>
        <v>0</v>
      </c>
      <c r="AO18" s="840">
        <f t="shared" ref="AO18:AS18" si="1">SUM(AO19:AO25)</f>
        <v>12.851000000000003</v>
      </c>
      <c r="AP18" s="840">
        <f t="shared" si="1"/>
        <v>0</v>
      </c>
      <c r="AQ18" s="840">
        <f t="shared" si="1"/>
        <v>0</v>
      </c>
      <c r="AR18" s="840">
        <f t="shared" si="1"/>
        <v>12.851000000000003</v>
      </c>
      <c r="AS18" s="840">
        <f t="shared" si="1"/>
        <v>0</v>
      </c>
      <c r="AT18" s="840">
        <f t="shared" si="0"/>
        <v>57.113999999999997</v>
      </c>
      <c r="AU18" s="840">
        <f t="shared" si="0"/>
        <v>0</v>
      </c>
      <c r="AV18" s="840">
        <f t="shared" si="0"/>
        <v>0</v>
      </c>
      <c r="AW18" s="840">
        <f t="shared" si="0"/>
        <v>57.113999999999997</v>
      </c>
      <c r="AX18" s="840">
        <f t="shared" si="0"/>
        <v>0</v>
      </c>
      <c r="AY18" s="840">
        <f t="shared" si="0"/>
        <v>0</v>
      </c>
      <c r="AZ18" s="840">
        <f t="shared" si="0"/>
        <v>0</v>
      </c>
      <c r="BA18" s="840">
        <f t="shared" si="0"/>
        <v>0</v>
      </c>
      <c r="BB18" s="840">
        <f t="shared" si="0"/>
        <v>0</v>
      </c>
      <c r="BC18" s="840">
        <f t="shared" si="0"/>
        <v>0</v>
      </c>
      <c r="BD18" s="840">
        <f t="shared" ref="BD18:BH18" si="2">SUM(BD19:BD25)</f>
        <v>191.74</v>
      </c>
      <c r="BE18" s="840">
        <f t="shared" si="2"/>
        <v>0</v>
      </c>
      <c r="BF18" s="840">
        <f t="shared" si="2"/>
        <v>0</v>
      </c>
      <c r="BG18" s="840">
        <f>BG19+BG20+BG21+BG22+BG23+BG24+BG25</f>
        <v>191.74</v>
      </c>
      <c r="BH18" s="840">
        <f t="shared" si="2"/>
        <v>0</v>
      </c>
      <c r="BI18" s="840">
        <f t="shared" si="0"/>
        <v>56.914000000000001</v>
      </c>
      <c r="BJ18" s="840">
        <f t="shared" si="0"/>
        <v>0</v>
      </c>
      <c r="BK18" s="840">
        <f t="shared" si="0"/>
        <v>0</v>
      </c>
      <c r="BL18" s="840">
        <f t="shared" si="0"/>
        <v>56.914000000000001</v>
      </c>
      <c r="BM18" s="840">
        <f t="shared" si="0"/>
        <v>0</v>
      </c>
      <c r="BN18" s="840">
        <f t="shared" si="0"/>
        <v>0</v>
      </c>
      <c r="BO18" s="840">
        <f t="shared" si="0"/>
        <v>0</v>
      </c>
      <c r="BP18" s="840">
        <f t="shared" si="0"/>
        <v>0</v>
      </c>
      <c r="BQ18" s="840">
        <f t="shared" si="0"/>
        <v>0</v>
      </c>
      <c r="BR18" s="840">
        <f t="shared" si="0"/>
        <v>0</v>
      </c>
      <c r="BS18" s="840">
        <f t="shared" ref="BS18:BW18" si="3">SUM(BS19:BS25)</f>
        <v>118.82799999999999</v>
      </c>
      <c r="BT18" s="840">
        <f t="shared" si="3"/>
        <v>0</v>
      </c>
      <c r="BU18" s="840">
        <f t="shared" si="3"/>
        <v>0</v>
      </c>
      <c r="BV18" s="840">
        <f t="shared" si="3"/>
        <v>118.82799999999999</v>
      </c>
      <c r="BW18" s="840">
        <f t="shared" si="3"/>
        <v>0</v>
      </c>
      <c r="BX18" s="840">
        <f t="shared" si="0"/>
        <v>144.37</v>
      </c>
      <c r="BY18" s="840">
        <f t="shared" si="0"/>
        <v>0</v>
      </c>
      <c r="BZ18" s="840">
        <f t="shared" si="0"/>
        <v>0</v>
      </c>
      <c r="CA18" s="840">
        <f t="shared" si="0"/>
        <v>144.37</v>
      </c>
      <c r="CB18" s="840">
        <f t="shared" si="0"/>
        <v>0</v>
      </c>
      <c r="CC18" s="840">
        <f t="shared" si="0"/>
        <v>323.41900000000004</v>
      </c>
      <c r="CD18" s="840">
        <f t="shared" si="0"/>
        <v>0</v>
      </c>
      <c r="CE18" s="840">
        <f t="shared" si="0"/>
        <v>0</v>
      </c>
      <c r="CF18" s="840">
        <f t="shared" si="0"/>
        <v>323.41900000000004</v>
      </c>
      <c r="CG18" s="840">
        <f t="shared" si="0"/>
        <v>0</v>
      </c>
      <c r="CH18" s="840">
        <f t="shared" ref="CH18:CL18" si="4">SUM(CH19:CH25)</f>
        <v>0</v>
      </c>
      <c r="CI18" s="841">
        <f t="shared" si="4"/>
        <v>0</v>
      </c>
      <c r="CJ18" s="841">
        <f t="shared" si="4"/>
        <v>0</v>
      </c>
      <c r="CK18" s="841">
        <f t="shared" si="4"/>
        <v>0</v>
      </c>
      <c r="CL18" s="841">
        <f t="shared" si="4"/>
        <v>0</v>
      </c>
    </row>
    <row r="19" spans="1:90" s="847" customFormat="1" ht="42" customHeight="1" x14ac:dyDescent="0.25">
      <c r="A19" s="842" t="s">
        <v>94</v>
      </c>
      <c r="B19" s="843" t="s">
        <v>1016</v>
      </c>
      <c r="C19" s="844" t="s">
        <v>93</v>
      </c>
      <c r="D19" s="845"/>
      <c r="E19" s="845"/>
      <c r="F19" s="845"/>
      <c r="G19" s="845"/>
      <c r="H19" s="846">
        <f>H27</f>
        <v>0</v>
      </c>
      <c r="I19" s="846">
        <f t="shared" ref="I19:CB19" si="5">I27</f>
        <v>0</v>
      </c>
      <c r="J19" s="846" t="s">
        <v>190</v>
      </c>
      <c r="K19" s="846">
        <f t="shared" si="5"/>
        <v>0</v>
      </c>
      <c r="L19" s="846">
        <f t="shared" si="5"/>
        <v>0</v>
      </c>
      <c r="M19" s="846">
        <f t="shared" si="5"/>
        <v>0</v>
      </c>
      <c r="N19" s="846">
        <f t="shared" si="5"/>
        <v>0</v>
      </c>
      <c r="O19" s="846">
        <f t="shared" si="5"/>
        <v>0</v>
      </c>
      <c r="P19" s="846">
        <f t="shared" si="5"/>
        <v>0</v>
      </c>
      <c r="Q19" s="846">
        <f t="shared" si="5"/>
        <v>0</v>
      </c>
      <c r="R19" s="846">
        <f t="shared" si="5"/>
        <v>0</v>
      </c>
      <c r="S19" s="846">
        <f t="shared" si="5"/>
        <v>0</v>
      </c>
      <c r="T19" s="846">
        <f t="shared" si="5"/>
        <v>0</v>
      </c>
      <c r="U19" s="846">
        <f t="shared" si="5"/>
        <v>0</v>
      </c>
      <c r="V19" s="846">
        <f t="shared" si="5"/>
        <v>0</v>
      </c>
      <c r="W19" s="846">
        <f t="shared" si="5"/>
        <v>0</v>
      </c>
      <c r="X19" s="846">
        <f t="shared" si="5"/>
        <v>0</v>
      </c>
      <c r="Y19" s="846">
        <f t="shared" si="5"/>
        <v>0</v>
      </c>
      <c r="Z19" s="846">
        <f t="shared" si="5"/>
        <v>0</v>
      </c>
      <c r="AA19" s="846">
        <f t="shared" si="5"/>
        <v>0</v>
      </c>
      <c r="AB19" s="846">
        <f t="shared" si="5"/>
        <v>0</v>
      </c>
      <c r="AC19" s="846">
        <f t="shared" si="5"/>
        <v>0</v>
      </c>
      <c r="AD19" s="846">
        <f t="shared" si="5"/>
        <v>0</v>
      </c>
      <c r="AE19" s="846">
        <f t="shared" si="5"/>
        <v>0</v>
      </c>
      <c r="AF19" s="846">
        <f t="shared" si="5"/>
        <v>0</v>
      </c>
      <c r="AG19" s="846">
        <f t="shared" si="5"/>
        <v>0</v>
      </c>
      <c r="AH19" s="846">
        <f t="shared" si="5"/>
        <v>0</v>
      </c>
      <c r="AI19" s="846">
        <f t="shared" si="5"/>
        <v>0</v>
      </c>
      <c r="AJ19" s="846">
        <f t="shared" si="5"/>
        <v>0</v>
      </c>
      <c r="AK19" s="846">
        <f t="shared" si="5"/>
        <v>0</v>
      </c>
      <c r="AL19" s="846">
        <f t="shared" si="5"/>
        <v>0</v>
      </c>
      <c r="AM19" s="846">
        <f t="shared" si="5"/>
        <v>0</v>
      </c>
      <c r="AN19" s="846">
        <f t="shared" si="5"/>
        <v>0</v>
      </c>
      <c r="AO19" s="846">
        <f t="shared" si="5"/>
        <v>0</v>
      </c>
      <c r="AP19" s="846">
        <f t="shared" si="5"/>
        <v>0</v>
      </c>
      <c r="AQ19" s="846">
        <f t="shared" si="5"/>
        <v>0</v>
      </c>
      <c r="AR19" s="846">
        <f t="shared" si="5"/>
        <v>0</v>
      </c>
      <c r="AS19" s="846">
        <f t="shared" si="5"/>
        <v>0</v>
      </c>
      <c r="AT19" s="846">
        <f t="shared" si="5"/>
        <v>0</v>
      </c>
      <c r="AU19" s="846">
        <f t="shared" si="5"/>
        <v>0</v>
      </c>
      <c r="AV19" s="846">
        <f t="shared" si="5"/>
        <v>0</v>
      </c>
      <c r="AW19" s="846">
        <f t="shared" si="5"/>
        <v>0</v>
      </c>
      <c r="AX19" s="846">
        <f t="shared" si="5"/>
        <v>0</v>
      </c>
      <c r="AY19" s="846">
        <f t="shared" si="5"/>
        <v>0</v>
      </c>
      <c r="AZ19" s="846">
        <f t="shared" si="5"/>
        <v>0</v>
      </c>
      <c r="BA19" s="846">
        <f t="shared" si="5"/>
        <v>0</v>
      </c>
      <c r="BB19" s="846">
        <f t="shared" si="5"/>
        <v>0</v>
      </c>
      <c r="BC19" s="846">
        <f t="shared" si="5"/>
        <v>0</v>
      </c>
      <c r="BD19" s="846">
        <f t="shared" si="5"/>
        <v>0</v>
      </c>
      <c r="BE19" s="846">
        <f t="shared" si="5"/>
        <v>0</v>
      </c>
      <c r="BF19" s="846">
        <f t="shared" si="5"/>
        <v>0</v>
      </c>
      <c r="BG19" s="846">
        <f>BG27</f>
        <v>0</v>
      </c>
      <c r="BH19" s="846">
        <f t="shared" si="5"/>
        <v>0</v>
      </c>
      <c r="BI19" s="846">
        <f t="shared" si="5"/>
        <v>0</v>
      </c>
      <c r="BJ19" s="846">
        <f t="shared" si="5"/>
        <v>0</v>
      </c>
      <c r="BK19" s="846">
        <f t="shared" si="5"/>
        <v>0</v>
      </c>
      <c r="BL19" s="846">
        <f t="shared" si="5"/>
        <v>0</v>
      </c>
      <c r="BM19" s="846">
        <f t="shared" si="5"/>
        <v>0</v>
      </c>
      <c r="BN19" s="846">
        <f t="shared" si="5"/>
        <v>0</v>
      </c>
      <c r="BO19" s="846">
        <f t="shared" si="5"/>
        <v>0</v>
      </c>
      <c r="BP19" s="846">
        <f t="shared" si="5"/>
        <v>0</v>
      </c>
      <c r="BQ19" s="846">
        <f t="shared" si="5"/>
        <v>0</v>
      </c>
      <c r="BR19" s="846">
        <f t="shared" si="5"/>
        <v>0</v>
      </c>
      <c r="BS19" s="846">
        <f t="shared" si="5"/>
        <v>0</v>
      </c>
      <c r="BT19" s="846">
        <f t="shared" si="5"/>
        <v>0</v>
      </c>
      <c r="BU19" s="846">
        <f t="shared" si="5"/>
        <v>0</v>
      </c>
      <c r="BV19" s="846">
        <f t="shared" si="5"/>
        <v>0</v>
      </c>
      <c r="BW19" s="846">
        <f t="shared" si="5"/>
        <v>0</v>
      </c>
      <c r="BX19" s="846">
        <f t="shared" si="5"/>
        <v>0</v>
      </c>
      <c r="BY19" s="846">
        <f t="shared" si="5"/>
        <v>0</v>
      </c>
      <c r="BZ19" s="846">
        <f t="shared" si="5"/>
        <v>0</v>
      </c>
      <c r="CA19" s="846">
        <f t="shared" si="5"/>
        <v>0</v>
      </c>
      <c r="CB19" s="846">
        <f t="shared" si="5"/>
        <v>0</v>
      </c>
      <c r="CC19" s="846">
        <f t="shared" ref="CC19:CL19" si="6">CC27</f>
        <v>0</v>
      </c>
      <c r="CD19" s="846">
        <f t="shared" si="6"/>
        <v>0</v>
      </c>
      <c r="CE19" s="846">
        <f t="shared" si="6"/>
        <v>0</v>
      </c>
      <c r="CF19" s="846">
        <f t="shared" si="6"/>
        <v>0</v>
      </c>
      <c r="CG19" s="846">
        <f t="shared" si="6"/>
        <v>0</v>
      </c>
      <c r="CH19" s="846">
        <f t="shared" si="6"/>
        <v>0</v>
      </c>
      <c r="CI19" s="847">
        <f t="shared" si="6"/>
        <v>0</v>
      </c>
      <c r="CJ19" s="847">
        <f t="shared" si="6"/>
        <v>0</v>
      </c>
      <c r="CK19" s="847">
        <f t="shared" si="6"/>
        <v>0</v>
      </c>
      <c r="CL19" s="847">
        <f t="shared" si="6"/>
        <v>0</v>
      </c>
    </row>
    <row r="20" spans="1:90" s="847" customFormat="1" ht="42" customHeight="1" x14ac:dyDescent="0.25">
      <c r="A20" s="842" t="s">
        <v>96</v>
      </c>
      <c r="B20" s="843" t="s">
        <v>1017</v>
      </c>
      <c r="C20" s="844" t="s">
        <v>93</v>
      </c>
      <c r="D20" s="845"/>
      <c r="E20" s="845"/>
      <c r="F20" s="845"/>
      <c r="G20" s="845"/>
      <c r="H20" s="846">
        <f>H41</f>
        <v>89.841999999999999</v>
      </c>
      <c r="I20" s="846">
        <f t="shared" ref="I20:CB20" si="7">I41</f>
        <v>207.04399999999998</v>
      </c>
      <c r="J20" s="846" t="s">
        <v>190</v>
      </c>
      <c r="K20" s="846">
        <f t="shared" si="7"/>
        <v>0</v>
      </c>
      <c r="L20" s="846">
        <f t="shared" si="7"/>
        <v>0</v>
      </c>
      <c r="M20" s="846">
        <f t="shared" si="7"/>
        <v>0</v>
      </c>
      <c r="N20" s="846">
        <f t="shared" si="7"/>
        <v>0</v>
      </c>
      <c r="O20" s="846">
        <f t="shared" si="7"/>
        <v>1.4159999999999999</v>
      </c>
      <c r="P20" s="846">
        <f t="shared" si="7"/>
        <v>210.84399999999999</v>
      </c>
      <c r="Q20" s="846">
        <f t="shared" si="7"/>
        <v>0</v>
      </c>
      <c r="R20" s="846">
        <f t="shared" si="7"/>
        <v>101.212</v>
      </c>
      <c r="S20" s="846">
        <f t="shared" si="7"/>
        <v>101.212</v>
      </c>
      <c r="T20" s="846">
        <f t="shared" si="7"/>
        <v>0</v>
      </c>
      <c r="U20" s="846">
        <f t="shared" si="7"/>
        <v>14.407</v>
      </c>
      <c r="V20" s="846">
        <f t="shared" si="7"/>
        <v>0</v>
      </c>
      <c r="W20" s="846">
        <f t="shared" si="7"/>
        <v>0</v>
      </c>
      <c r="X20" s="846">
        <f t="shared" si="7"/>
        <v>14.407</v>
      </c>
      <c r="Y20" s="846">
        <f t="shared" si="7"/>
        <v>0</v>
      </c>
      <c r="Z20" s="846">
        <f t="shared" si="7"/>
        <v>0</v>
      </c>
      <c r="AA20" s="846">
        <f t="shared" si="7"/>
        <v>0</v>
      </c>
      <c r="AB20" s="846">
        <f t="shared" si="7"/>
        <v>0</v>
      </c>
      <c r="AC20" s="846">
        <f t="shared" si="7"/>
        <v>0</v>
      </c>
      <c r="AD20" s="846">
        <f t="shared" si="7"/>
        <v>0</v>
      </c>
      <c r="AE20" s="846">
        <f t="shared" si="7"/>
        <v>24</v>
      </c>
      <c r="AF20" s="846">
        <f t="shared" si="7"/>
        <v>0</v>
      </c>
      <c r="AG20" s="846">
        <f t="shared" si="7"/>
        <v>0</v>
      </c>
      <c r="AH20" s="846">
        <f t="shared" si="7"/>
        <v>24</v>
      </c>
      <c r="AI20" s="846">
        <f t="shared" si="7"/>
        <v>0</v>
      </c>
      <c r="AJ20" s="846">
        <f t="shared" si="7"/>
        <v>0</v>
      </c>
      <c r="AK20" s="846">
        <f t="shared" si="7"/>
        <v>0</v>
      </c>
      <c r="AL20" s="846">
        <f t="shared" si="7"/>
        <v>0</v>
      </c>
      <c r="AM20" s="846">
        <f t="shared" si="7"/>
        <v>0</v>
      </c>
      <c r="AN20" s="846">
        <f t="shared" si="7"/>
        <v>0</v>
      </c>
      <c r="AO20" s="846">
        <f t="shared" si="7"/>
        <v>0</v>
      </c>
      <c r="AP20" s="846">
        <f t="shared" si="7"/>
        <v>0</v>
      </c>
      <c r="AQ20" s="846">
        <f t="shared" si="7"/>
        <v>0</v>
      </c>
      <c r="AR20" s="846">
        <f t="shared" si="7"/>
        <v>0</v>
      </c>
      <c r="AS20" s="846">
        <f t="shared" si="7"/>
        <v>0</v>
      </c>
      <c r="AT20" s="846">
        <f t="shared" si="7"/>
        <v>55.814</v>
      </c>
      <c r="AU20" s="846">
        <f t="shared" si="7"/>
        <v>0</v>
      </c>
      <c r="AV20" s="846">
        <f t="shared" si="7"/>
        <v>0</v>
      </c>
      <c r="AW20" s="846">
        <f t="shared" si="7"/>
        <v>55.814</v>
      </c>
      <c r="AX20" s="846">
        <f t="shared" si="7"/>
        <v>0</v>
      </c>
      <c r="AY20" s="846">
        <f t="shared" si="7"/>
        <v>0</v>
      </c>
      <c r="AZ20" s="846">
        <f t="shared" si="7"/>
        <v>0</v>
      </c>
      <c r="BA20" s="846">
        <f t="shared" si="7"/>
        <v>0</v>
      </c>
      <c r="BB20" s="846">
        <f t="shared" si="7"/>
        <v>0</v>
      </c>
      <c r="BC20" s="846">
        <f t="shared" si="7"/>
        <v>0</v>
      </c>
      <c r="BD20" s="846">
        <f t="shared" si="7"/>
        <v>37.5</v>
      </c>
      <c r="BE20" s="846">
        <f t="shared" si="7"/>
        <v>0</v>
      </c>
      <c r="BF20" s="846">
        <f t="shared" si="7"/>
        <v>0</v>
      </c>
      <c r="BG20" s="846">
        <f>BG41</f>
        <v>37.5</v>
      </c>
      <c r="BH20" s="846">
        <f t="shared" si="7"/>
        <v>0</v>
      </c>
      <c r="BI20" s="846">
        <f t="shared" si="7"/>
        <v>56.614000000000004</v>
      </c>
      <c r="BJ20" s="846">
        <f t="shared" si="7"/>
        <v>0</v>
      </c>
      <c r="BK20" s="846">
        <f t="shared" si="7"/>
        <v>0</v>
      </c>
      <c r="BL20" s="846">
        <f t="shared" si="7"/>
        <v>56.614000000000004</v>
      </c>
      <c r="BM20" s="846">
        <f t="shared" si="7"/>
        <v>0</v>
      </c>
      <c r="BN20" s="846">
        <f t="shared" si="7"/>
        <v>0</v>
      </c>
      <c r="BO20" s="846">
        <f t="shared" si="7"/>
        <v>0</v>
      </c>
      <c r="BP20" s="846">
        <f t="shared" si="7"/>
        <v>0</v>
      </c>
      <c r="BQ20" s="846">
        <f t="shared" si="7"/>
        <v>0</v>
      </c>
      <c r="BR20" s="846">
        <f t="shared" si="7"/>
        <v>0</v>
      </c>
      <c r="BS20" s="846">
        <f t="shared" si="7"/>
        <v>109.428</v>
      </c>
      <c r="BT20" s="846">
        <f t="shared" si="7"/>
        <v>0</v>
      </c>
      <c r="BU20" s="846">
        <f t="shared" si="7"/>
        <v>0</v>
      </c>
      <c r="BV20" s="846">
        <f t="shared" si="7"/>
        <v>109.428</v>
      </c>
      <c r="BW20" s="846">
        <f t="shared" si="7"/>
        <v>0</v>
      </c>
      <c r="BX20" s="846">
        <f t="shared" si="7"/>
        <v>136.428</v>
      </c>
      <c r="BY20" s="846">
        <f t="shared" si="7"/>
        <v>0</v>
      </c>
      <c r="BZ20" s="846">
        <f t="shared" si="7"/>
        <v>0</v>
      </c>
      <c r="CA20" s="846">
        <f t="shared" si="7"/>
        <v>136.428</v>
      </c>
      <c r="CB20" s="846">
        <f t="shared" si="7"/>
        <v>0</v>
      </c>
      <c r="CC20" s="846">
        <f t="shared" ref="CC20:CL20" si="8">CC41</f>
        <v>146.928</v>
      </c>
      <c r="CD20" s="846">
        <f t="shared" si="8"/>
        <v>0</v>
      </c>
      <c r="CE20" s="846">
        <f t="shared" si="8"/>
        <v>0</v>
      </c>
      <c r="CF20" s="846">
        <f t="shared" si="8"/>
        <v>146.928</v>
      </c>
      <c r="CG20" s="846">
        <f t="shared" si="8"/>
        <v>0</v>
      </c>
      <c r="CH20" s="846">
        <f t="shared" si="8"/>
        <v>0</v>
      </c>
      <c r="CI20" s="847">
        <f t="shared" si="8"/>
        <v>0</v>
      </c>
      <c r="CJ20" s="847">
        <f t="shared" si="8"/>
        <v>0</v>
      </c>
      <c r="CK20" s="847">
        <f t="shared" si="8"/>
        <v>0</v>
      </c>
      <c r="CL20" s="847">
        <f t="shared" si="8"/>
        <v>0</v>
      </c>
    </row>
    <row r="21" spans="1:90" s="847" customFormat="1" ht="42" customHeight="1" x14ac:dyDescent="0.25">
      <c r="A21" s="842" t="s">
        <v>98</v>
      </c>
      <c r="B21" s="843" t="s">
        <v>1018</v>
      </c>
      <c r="C21" s="844" t="s">
        <v>93</v>
      </c>
      <c r="D21" s="845"/>
      <c r="E21" s="845"/>
      <c r="F21" s="845"/>
      <c r="G21" s="845"/>
      <c r="H21" s="846">
        <f>H50</f>
        <v>18.12</v>
      </c>
      <c r="I21" s="846">
        <f t="shared" ref="I21:CB21" si="9">I50</f>
        <v>145.87</v>
      </c>
      <c r="J21" s="846" t="s">
        <v>190</v>
      </c>
      <c r="K21" s="846">
        <f t="shared" si="9"/>
        <v>0</v>
      </c>
      <c r="L21" s="846">
        <f t="shared" si="9"/>
        <v>0</v>
      </c>
      <c r="M21" s="846">
        <f t="shared" si="9"/>
        <v>0</v>
      </c>
      <c r="N21" s="846">
        <f t="shared" si="9"/>
        <v>0</v>
      </c>
      <c r="O21" s="846">
        <f t="shared" si="9"/>
        <v>0.125</v>
      </c>
      <c r="P21" s="846">
        <f t="shared" si="9"/>
        <v>163.721</v>
      </c>
      <c r="Q21" s="846">
        <f t="shared" si="9"/>
        <v>0</v>
      </c>
      <c r="R21" s="846">
        <f t="shared" si="9"/>
        <v>0</v>
      </c>
      <c r="S21" s="846">
        <f t="shared" si="9"/>
        <v>0</v>
      </c>
      <c r="T21" s="846">
        <f t="shared" si="9"/>
        <v>0</v>
      </c>
      <c r="U21" s="846">
        <f t="shared" si="9"/>
        <v>0</v>
      </c>
      <c r="V21" s="846">
        <f t="shared" si="9"/>
        <v>0</v>
      </c>
      <c r="W21" s="846">
        <f t="shared" si="9"/>
        <v>0</v>
      </c>
      <c r="X21" s="846">
        <f t="shared" si="9"/>
        <v>0</v>
      </c>
      <c r="Y21" s="846">
        <f t="shared" si="9"/>
        <v>0</v>
      </c>
      <c r="Z21" s="846">
        <f t="shared" si="9"/>
        <v>0</v>
      </c>
      <c r="AA21" s="846">
        <f t="shared" si="9"/>
        <v>0</v>
      </c>
      <c r="AB21" s="846">
        <f t="shared" si="9"/>
        <v>0</v>
      </c>
      <c r="AC21" s="846">
        <f t="shared" si="9"/>
        <v>0.125</v>
      </c>
      <c r="AD21" s="846">
        <f t="shared" si="9"/>
        <v>0</v>
      </c>
      <c r="AE21" s="846">
        <f t="shared" si="9"/>
        <v>2.242</v>
      </c>
      <c r="AF21" s="846">
        <f t="shared" si="9"/>
        <v>0</v>
      </c>
      <c r="AG21" s="846">
        <f t="shared" si="9"/>
        <v>0</v>
      </c>
      <c r="AH21" s="846">
        <f t="shared" si="9"/>
        <v>2.242</v>
      </c>
      <c r="AI21" s="846">
        <f t="shared" si="9"/>
        <v>0</v>
      </c>
      <c r="AJ21" s="846">
        <f t="shared" si="9"/>
        <v>0</v>
      </c>
      <c r="AK21" s="846">
        <f t="shared" si="9"/>
        <v>0</v>
      </c>
      <c r="AL21" s="846">
        <f t="shared" si="9"/>
        <v>0</v>
      </c>
      <c r="AM21" s="846">
        <f t="shared" si="9"/>
        <v>0</v>
      </c>
      <c r="AN21" s="846">
        <f t="shared" si="9"/>
        <v>0</v>
      </c>
      <c r="AO21" s="846">
        <f t="shared" si="9"/>
        <v>8.7510000000000012</v>
      </c>
      <c r="AP21" s="846">
        <f t="shared" si="9"/>
        <v>0</v>
      </c>
      <c r="AQ21" s="846">
        <f t="shared" si="9"/>
        <v>0</v>
      </c>
      <c r="AR21" s="846">
        <f t="shared" si="9"/>
        <v>8.7510000000000012</v>
      </c>
      <c r="AS21" s="846">
        <f t="shared" si="9"/>
        <v>0</v>
      </c>
      <c r="AT21" s="846">
        <f t="shared" si="9"/>
        <v>0</v>
      </c>
      <c r="AU21" s="846">
        <f t="shared" si="9"/>
        <v>0</v>
      </c>
      <c r="AV21" s="846">
        <f t="shared" si="9"/>
        <v>0</v>
      </c>
      <c r="AW21" s="846">
        <f t="shared" si="9"/>
        <v>0</v>
      </c>
      <c r="AX21" s="846">
        <f t="shared" si="9"/>
        <v>0</v>
      </c>
      <c r="AY21" s="846">
        <f t="shared" si="9"/>
        <v>0</v>
      </c>
      <c r="AZ21" s="846">
        <f t="shared" si="9"/>
        <v>0</v>
      </c>
      <c r="BA21" s="846">
        <f t="shared" si="9"/>
        <v>0</v>
      </c>
      <c r="BB21" s="846">
        <f t="shared" si="9"/>
        <v>0</v>
      </c>
      <c r="BC21" s="846">
        <f t="shared" si="9"/>
        <v>0</v>
      </c>
      <c r="BD21" s="846">
        <f t="shared" si="9"/>
        <v>146.34</v>
      </c>
      <c r="BE21" s="846">
        <f t="shared" si="9"/>
        <v>0</v>
      </c>
      <c r="BF21" s="846">
        <f t="shared" si="9"/>
        <v>0</v>
      </c>
      <c r="BG21" s="846">
        <f>BG50</f>
        <v>146.34</v>
      </c>
      <c r="BH21" s="846">
        <f t="shared" si="9"/>
        <v>0</v>
      </c>
      <c r="BI21" s="846">
        <f t="shared" si="9"/>
        <v>0</v>
      </c>
      <c r="BJ21" s="846">
        <f t="shared" si="9"/>
        <v>0</v>
      </c>
      <c r="BK21" s="846">
        <f t="shared" si="9"/>
        <v>0</v>
      </c>
      <c r="BL21" s="846">
        <f t="shared" si="9"/>
        <v>0</v>
      </c>
      <c r="BM21" s="846">
        <f t="shared" si="9"/>
        <v>0</v>
      </c>
      <c r="BN21" s="846">
        <f t="shared" si="9"/>
        <v>0</v>
      </c>
      <c r="BO21" s="846">
        <f t="shared" si="9"/>
        <v>0</v>
      </c>
      <c r="BP21" s="846">
        <f t="shared" si="9"/>
        <v>0</v>
      </c>
      <c r="BQ21" s="846">
        <f t="shared" si="9"/>
        <v>0</v>
      </c>
      <c r="BR21" s="846">
        <f t="shared" si="9"/>
        <v>0</v>
      </c>
      <c r="BS21" s="846">
        <f t="shared" si="9"/>
        <v>9.1</v>
      </c>
      <c r="BT21" s="846">
        <f t="shared" si="9"/>
        <v>0</v>
      </c>
      <c r="BU21" s="846">
        <f t="shared" si="9"/>
        <v>0</v>
      </c>
      <c r="BV21" s="846">
        <f t="shared" si="9"/>
        <v>9.1</v>
      </c>
      <c r="BW21" s="846">
        <f t="shared" si="9"/>
        <v>0</v>
      </c>
      <c r="BX21" s="846">
        <f t="shared" si="9"/>
        <v>2.242</v>
      </c>
      <c r="BY21" s="846">
        <f t="shared" si="9"/>
        <v>0</v>
      </c>
      <c r="BZ21" s="846">
        <f t="shared" si="9"/>
        <v>0</v>
      </c>
      <c r="CA21" s="846">
        <f t="shared" si="9"/>
        <v>2.242</v>
      </c>
      <c r="CB21" s="846">
        <f t="shared" si="9"/>
        <v>0</v>
      </c>
      <c r="CC21" s="846">
        <f t="shared" ref="CC21:CL21" si="10">CC50</f>
        <v>164.191</v>
      </c>
      <c r="CD21" s="846">
        <f t="shared" si="10"/>
        <v>0</v>
      </c>
      <c r="CE21" s="846">
        <f t="shared" si="10"/>
        <v>0</v>
      </c>
      <c r="CF21" s="846">
        <f t="shared" si="10"/>
        <v>164.191</v>
      </c>
      <c r="CG21" s="846">
        <f t="shared" si="10"/>
        <v>0</v>
      </c>
      <c r="CH21" s="846" t="str">
        <f t="shared" si="10"/>
        <v>нд</v>
      </c>
      <c r="CI21" s="847">
        <f t="shared" si="10"/>
        <v>0</v>
      </c>
      <c r="CJ21" s="847">
        <f t="shared" si="10"/>
        <v>0</v>
      </c>
      <c r="CK21" s="847">
        <f t="shared" si="10"/>
        <v>0</v>
      </c>
      <c r="CL21" s="847">
        <f t="shared" si="10"/>
        <v>0</v>
      </c>
    </row>
    <row r="22" spans="1:90" s="847" customFormat="1" ht="42" customHeight="1" x14ac:dyDescent="0.25">
      <c r="A22" s="842" t="s">
        <v>100</v>
      </c>
      <c r="B22" s="843" t="s">
        <v>1019</v>
      </c>
      <c r="C22" s="844" t="s">
        <v>93</v>
      </c>
      <c r="D22" s="845"/>
      <c r="E22" s="845"/>
      <c r="F22" s="845"/>
      <c r="G22" s="845"/>
      <c r="H22" s="846">
        <f>H63</f>
        <v>0</v>
      </c>
      <c r="I22" s="846">
        <f t="shared" ref="I22:CB22" si="11">I63</f>
        <v>0</v>
      </c>
      <c r="J22" s="846" t="s">
        <v>190</v>
      </c>
      <c r="K22" s="846">
        <f t="shared" si="11"/>
        <v>0</v>
      </c>
      <c r="L22" s="846">
        <f t="shared" si="11"/>
        <v>0</v>
      </c>
      <c r="M22" s="846">
        <f t="shared" si="11"/>
        <v>0</v>
      </c>
      <c r="N22" s="846">
        <f t="shared" si="11"/>
        <v>0</v>
      </c>
      <c r="O22" s="846">
        <f t="shared" si="11"/>
        <v>0</v>
      </c>
      <c r="P22" s="846">
        <f t="shared" si="11"/>
        <v>0</v>
      </c>
      <c r="Q22" s="846">
        <f t="shared" si="11"/>
        <v>0</v>
      </c>
      <c r="R22" s="846">
        <f t="shared" si="11"/>
        <v>0</v>
      </c>
      <c r="S22" s="846">
        <f t="shared" si="11"/>
        <v>0</v>
      </c>
      <c r="T22" s="846">
        <f t="shared" si="11"/>
        <v>0</v>
      </c>
      <c r="U22" s="846">
        <f t="shared" si="11"/>
        <v>0</v>
      </c>
      <c r="V22" s="846">
        <f t="shared" si="11"/>
        <v>0</v>
      </c>
      <c r="W22" s="846">
        <f t="shared" si="11"/>
        <v>0</v>
      </c>
      <c r="X22" s="846">
        <f t="shared" si="11"/>
        <v>0</v>
      </c>
      <c r="Y22" s="846">
        <f t="shared" si="11"/>
        <v>0</v>
      </c>
      <c r="Z22" s="846">
        <f t="shared" si="11"/>
        <v>0</v>
      </c>
      <c r="AA22" s="846">
        <f t="shared" si="11"/>
        <v>0</v>
      </c>
      <c r="AB22" s="846">
        <f t="shared" si="11"/>
        <v>0</v>
      </c>
      <c r="AC22" s="846">
        <f t="shared" si="11"/>
        <v>0</v>
      </c>
      <c r="AD22" s="846">
        <f t="shared" si="11"/>
        <v>0</v>
      </c>
      <c r="AE22" s="846">
        <f t="shared" si="11"/>
        <v>0</v>
      </c>
      <c r="AF22" s="846">
        <f t="shared" si="11"/>
        <v>0</v>
      </c>
      <c r="AG22" s="846">
        <f t="shared" si="11"/>
        <v>0</v>
      </c>
      <c r="AH22" s="846">
        <f t="shared" si="11"/>
        <v>0</v>
      </c>
      <c r="AI22" s="846">
        <f t="shared" si="11"/>
        <v>0</v>
      </c>
      <c r="AJ22" s="846">
        <f t="shared" si="11"/>
        <v>0</v>
      </c>
      <c r="AK22" s="846">
        <f t="shared" si="11"/>
        <v>0</v>
      </c>
      <c r="AL22" s="846">
        <f t="shared" si="11"/>
        <v>0</v>
      </c>
      <c r="AM22" s="846">
        <f t="shared" si="11"/>
        <v>0</v>
      </c>
      <c r="AN22" s="846">
        <f t="shared" si="11"/>
        <v>0</v>
      </c>
      <c r="AO22" s="846">
        <f t="shared" si="11"/>
        <v>0</v>
      </c>
      <c r="AP22" s="846">
        <f t="shared" si="11"/>
        <v>0</v>
      </c>
      <c r="AQ22" s="846">
        <f t="shared" si="11"/>
        <v>0</v>
      </c>
      <c r="AR22" s="846">
        <f t="shared" si="11"/>
        <v>0</v>
      </c>
      <c r="AS22" s="846">
        <f t="shared" si="11"/>
        <v>0</v>
      </c>
      <c r="AT22" s="846">
        <f t="shared" si="11"/>
        <v>0</v>
      </c>
      <c r="AU22" s="846">
        <f t="shared" si="11"/>
        <v>0</v>
      </c>
      <c r="AV22" s="846">
        <f t="shared" si="11"/>
        <v>0</v>
      </c>
      <c r="AW22" s="846">
        <f t="shared" si="11"/>
        <v>0</v>
      </c>
      <c r="AX22" s="846">
        <f t="shared" si="11"/>
        <v>0</v>
      </c>
      <c r="AY22" s="846">
        <f t="shared" si="11"/>
        <v>0</v>
      </c>
      <c r="AZ22" s="846">
        <f t="shared" si="11"/>
        <v>0</v>
      </c>
      <c r="BA22" s="846">
        <f t="shared" si="11"/>
        <v>0</v>
      </c>
      <c r="BB22" s="846">
        <f t="shared" si="11"/>
        <v>0</v>
      </c>
      <c r="BC22" s="846">
        <f t="shared" si="11"/>
        <v>0</v>
      </c>
      <c r="BD22" s="846">
        <f t="shared" si="11"/>
        <v>0</v>
      </c>
      <c r="BE22" s="846">
        <f t="shared" si="11"/>
        <v>0</v>
      </c>
      <c r="BF22" s="846">
        <f t="shared" si="11"/>
        <v>0</v>
      </c>
      <c r="BG22" s="846">
        <f>BG63</f>
        <v>0</v>
      </c>
      <c r="BH22" s="846">
        <f t="shared" si="11"/>
        <v>0</v>
      </c>
      <c r="BI22" s="846">
        <f t="shared" si="11"/>
        <v>0</v>
      </c>
      <c r="BJ22" s="846">
        <f t="shared" si="11"/>
        <v>0</v>
      </c>
      <c r="BK22" s="846">
        <f t="shared" si="11"/>
        <v>0</v>
      </c>
      <c r="BL22" s="846">
        <f t="shared" si="11"/>
        <v>0</v>
      </c>
      <c r="BM22" s="846">
        <f t="shared" si="11"/>
        <v>0</v>
      </c>
      <c r="BN22" s="846">
        <f t="shared" si="11"/>
        <v>0</v>
      </c>
      <c r="BO22" s="846">
        <f t="shared" si="11"/>
        <v>0</v>
      </c>
      <c r="BP22" s="846">
        <f t="shared" si="11"/>
        <v>0</v>
      </c>
      <c r="BQ22" s="846">
        <f t="shared" si="11"/>
        <v>0</v>
      </c>
      <c r="BR22" s="846">
        <f t="shared" si="11"/>
        <v>0</v>
      </c>
      <c r="BS22" s="846">
        <f t="shared" si="11"/>
        <v>0</v>
      </c>
      <c r="BT22" s="846">
        <f t="shared" si="11"/>
        <v>0</v>
      </c>
      <c r="BU22" s="846">
        <f t="shared" si="11"/>
        <v>0</v>
      </c>
      <c r="BV22" s="846">
        <f t="shared" si="11"/>
        <v>0</v>
      </c>
      <c r="BW22" s="846">
        <f t="shared" si="11"/>
        <v>0</v>
      </c>
      <c r="BX22" s="846">
        <f t="shared" si="11"/>
        <v>0</v>
      </c>
      <c r="BY22" s="846">
        <f t="shared" si="11"/>
        <v>0</v>
      </c>
      <c r="BZ22" s="846">
        <f t="shared" si="11"/>
        <v>0</v>
      </c>
      <c r="CA22" s="846">
        <f t="shared" si="11"/>
        <v>0</v>
      </c>
      <c r="CB22" s="846">
        <f t="shared" si="11"/>
        <v>0</v>
      </c>
      <c r="CC22" s="846">
        <f t="shared" ref="CC22:CL22" si="12">CC63</f>
        <v>0</v>
      </c>
      <c r="CD22" s="846">
        <f t="shared" si="12"/>
        <v>0</v>
      </c>
      <c r="CE22" s="846">
        <f t="shared" si="12"/>
        <v>0</v>
      </c>
      <c r="CF22" s="846">
        <f t="shared" si="12"/>
        <v>0</v>
      </c>
      <c r="CG22" s="846">
        <f t="shared" si="12"/>
        <v>0</v>
      </c>
      <c r="CH22" s="846" t="str">
        <f t="shared" si="12"/>
        <v>нд</v>
      </c>
      <c r="CI22" s="847">
        <f t="shared" si="12"/>
        <v>0</v>
      </c>
      <c r="CJ22" s="847">
        <f t="shared" si="12"/>
        <v>0</v>
      </c>
      <c r="CK22" s="847">
        <f t="shared" si="12"/>
        <v>0</v>
      </c>
      <c r="CL22" s="847">
        <f t="shared" si="12"/>
        <v>0</v>
      </c>
    </row>
    <row r="23" spans="1:90" s="847" customFormat="1" ht="42" customHeight="1" x14ac:dyDescent="0.25">
      <c r="A23" s="842" t="s">
        <v>102</v>
      </c>
      <c r="B23" s="843" t="s">
        <v>1020</v>
      </c>
      <c r="C23" s="844" t="s">
        <v>93</v>
      </c>
      <c r="D23" s="845"/>
      <c r="E23" s="845"/>
      <c r="F23" s="845"/>
      <c r="G23" s="845"/>
      <c r="H23" s="846">
        <f>H70</f>
        <v>0</v>
      </c>
      <c r="I23" s="846">
        <f t="shared" ref="I23:CB23" si="13">I70</f>
        <v>0</v>
      </c>
      <c r="J23" s="846" t="s">
        <v>190</v>
      </c>
      <c r="K23" s="846">
        <f t="shared" si="13"/>
        <v>0</v>
      </c>
      <c r="L23" s="846">
        <f t="shared" si="13"/>
        <v>0</v>
      </c>
      <c r="M23" s="846">
        <f t="shared" si="13"/>
        <v>0</v>
      </c>
      <c r="N23" s="846">
        <f t="shared" si="13"/>
        <v>0</v>
      </c>
      <c r="O23" s="846">
        <f t="shared" si="13"/>
        <v>0</v>
      </c>
      <c r="P23" s="846">
        <f t="shared" si="13"/>
        <v>4.8</v>
      </c>
      <c r="Q23" s="846">
        <f t="shared" si="13"/>
        <v>0</v>
      </c>
      <c r="R23" s="846">
        <f t="shared" si="13"/>
        <v>0</v>
      </c>
      <c r="S23" s="846">
        <f t="shared" si="13"/>
        <v>0</v>
      </c>
      <c r="T23" s="846">
        <f t="shared" si="13"/>
        <v>0</v>
      </c>
      <c r="U23" s="846">
        <f t="shared" si="13"/>
        <v>0</v>
      </c>
      <c r="V23" s="846">
        <f t="shared" si="13"/>
        <v>0</v>
      </c>
      <c r="W23" s="846">
        <f t="shared" si="13"/>
        <v>0</v>
      </c>
      <c r="X23" s="846">
        <f t="shared" si="13"/>
        <v>0</v>
      </c>
      <c r="Y23" s="846">
        <f t="shared" si="13"/>
        <v>0</v>
      </c>
      <c r="Z23" s="846">
        <f t="shared" si="13"/>
        <v>0</v>
      </c>
      <c r="AA23" s="846">
        <f t="shared" si="13"/>
        <v>0</v>
      </c>
      <c r="AB23" s="846">
        <f t="shared" si="13"/>
        <v>0</v>
      </c>
      <c r="AC23" s="846">
        <f t="shared" si="13"/>
        <v>0</v>
      </c>
      <c r="AD23" s="846">
        <f t="shared" si="13"/>
        <v>0</v>
      </c>
      <c r="AE23" s="846">
        <f t="shared" si="13"/>
        <v>3.8</v>
      </c>
      <c r="AF23" s="846">
        <f t="shared" si="13"/>
        <v>0</v>
      </c>
      <c r="AG23" s="846">
        <f t="shared" si="13"/>
        <v>0</v>
      </c>
      <c r="AH23" s="846">
        <f t="shared" si="13"/>
        <v>3.8</v>
      </c>
      <c r="AI23" s="846">
        <f t="shared" si="13"/>
        <v>0</v>
      </c>
      <c r="AJ23" s="846">
        <f t="shared" si="13"/>
        <v>0</v>
      </c>
      <c r="AK23" s="846">
        <f t="shared" si="13"/>
        <v>0</v>
      </c>
      <c r="AL23" s="846">
        <f t="shared" si="13"/>
        <v>0</v>
      </c>
      <c r="AM23" s="846">
        <f t="shared" si="13"/>
        <v>0</v>
      </c>
      <c r="AN23" s="846">
        <f t="shared" si="13"/>
        <v>0</v>
      </c>
      <c r="AO23" s="846">
        <f t="shared" si="13"/>
        <v>3.8</v>
      </c>
      <c r="AP23" s="846">
        <f t="shared" si="13"/>
        <v>0</v>
      </c>
      <c r="AQ23" s="846">
        <f t="shared" si="13"/>
        <v>0</v>
      </c>
      <c r="AR23" s="846">
        <f t="shared" si="13"/>
        <v>3.8</v>
      </c>
      <c r="AS23" s="846">
        <f t="shared" si="13"/>
        <v>0</v>
      </c>
      <c r="AT23" s="846">
        <f t="shared" si="13"/>
        <v>1</v>
      </c>
      <c r="AU23" s="846">
        <f t="shared" si="13"/>
        <v>0</v>
      </c>
      <c r="AV23" s="846">
        <f t="shared" si="13"/>
        <v>0</v>
      </c>
      <c r="AW23" s="846">
        <f t="shared" si="13"/>
        <v>1</v>
      </c>
      <c r="AX23" s="846">
        <f t="shared" si="13"/>
        <v>0</v>
      </c>
      <c r="AY23" s="846">
        <f t="shared" si="13"/>
        <v>0</v>
      </c>
      <c r="AZ23" s="846">
        <f t="shared" si="13"/>
        <v>0</v>
      </c>
      <c r="BA23" s="846">
        <f t="shared" si="13"/>
        <v>0</v>
      </c>
      <c r="BB23" s="846">
        <f t="shared" si="13"/>
        <v>0</v>
      </c>
      <c r="BC23" s="846">
        <f t="shared" si="13"/>
        <v>0</v>
      </c>
      <c r="BD23" s="846">
        <f t="shared" si="13"/>
        <v>6</v>
      </c>
      <c r="BE23" s="846">
        <f t="shared" si="13"/>
        <v>0</v>
      </c>
      <c r="BF23" s="846">
        <f t="shared" si="13"/>
        <v>0</v>
      </c>
      <c r="BG23" s="846">
        <f>BG70</f>
        <v>6</v>
      </c>
      <c r="BH23" s="846">
        <f t="shared" si="13"/>
        <v>0</v>
      </c>
      <c r="BI23" s="846">
        <f t="shared" si="13"/>
        <v>0</v>
      </c>
      <c r="BJ23" s="846">
        <f t="shared" si="13"/>
        <v>0</v>
      </c>
      <c r="BK23" s="846">
        <f t="shared" si="13"/>
        <v>0</v>
      </c>
      <c r="BL23" s="846">
        <f t="shared" si="13"/>
        <v>0</v>
      </c>
      <c r="BM23" s="846">
        <f t="shared" si="13"/>
        <v>0</v>
      </c>
      <c r="BN23" s="846">
        <f t="shared" si="13"/>
        <v>0</v>
      </c>
      <c r="BO23" s="846">
        <f t="shared" si="13"/>
        <v>0</v>
      </c>
      <c r="BP23" s="846">
        <f t="shared" si="13"/>
        <v>0</v>
      </c>
      <c r="BQ23" s="846">
        <f t="shared" si="13"/>
        <v>0</v>
      </c>
      <c r="BR23" s="846">
        <f t="shared" si="13"/>
        <v>0</v>
      </c>
      <c r="BS23" s="846">
        <f t="shared" si="13"/>
        <v>0</v>
      </c>
      <c r="BT23" s="846">
        <f t="shared" si="13"/>
        <v>0</v>
      </c>
      <c r="BU23" s="846">
        <f t="shared" si="13"/>
        <v>0</v>
      </c>
      <c r="BV23" s="846">
        <f t="shared" si="13"/>
        <v>0</v>
      </c>
      <c r="BW23" s="846">
        <f t="shared" si="13"/>
        <v>0</v>
      </c>
      <c r="BX23" s="846">
        <f t="shared" si="13"/>
        <v>4.8</v>
      </c>
      <c r="BY23" s="846">
        <f t="shared" si="13"/>
        <v>0</v>
      </c>
      <c r="BZ23" s="846">
        <f t="shared" si="13"/>
        <v>0</v>
      </c>
      <c r="CA23" s="846">
        <f t="shared" si="13"/>
        <v>4.8</v>
      </c>
      <c r="CB23" s="846">
        <f t="shared" si="13"/>
        <v>0</v>
      </c>
      <c r="CC23" s="846">
        <f t="shared" ref="CC23:CL23" si="14">CC70</f>
        <v>9.8000000000000007</v>
      </c>
      <c r="CD23" s="846">
        <f t="shared" si="14"/>
        <v>0</v>
      </c>
      <c r="CE23" s="846">
        <f t="shared" si="14"/>
        <v>0</v>
      </c>
      <c r="CF23" s="846">
        <f t="shared" si="14"/>
        <v>9.8000000000000007</v>
      </c>
      <c r="CG23" s="846">
        <f t="shared" si="14"/>
        <v>0</v>
      </c>
      <c r="CH23" s="846" t="str">
        <f t="shared" si="14"/>
        <v>нд</v>
      </c>
      <c r="CI23" s="847">
        <f t="shared" si="14"/>
        <v>0</v>
      </c>
      <c r="CJ23" s="847">
        <f t="shared" si="14"/>
        <v>0</v>
      </c>
      <c r="CK23" s="847">
        <f t="shared" si="14"/>
        <v>0</v>
      </c>
      <c r="CL23" s="847">
        <f t="shared" si="14"/>
        <v>0</v>
      </c>
    </row>
    <row r="24" spans="1:90" s="847" customFormat="1" ht="42" customHeight="1" x14ac:dyDescent="0.25">
      <c r="A24" s="842" t="s">
        <v>104</v>
      </c>
      <c r="B24" s="843" t="s">
        <v>103</v>
      </c>
      <c r="C24" s="844" t="s">
        <v>93</v>
      </c>
      <c r="D24" s="845"/>
      <c r="E24" s="845"/>
      <c r="F24" s="845"/>
      <c r="G24" s="845"/>
      <c r="H24" s="846">
        <f>H80</f>
        <v>0</v>
      </c>
      <c r="I24" s="846">
        <f t="shared" ref="I24:CB25" si="15">I80</f>
        <v>0</v>
      </c>
      <c r="J24" s="846" t="s">
        <v>190</v>
      </c>
      <c r="K24" s="846">
        <f t="shared" si="15"/>
        <v>0</v>
      </c>
      <c r="L24" s="846">
        <f t="shared" si="15"/>
        <v>0</v>
      </c>
      <c r="M24" s="846">
        <f t="shared" si="15"/>
        <v>0</v>
      </c>
      <c r="N24" s="846">
        <f t="shared" si="15"/>
        <v>0</v>
      </c>
      <c r="O24" s="846">
        <f t="shared" si="15"/>
        <v>0</v>
      </c>
      <c r="P24" s="846">
        <f t="shared" si="15"/>
        <v>0</v>
      </c>
      <c r="Q24" s="846">
        <f t="shared" si="15"/>
        <v>0</v>
      </c>
      <c r="R24" s="846" t="str">
        <f t="shared" si="15"/>
        <v>нд</v>
      </c>
      <c r="S24" s="846" t="str">
        <f t="shared" si="15"/>
        <v>нд</v>
      </c>
      <c r="T24" s="846" t="str">
        <f t="shared" si="15"/>
        <v>нд</v>
      </c>
      <c r="U24" s="846" t="str">
        <f t="shared" si="15"/>
        <v>нд</v>
      </c>
      <c r="V24" s="846" t="str">
        <f t="shared" si="15"/>
        <v>нд</v>
      </c>
      <c r="W24" s="846" t="str">
        <f t="shared" si="15"/>
        <v>нд</v>
      </c>
      <c r="X24" s="846" t="str">
        <f t="shared" si="15"/>
        <v>нд</v>
      </c>
      <c r="Y24" s="846" t="str">
        <f t="shared" si="15"/>
        <v>нд</v>
      </c>
      <c r="Z24" s="846" t="str">
        <f t="shared" si="15"/>
        <v>нд</v>
      </c>
      <c r="AA24" s="846" t="str">
        <f t="shared" si="15"/>
        <v>нд</v>
      </c>
      <c r="AB24" s="846" t="str">
        <f t="shared" si="15"/>
        <v>нд</v>
      </c>
      <c r="AC24" s="846" t="str">
        <f t="shared" si="15"/>
        <v>нд</v>
      </c>
      <c r="AD24" s="846" t="str">
        <f t="shared" si="15"/>
        <v>нд</v>
      </c>
      <c r="AE24" s="846">
        <f t="shared" si="15"/>
        <v>0</v>
      </c>
      <c r="AF24" s="846">
        <f t="shared" si="15"/>
        <v>0</v>
      </c>
      <c r="AG24" s="846">
        <f t="shared" si="15"/>
        <v>0</v>
      </c>
      <c r="AH24" s="846">
        <f t="shared" si="15"/>
        <v>0</v>
      </c>
      <c r="AI24" s="846">
        <f t="shared" si="15"/>
        <v>0</v>
      </c>
      <c r="AJ24" s="846">
        <f t="shared" si="15"/>
        <v>0</v>
      </c>
      <c r="AK24" s="846">
        <f t="shared" si="15"/>
        <v>0</v>
      </c>
      <c r="AL24" s="846">
        <f t="shared" si="15"/>
        <v>0</v>
      </c>
      <c r="AM24" s="846">
        <f t="shared" si="15"/>
        <v>0</v>
      </c>
      <c r="AN24" s="846">
        <f t="shared" si="15"/>
        <v>0</v>
      </c>
      <c r="AO24" s="846">
        <f t="shared" si="15"/>
        <v>0</v>
      </c>
      <c r="AP24" s="846">
        <f t="shared" si="15"/>
        <v>0</v>
      </c>
      <c r="AQ24" s="846">
        <f t="shared" si="15"/>
        <v>0</v>
      </c>
      <c r="AR24" s="846">
        <f t="shared" si="15"/>
        <v>0</v>
      </c>
      <c r="AS24" s="846">
        <f t="shared" si="15"/>
        <v>0</v>
      </c>
      <c r="AT24" s="846">
        <f t="shared" si="15"/>
        <v>0</v>
      </c>
      <c r="AU24" s="846">
        <f t="shared" si="15"/>
        <v>0</v>
      </c>
      <c r="AV24" s="846">
        <f t="shared" si="15"/>
        <v>0</v>
      </c>
      <c r="AW24" s="846">
        <f t="shared" si="15"/>
        <v>0</v>
      </c>
      <c r="AX24" s="846">
        <f t="shared" si="15"/>
        <v>0</v>
      </c>
      <c r="AY24" s="846">
        <f t="shared" si="15"/>
        <v>0</v>
      </c>
      <c r="AZ24" s="846">
        <f t="shared" si="15"/>
        <v>0</v>
      </c>
      <c r="BA24" s="846">
        <f t="shared" si="15"/>
        <v>0</v>
      </c>
      <c r="BB24" s="846">
        <f t="shared" si="15"/>
        <v>0</v>
      </c>
      <c r="BC24" s="846">
        <f t="shared" si="15"/>
        <v>0</v>
      </c>
      <c r="BD24" s="846">
        <f t="shared" si="15"/>
        <v>0</v>
      </c>
      <c r="BE24" s="846">
        <f t="shared" si="15"/>
        <v>0</v>
      </c>
      <c r="BF24" s="846">
        <f t="shared" si="15"/>
        <v>0</v>
      </c>
      <c r="BG24" s="846">
        <f>BG80</f>
        <v>0</v>
      </c>
      <c r="BH24" s="846">
        <f t="shared" si="15"/>
        <v>0</v>
      </c>
      <c r="BI24" s="846">
        <f t="shared" si="15"/>
        <v>0</v>
      </c>
      <c r="BJ24" s="846">
        <f t="shared" si="15"/>
        <v>0</v>
      </c>
      <c r="BK24" s="846">
        <f t="shared" si="15"/>
        <v>0</v>
      </c>
      <c r="BL24" s="846">
        <f t="shared" si="15"/>
        <v>0</v>
      </c>
      <c r="BM24" s="846">
        <f t="shared" si="15"/>
        <v>0</v>
      </c>
      <c r="BN24" s="846">
        <f t="shared" si="15"/>
        <v>0</v>
      </c>
      <c r="BO24" s="846">
        <f t="shared" si="15"/>
        <v>0</v>
      </c>
      <c r="BP24" s="846">
        <f t="shared" si="15"/>
        <v>0</v>
      </c>
      <c r="BQ24" s="846">
        <f t="shared" si="15"/>
        <v>0</v>
      </c>
      <c r="BR24" s="846">
        <f t="shared" si="15"/>
        <v>0</v>
      </c>
      <c r="BS24" s="846">
        <f t="shared" si="15"/>
        <v>0</v>
      </c>
      <c r="BT24" s="846">
        <f t="shared" si="15"/>
        <v>0</v>
      </c>
      <c r="BU24" s="846">
        <f t="shared" si="15"/>
        <v>0</v>
      </c>
      <c r="BV24" s="846">
        <f t="shared" si="15"/>
        <v>0</v>
      </c>
      <c r="BW24" s="846">
        <f t="shared" si="15"/>
        <v>0</v>
      </c>
      <c r="BX24" s="846">
        <f t="shared" si="15"/>
        <v>0</v>
      </c>
      <c r="BY24" s="846">
        <f t="shared" si="15"/>
        <v>0</v>
      </c>
      <c r="BZ24" s="846">
        <f t="shared" si="15"/>
        <v>0</v>
      </c>
      <c r="CA24" s="846">
        <f t="shared" si="15"/>
        <v>0</v>
      </c>
      <c r="CB24" s="846">
        <f t="shared" si="15"/>
        <v>0</v>
      </c>
      <c r="CC24" s="846">
        <f t="shared" ref="CC24:CL24" si="16">CC80</f>
        <v>0</v>
      </c>
      <c r="CD24" s="846">
        <f t="shared" si="16"/>
        <v>0</v>
      </c>
      <c r="CE24" s="846">
        <f t="shared" si="16"/>
        <v>0</v>
      </c>
      <c r="CF24" s="846">
        <f t="shared" si="16"/>
        <v>0</v>
      </c>
      <c r="CG24" s="846">
        <f t="shared" si="16"/>
        <v>0</v>
      </c>
      <c r="CH24" s="846" t="str">
        <f t="shared" si="16"/>
        <v>нд</v>
      </c>
      <c r="CI24" s="847">
        <f t="shared" si="16"/>
        <v>0</v>
      </c>
      <c r="CJ24" s="847">
        <f t="shared" si="16"/>
        <v>0</v>
      </c>
      <c r="CK24" s="847">
        <f t="shared" si="16"/>
        <v>0</v>
      </c>
      <c r="CL24" s="847">
        <f t="shared" si="16"/>
        <v>0</v>
      </c>
    </row>
    <row r="25" spans="1:90" s="847" customFormat="1" ht="42" customHeight="1" x14ac:dyDescent="0.25">
      <c r="A25" s="842" t="s">
        <v>1021</v>
      </c>
      <c r="B25" s="843" t="s">
        <v>105</v>
      </c>
      <c r="C25" s="844" t="s">
        <v>93</v>
      </c>
      <c r="D25" s="845"/>
      <c r="E25" s="845"/>
      <c r="F25" s="845"/>
      <c r="G25" s="845"/>
      <c r="H25" s="846">
        <f>H81</f>
        <v>0</v>
      </c>
      <c r="I25" s="846">
        <f t="shared" si="15"/>
        <v>0</v>
      </c>
      <c r="J25" s="846" t="s">
        <v>190</v>
      </c>
      <c r="K25" s="846">
        <f t="shared" si="15"/>
        <v>0</v>
      </c>
      <c r="L25" s="846">
        <f t="shared" si="15"/>
        <v>0</v>
      </c>
      <c r="M25" s="846">
        <f t="shared" si="15"/>
        <v>0</v>
      </c>
      <c r="N25" s="846">
        <f t="shared" si="15"/>
        <v>0</v>
      </c>
      <c r="O25" s="846">
        <f t="shared" si="15"/>
        <v>0</v>
      </c>
      <c r="P25" s="846">
        <f t="shared" si="15"/>
        <v>2.5000000000000004</v>
      </c>
      <c r="Q25" s="846">
        <f t="shared" si="15"/>
        <v>0</v>
      </c>
      <c r="R25" s="846">
        <f t="shared" si="15"/>
        <v>0</v>
      </c>
      <c r="S25" s="846">
        <f t="shared" si="15"/>
        <v>0</v>
      </c>
      <c r="T25" s="846">
        <f t="shared" si="15"/>
        <v>0</v>
      </c>
      <c r="U25" s="846">
        <f t="shared" si="15"/>
        <v>0</v>
      </c>
      <c r="V25" s="846">
        <f t="shared" si="15"/>
        <v>0</v>
      </c>
      <c r="W25" s="846">
        <f t="shared" si="15"/>
        <v>0</v>
      </c>
      <c r="X25" s="846">
        <f t="shared" si="15"/>
        <v>0</v>
      </c>
      <c r="Y25" s="846">
        <f t="shared" si="15"/>
        <v>0</v>
      </c>
      <c r="Z25" s="846">
        <f t="shared" si="15"/>
        <v>0</v>
      </c>
      <c r="AA25" s="846">
        <f t="shared" si="15"/>
        <v>0</v>
      </c>
      <c r="AB25" s="846">
        <f t="shared" si="15"/>
        <v>0</v>
      </c>
      <c r="AC25" s="846">
        <f t="shared" si="15"/>
        <v>0</v>
      </c>
      <c r="AD25" s="846">
        <f t="shared" si="15"/>
        <v>0</v>
      </c>
      <c r="AE25" s="846">
        <f t="shared" si="15"/>
        <v>0.3</v>
      </c>
      <c r="AF25" s="846">
        <f t="shared" si="15"/>
        <v>0</v>
      </c>
      <c r="AG25" s="846">
        <f t="shared" si="15"/>
        <v>0</v>
      </c>
      <c r="AH25" s="846">
        <f t="shared" si="15"/>
        <v>0.3</v>
      </c>
      <c r="AI25" s="846">
        <f t="shared" si="15"/>
        <v>0</v>
      </c>
      <c r="AJ25" s="846">
        <f t="shared" si="15"/>
        <v>0</v>
      </c>
      <c r="AK25" s="846">
        <f t="shared" si="15"/>
        <v>0</v>
      </c>
      <c r="AL25" s="846">
        <f t="shared" si="15"/>
        <v>0</v>
      </c>
      <c r="AM25" s="846">
        <f t="shared" si="15"/>
        <v>0</v>
      </c>
      <c r="AN25" s="846">
        <f t="shared" si="15"/>
        <v>0</v>
      </c>
      <c r="AO25" s="846">
        <f t="shared" si="15"/>
        <v>0.3</v>
      </c>
      <c r="AP25" s="846">
        <f t="shared" si="15"/>
        <v>0</v>
      </c>
      <c r="AQ25" s="846">
        <f t="shared" si="15"/>
        <v>0</v>
      </c>
      <c r="AR25" s="846">
        <f t="shared" si="15"/>
        <v>0.3</v>
      </c>
      <c r="AS25" s="846">
        <f t="shared" si="15"/>
        <v>0</v>
      </c>
      <c r="AT25" s="846">
        <f t="shared" si="15"/>
        <v>0.3</v>
      </c>
      <c r="AU25" s="846">
        <f t="shared" si="15"/>
        <v>0</v>
      </c>
      <c r="AV25" s="846">
        <f t="shared" si="15"/>
        <v>0</v>
      </c>
      <c r="AW25" s="846">
        <f t="shared" si="15"/>
        <v>0.3</v>
      </c>
      <c r="AX25" s="846">
        <f t="shared" si="15"/>
        <v>0</v>
      </c>
      <c r="AY25" s="846">
        <f t="shared" si="15"/>
        <v>0</v>
      </c>
      <c r="AZ25" s="846">
        <f t="shared" si="15"/>
        <v>0</v>
      </c>
      <c r="BA25" s="846">
        <f t="shared" si="15"/>
        <v>0</v>
      </c>
      <c r="BB25" s="846">
        <f t="shared" si="15"/>
        <v>0</v>
      </c>
      <c r="BC25" s="846">
        <f t="shared" si="15"/>
        <v>0</v>
      </c>
      <c r="BD25" s="846">
        <f t="shared" si="15"/>
        <v>1.9</v>
      </c>
      <c r="BE25" s="846">
        <f t="shared" si="15"/>
        <v>0</v>
      </c>
      <c r="BF25" s="846">
        <f t="shared" si="15"/>
        <v>0</v>
      </c>
      <c r="BG25" s="846">
        <f>BG81</f>
        <v>1.9</v>
      </c>
      <c r="BH25" s="846">
        <f t="shared" si="15"/>
        <v>0</v>
      </c>
      <c r="BI25" s="846">
        <f t="shared" si="15"/>
        <v>0.3</v>
      </c>
      <c r="BJ25" s="846">
        <f t="shared" si="15"/>
        <v>0</v>
      </c>
      <c r="BK25" s="846">
        <f t="shared" si="15"/>
        <v>0</v>
      </c>
      <c r="BL25" s="846">
        <f t="shared" si="15"/>
        <v>0.3</v>
      </c>
      <c r="BM25" s="846">
        <f t="shared" si="15"/>
        <v>0</v>
      </c>
      <c r="BN25" s="846">
        <f t="shared" si="15"/>
        <v>0</v>
      </c>
      <c r="BO25" s="846">
        <f t="shared" si="15"/>
        <v>0</v>
      </c>
      <c r="BP25" s="846">
        <f t="shared" si="15"/>
        <v>0</v>
      </c>
      <c r="BQ25" s="846">
        <f t="shared" si="15"/>
        <v>0</v>
      </c>
      <c r="BR25" s="846">
        <f t="shared" si="15"/>
        <v>0</v>
      </c>
      <c r="BS25" s="846">
        <f t="shared" si="15"/>
        <v>0.3</v>
      </c>
      <c r="BT25" s="846">
        <f t="shared" si="15"/>
        <v>0</v>
      </c>
      <c r="BU25" s="846">
        <f t="shared" si="15"/>
        <v>0</v>
      </c>
      <c r="BV25" s="846">
        <f t="shared" si="15"/>
        <v>0.3</v>
      </c>
      <c r="BW25" s="846">
        <f t="shared" si="15"/>
        <v>0</v>
      </c>
      <c r="BX25" s="846">
        <f t="shared" si="15"/>
        <v>0.89999999999999991</v>
      </c>
      <c r="BY25" s="846">
        <f t="shared" si="15"/>
        <v>0</v>
      </c>
      <c r="BZ25" s="846">
        <f t="shared" si="15"/>
        <v>0</v>
      </c>
      <c r="CA25" s="846">
        <f t="shared" si="15"/>
        <v>0.89999999999999991</v>
      </c>
      <c r="CB25" s="846">
        <f t="shared" si="15"/>
        <v>0</v>
      </c>
      <c r="CC25" s="846">
        <f t="shared" ref="CC25:CL25" si="17">CC81</f>
        <v>2.5</v>
      </c>
      <c r="CD25" s="846">
        <f t="shared" si="17"/>
        <v>0</v>
      </c>
      <c r="CE25" s="846">
        <f t="shared" si="17"/>
        <v>0</v>
      </c>
      <c r="CF25" s="846">
        <f t="shared" si="17"/>
        <v>2.5</v>
      </c>
      <c r="CG25" s="846">
        <f t="shared" si="17"/>
        <v>0</v>
      </c>
      <c r="CH25" s="846" t="str">
        <f t="shared" si="17"/>
        <v>нд</v>
      </c>
      <c r="CI25" s="847">
        <f t="shared" si="17"/>
        <v>0</v>
      </c>
      <c r="CJ25" s="847">
        <f t="shared" si="17"/>
        <v>0</v>
      </c>
      <c r="CK25" s="847">
        <f t="shared" si="17"/>
        <v>0</v>
      </c>
      <c r="CL25" s="847">
        <f t="shared" si="17"/>
        <v>0</v>
      </c>
    </row>
    <row r="26" spans="1:90" s="841" customFormat="1" ht="48" customHeight="1" x14ac:dyDescent="0.25">
      <c r="A26" s="836" t="s">
        <v>106</v>
      </c>
      <c r="B26" s="837" t="s">
        <v>1022</v>
      </c>
      <c r="C26" s="838" t="s">
        <v>93</v>
      </c>
      <c r="D26" s="839"/>
      <c r="E26" s="839"/>
      <c r="F26" s="839"/>
      <c r="G26" s="839"/>
      <c r="H26" s="840">
        <f>SUBTOTAL(9,H27:H84)</f>
        <v>107.962</v>
      </c>
      <c r="I26" s="840">
        <f>SUBTOTAL(9,I27:I84)</f>
        <v>352.91399999999999</v>
      </c>
      <c r="J26" s="840" t="s">
        <v>190</v>
      </c>
      <c r="K26" s="840">
        <f t="shared" ref="K26:AU26" si="18">SUBTOTAL(9,K27:K84)</f>
        <v>0</v>
      </c>
      <c r="L26" s="840">
        <f t="shared" si="18"/>
        <v>0</v>
      </c>
      <c r="M26" s="840">
        <f t="shared" si="18"/>
        <v>0</v>
      </c>
      <c r="N26" s="840">
        <f t="shared" si="18"/>
        <v>0</v>
      </c>
      <c r="O26" s="840">
        <f t="shared" si="18"/>
        <v>1.5409999999999999</v>
      </c>
      <c r="P26" s="840">
        <f t="shared" si="18"/>
        <v>387.3850000000001</v>
      </c>
      <c r="Q26" s="840">
        <f t="shared" si="18"/>
        <v>0</v>
      </c>
      <c r="R26" s="840">
        <f t="shared" si="18"/>
        <v>101.212</v>
      </c>
      <c r="S26" s="840">
        <f t="shared" si="18"/>
        <v>101.212</v>
      </c>
      <c r="T26" s="840">
        <f t="shared" si="18"/>
        <v>0</v>
      </c>
      <c r="U26" s="840">
        <f t="shared" si="18"/>
        <v>14.407</v>
      </c>
      <c r="V26" s="840">
        <f t="shared" si="18"/>
        <v>0</v>
      </c>
      <c r="W26" s="840">
        <f t="shared" si="18"/>
        <v>0</v>
      </c>
      <c r="X26" s="840">
        <f t="shared" si="18"/>
        <v>14.407</v>
      </c>
      <c r="Y26" s="840">
        <f t="shared" si="18"/>
        <v>0</v>
      </c>
      <c r="Z26" s="840">
        <f t="shared" si="18"/>
        <v>0</v>
      </c>
      <c r="AA26" s="840">
        <f t="shared" si="18"/>
        <v>0</v>
      </c>
      <c r="AB26" s="840">
        <f t="shared" si="18"/>
        <v>0</v>
      </c>
      <c r="AC26" s="840">
        <f t="shared" si="18"/>
        <v>0.125</v>
      </c>
      <c r="AD26" s="840">
        <f t="shared" si="18"/>
        <v>0</v>
      </c>
      <c r="AE26" s="840">
        <f t="shared" si="18"/>
        <v>30.341999999999999</v>
      </c>
      <c r="AF26" s="840">
        <f t="shared" si="18"/>
        <v>0</v>
      </c>
      <c r="AG26" s="840">
        <f t="shared" si="18"/>
        <v>0</v>
      </c>
      <c r="AH26" s="840">
        <f t="shared" si="18"/>
        <v>30.341999999999999</v>
      </c>
      <c r="AI26" s="840">
        <f t="shared" si="18"/>
        <v>0</v>
      </c>
      <c r="AJ26" s="840">
        <f t="shared" si="18"/>
        <v>0</v>
      </c>
      <c r="AK26" s="840">
        <f t="shared" si="18"/>
        <v>0</v>
      </c>
      <c r="AL26" s="840">
        <f t="shared" si="18"/>
        <v>0</v>
      </c>
      <c r="AM26" s="840">
        <f t="shared" si="18"/>
        <v>0</v>
      </c>
      <c r="AN26" s="840">
        <f t="shared" si="18"/>
        <v>0</v>
      </c>
      <c r="AO26" s="840">
        <f t="shared" ref="AO26" si="19">SUBTOTAL(9,AO27:AO84)</f>
        <v>12.851000000000003</v>
      </c>
      <c r="AP26" s="840">
        <f t="shared" ref="AP26" si="20">SUBTOTAL(9,AP27:AP84)</f>
        <v>0</v>
      </c>
      <c r="AQ26" s="840">
        <f t="shared" ref="AQ26" si="21">SUBTOTAL(9,AQ27:AQ84)</f>
        <v>0</v>
      </c>
      <c r="AR26" s="840">
        <f t="shared" ref="AR26" si="22">SUBTOTAL(9,AR27:AR84)</f>
        <v>12.851000000000003</v>
      </c>
      <c r="AS26" s="840">
        <f t="shared" ref="AS26" si="23">SUBTOTAL(9,AS27:AS84)</f>
        <v>0</v>
      </c>
      <c r="AT26" s="840">
        <f t="shared" si="18"/>
        <v>57.113999999999997</v>
      </c>
      <c r="AU26" s="840">
        <f t="shared" si="18"/>
        <v>0</v>
      </c>
      <c r="AV26" s="840">
        <f t="shared" ref="AV26:CB26" si="24">SUBTOTAL(9,AV27:AV84)</f>
        <v>0</v>
      </c>
      <c r="AW26" s="840">
        <f t="shared" si="24"/>
        <v>57.113999999999997</v>
      </c>
      <c r="AX26" s="840">
        <f t="shared" si="24"/>
        <v>0</v>
      </c>
      <c r="AY26" s="840">
        <f t="shared" si="24"/>
        <v>0</v>
      </c>
      <c r="AZ26" s="840">
        <f t="shared" si="24"/>
        <v>0</v>
      </c>
      <c r="BA26" s="840">
        <f t="shared" si="24"/>
        <v>0</v>
      </c>
      <c r="BB26" s="840">
        <f t="shared" si="24"/>
        <v>0</v>
      </c>
      <c r="BC26" s="840">
        <f t="shared" si="24"/>
        <v>0</v>
      </c>
      <c r="BD26" s="840">
        <f t="shared" ref="BD26" si="25">SUBTOTAL(9,BD27:BD84)</f>
        <v>191.74</v>
      </c>
      <c r="BE26" s="840">
        <f t="shared" ref="BE26" si="26">SUBTOTAL(9,BE27:BE84)</f>
        <v>0</v>
      </c>
      <c r="BF26" s="840">
        <f t="shared" ref="BF26" si="27">SUBTOTAL(9,BF27:BF84)</f>
        <v>0</v>
      </c>
      <c r="BG26" s="840">
        <f>SUBTOTAL(9,BG27:BG84)</f>
        <v>191.74</v>
      </c>
      <c r="BH26" s="840">
        <f t="shared" ref="BH26" si="28">SUBTOTAL(9,BH27:BH84)</f>
        <v>0</v>
      </c>
      <c r="BI26" s="840">
        <f t="shared" si="24"/>
        <v>56.914000000000001</v>
      </c>
      <c r="BJ26" s="840">
        <f t="shared" si="24"/>
        <v>0</v>
      </c>
      <c r="BK26" s="840">
        <f t="shared" si="24"/>
        <v>0</v>
      </c>
      <c r="BL26" s="840">
        <f t="shared" si="24"/>
        <v>56.914000000000001</v>
      </c>
      <c r="BM26" s="840">
        <f t="shared" si="24"/>
        <v>0</v>
      </c>
      <c r="BN26" s="840">
        <f t="shared" si="24"/>
        <v>0</v>
      </c>
      <c r="BO26" s="840">
        <f t="shared" si="24"/>
        <v>0</v>
      </c>
      <c r="BP26" s="840">
        <f t="shared" si="24"/>
        <v>0</v>
      </c>
      <c r="BQ26" s="840">
        <f t="shared" si="24"/>
        <v>0</v>
      </c>
      <c r="BR26" s="840">
        <f t="shared" si="24"/>
        <v>0</v>
      </c>
      <c r="BS26" s="840">
        <f t="shared" ref="BS26" si="29">SUBTOTAL(9,BS27:BS84)</f>
        <v>118.828</v>
      </c>
      <c r="BT26" s="840">
        <f t="shared" ref="BT26" si="30">SUBTOTAL(9,BT27:BT84)</f>
        <v>0</v>
      </c>
      <c r="BU26" s="840">
        <f t="shared" ref="BU26" si="31">SUBTOTAL(9,BU27:BU84)</f>
        <v>0</v>
      </c>
      <c r="BV26" s="840">
        <f t="shared" ref="BV26" si="32">SUBTOTAL(9,BV27:BV84)</f>
        <v>118.828</v>
      </c>
      <c r="BW26" s="840">
        <f t="shared" ref="BW26" si="33">SUBTOTAL(9,BW27:BW84)</f>
        <v>0</v>
      </c>
      <c r="BX26" s="840">
        <f t="shared" si="24"/>
        <v>144.37</v>
      </c>
      <c r="BY26" s="840">
        <f t="shared" si="24"/>
        <v>0</v>
      </c>
      <c r="BZ26" s="840">
        <f t="shared" si="24"/>
        <v>0</v>
      </c>
      <c r="CA26" s="840">
        <f t="shared" si="24"/>
        <v>144.37</v>
      </c>
      <c r="CB26" s="840">
        <f t="shared" si="24"/>
        <v>0</v>
      </c>
      <c r="CC26" s="840">
        <f t="shared" ref="CC26" si="34">SUBTOTAL(9,CC27:CC84)</f>
        <v>323.4190000000001</v>
      </c>
      <c r="CD26" s="840">
        <f t="shared" ref="CD26" si="35">SUBTOTAL(9,CD27:CD84)</f>
        <v>0</v>
      </c>
      <c r="CE26" s="840">
        <f t="shared" ref="CE26" si="36">SUBTOTAL(9,CE27:CE84)</f>
        <v>0</v>
      </c>
      <c r="CF26" s="840">
        <f t="shared" ref="CF26" si="37">SUBTOTAL(9,CF27:CF84)</f>
        <v>323.4190000000001</v>
      </c>
      <c r="CG26" s="840">
        <f t="shared" ref="CG26" si="38">SUBTOTAL(9,CG27:CG84)</f>
        <v>0</v>
      </c>
      <c r="CH26" s="840">
        <f t="shared" ref="CH26" si="39">SUBTOTAL(9,CH27:CH84)</f>
        <v>0</v>
      </c>
      <c r="CI26" s="841">
        <f t="shared" ref="CI26" si="40">SUBTOTAL(9,CI27:CI84)</f>
        <v>0</v>
      </c>
      <c r="CJ26" s="841">
        <f t="shared" ref="CJ26" si="41">SUBTOTAL(9,CJ27:CJ84)</f>
        <v>0</v>
      </c>
      <c r="CK26" s="841">
        <f t="shared" ref="CK26" si="42">SUBTOTAL(9,CK27:CK84)</f>
        <v>0</v>
      </c>
      <c r="CL26" s="841">
        <f t="shared" ref="CL26" si="43">SUBTOTAL(9,CL27:CL84)</f>
        <v>0</v>
      </c>
    </row>
    <row r="27" spans="1:90" s="841" customFormat="1" ht="48" customHeight="1" x14ac:dyDescent="0.25">
      <c r="A27" s="836" t="s">
        <v>108</v>
      </c>
      <c r="B27" s="837" t="s">
        <v>1023</v>
      </c>
      <c r="C27" s="838" t="s">
        <v>93</v>
      </c>
      <c r="D27" s="839"/>
      <c r="E27" s="839"/>
      <c r="F27" s="839"/>
      <c r="G27" s="839"/>
      <c r="H27" s="840">
        <f>SUBTOTAL(9,H28:H40)</f>
        <v>0</v>
      </c>
      <c r="I27" s="840">
        <f t="shared" ref="I27:CB27" si="44">SUBTOTAL(9,I28:I40)</f>
        <v>0</v>
      </c>
      <c r="J27" s="840" t="s">
        <v>190</v>
      </c>
      <c r="K27" s="840">
        <f t="shared" si="44"/>
        <v>0</v>
      </c>
      <c r="L27" s="840">
        <f t="shared" si="44"/>
        <v>0</v>
      </c>
      <c r="M27" s="840">
        <f t="shared" si="44"/>
        <v>0</v>
      </c>
      <c r="N27" s="840">
        <f t="shared" si="44"/>
        <v>0</v>
      </c>
      <c r="O27" s="840">
        <f t="shared" si="44"/>
        <v>0</v>
      </c>
      <c r="P27" s="840">
        <f t="shared" si="44"/>
        <v>0</v>
      </c>
      <c r="Q27" s="840">
        <f t="shared" si="44"/>
        <v>0</v>
      </c>
      <c r="R27" s="840">
        <f t="shared" si="44"/>
        <v>0</v>
      </c>
      <c r="S27" s="840">
        <f t="shared" si="44"/>
        <v>0</v>
      </c>
      <c r="T27" s="840">
        <f t="shared" si="44"/>
        <v>0</v>
      </c>
      <c r="U27" s="840">
        <f t="shared" si="44"/>
        <v>0</v>
      </c>
      <c r="V27" s="840">
        <f t="shared" si="44"/>
        <v>0</v>
      </c>
      <c r="W27" s="840">
        <f t="shared" si="44"/>
        <v>0</v>
      </c>
      <c r="X27" s="840">
        <f t="shared" si="44"/>
        <v>0</v>
      </c>
      <c r="Y27" s="840">
        <f t="shared" si="44"/>
        <v>0</v>
      </c>
      <c r="Z27" s="840">
        <f t="shared" si="44"/>
        <v>0</v>
      </c>
      <c r="AA27" s="840">
        <f t="shared" si="44"/>
        <v>0</v>
      </c>
      <c r="AB27" s="840">
        <f t="shared" si="44"/>
        <v>0</v>
      </c>
      <c r="AC27" s="840">
        <f t="shared" si="44"/>
        <v>0</v>
      </c>
      <c r="AD27" s="840">
        <f t="shared" si="44"/>
        <v>0</v>
      </c>
      <c r="AE27" s="840">
        <f t="shared" si="44"/>
        <v>0</v>
      </c>
      <c r="AF27" s="840">
        <f t="shared" si="44"/>
        <v>0</v>
      </c>
      <c r="AG27" s="840">
        <f t="shared" si="44"/>
        <v>0</v>
      </c>
      <c r="AH27" s="840">
        <f t="shared" si="44"/>
        <v>0</v>
      </c>
      <c r="AI27" s="840">
        <f t="shared" si="44"/>
        <v>0</v>
      </c>
      <c r="AJ27" s="840">
        <f t="shared" si="44"/>
        <v>0</v>
      </c>
      <c r="AK27" s="840">
        <f t="shared" si="44"/>
        <v>0</v>
      </c>
      <c r="AL27" s="840">
        <f t="shared" si="44"/>
        <v>0</v>
      </c>
      <c r="AM27" s="840">
        <f t="shared" si="44"/>
        <v>0</v>
      </c>
      <c r="AN27" s="840">
        <f t="shared" si="44"/>
        <v>0</v>
      </c>
      <c r="AO27" s="840">
        <f t="shared" si="44"/>
        <v>0</v>
      </c>
      <c r="AP27" s="840">
        <f t="shared" si="44"/>
        <v>0</v>
      </c>
      <c r="AQ27" s="840">
        <f t="shared" si="44"/>
        <v>0</v>
      </c>
      <c r="AR27" s="840">
        <f t="shared" si="44"/>
        <v>0</v>
      </c>
      <c r="AS27" s="840">
        <f t="shared" si="44"/>
        <v>0</v>
      </c>
      <c r="AT27" s="840">
        <f t="shared" si="44"/>
        <v>0</v>
      </c>
      <c r="AU27" s="840">
        <f t="shared" si="44"/>
        <v>0</v>
      </c>
      <c r="AV27" s="840">
        <f t="shared" si="44"/>
        <v>0</v>
      </c>
      <c r="AW27" s="840">
        <f t="shared" si="44"/>
        <v>0</v>
      </c>
      <c r="AX27" s="840">
        <f t="shared" si="44"/>
        <v>0</v>
      </c>
      <c r="AY27" s="840">
        <f t="shared" si="44"/>
        <v>0</v>
      </c>
      <c r="AZ27" s="840">
        <f t="shared" si="44"/>
        <v>0</v>
      </c>
      <c r="BA27" s="840">
        <f t="shared" si="44"/>
        <v>0</v>
      </c>
      <c r="BB27" s="840">
        <f t="shared" si="44"/>
        <v>0</v>
      </c>
      <c r="BC27" s="840">
        <f t="shared" si="44"/>
        <v>0</v>
      </c>
      <c r="BD27" s="840">
        <f t="shared" si="44"/>
        <v>0</v>
      </c>
      <c r="BE27" s="840">
        <f t="shared" si="44"/>
        <v>0</v>
      </c>
      <c r="BF27" s="840">
        <f t="shared" si="44"/>
        <v>0</v>
      </c>
      <c r="BG27" s="840">
        <f t="shared" si="44"/>
        <v>0</v>
      </c>
      <c r="BH27" s="840">
        <f t="shared" si="44"/>
        <v>0</v>
      </c>
      <c r="BI27" s="840">
        <f t="shared" si="44"/>
        <v>0</v>
      </c>
      <c r="BJ27" s="840">
        <f t="shared" si="44"/>
        <v>0</v>
      </c>
      <c r="BK27" s="840">
        <f t="shared" si="44"/>
        <v>0</v>
      </c>
      <c r="BL27" s="840">
        <f t="shared" si="44"/>
        <v>0</v>
      </c>
      <c r="BM27" s="840">
        <f t="shared" si="44"/>
        <v>0</v>
      </c>
      <c r="BN27" s="840">
        <f t="shared" si="44"/>
        <v>0</v>
      </c>
      <c r="BO27" s="840">
        <f t="shared" si="44"/>
        <v>0</v>
      </c>
      <c r="BP27" s="840">
        <f t="shared" si="44"/>
        <v>0</v>
      </c>
      <c r="BQ27" s="840">
        <f t="shared" si="44"/>
        <v>0</v>
      </c>
      <c r="BR27" s="840">
        <f t="shared" si="44"/>
        <v>0</v>
      </c>
      <c r="BS27" s="840">
        <f t="shared" si="44"/>
        <v>0</v>
      </c>
      <c r="BT27" s="840">
        <f t="shared" si="44"/>
        <v>0</v>
      </c>
      <c r="BU27" s="840">
        <f t="shared" si="44"/>
        <v>0</v>
      </c>
      <c r="BV27" s="840">
        <f t="shared" si="44"/>
        <v>0</v>
      </c>
      <c r="BW27" s="840">
        <f t="shared" si="44"/>
        <v>0</v>
      </c>
      <c r="BX27" s="840">
        <f t="shared" si="44"/>
        <v>0</v>
      </c>
      <c r="BY27" s="840">
        <f t="shared" si="44"/>
        <v>0</v>
      </c>
      <c r="BZ27" s="840">
        <f t="shared" si="44"/>
        <v>0</v>
      </c>
      <c r="CA27" s="840">
        <f t="shared" si="44"/>
        <v>0</v>
      </c>
      <c r="CB27" s="840">
        <f t="shared" si="44"/>
        <v>0</v>
      </c>
      <c r="CC27" s="840">
        <f t="shared" ref="CC27:CL27" si="45">SUBTOTAL(9,CC28:CC40)</f>
        <v>0</v>
      </c>
      <c r="CD27" s="840">
        <f t="shared" si="45"/>
        <v>0</v>
      </c>
      <c r="CE27" s="840">
        <f t="shared" si="45"/>
        <v>0</v>
      </c>
      <c r="CF27" s="840">
        <f t="shared" si="45"/>
        <v>0</v>
      </c>
      <c r="CG27" s="840">
        <f t="shared" si="45"/>
        <v>0</v>
      </c>
      <c r="CH27" s="840">
        <f t="shared" si="45"/>
        <v>0</v>
      </c>
      <c r="CI27" s="841">
        <f t="shared" si="45"/>
        <v>0</v>
      </c>
      <c r="CJ27" s="841">
        <f t="shared" si="45"/>
        <v>0</v>
      </c>
      <c r="CK27" s="841">
        <f t="shared" si="45"/>
        <v>0</v>
      </c>
      <c r="CL27" s="841">
        <f t="shared" si="45"/>
        <v>0</v>
      </c>
    </row>
    <row r="28" spans="1:90" s="841" customFormat="1" ht="42" customHeight="1" x14ac:dyDescent="0.25">
      <c r="A28" s="836" t="s">
        <v>110</v>
      </c>
      <c r="B28" s="837" t="s">
        <v>1024</v>
      </c>
      <c r="C28" s="838" t="s">
        <v>93</v>
      </c>
      <c r="D28" s="839"/>
      <c r="E28" s="839"/>
      <c r="F28" s="839"/>
      <c r="G28" s="839"/>
      <c r="H28" s="840">
        <f>SUBTOTAL(9,H29:H30)</f>
        <v>0</v>
      </c>
      <c r="I28" s="840">
        <f t="shared" ref="I28:CB28" si="46">SUBTOTAL(9,I29:I30)</f>
        <v>0</v>
      </c>
      <c r="J28" s="840" t="s">
        <v>190</v>
      </c>
      <c r="K28" s="840">
        <f t="shared" si="46"/>
        <v>0</v>
      </c>
      <c r="L28" s="840">
        <f t="shared" si="46"/>
        <v>0</v>
      </c>
      <c r="M28" s="840">
        <f t="shared" si="46"/>
        <v>0</v>
      </c>
      <c r="N28" s="840">
        <f t="shared" si="46"/>
        <v>0</v>
      </c>
      <c r="O28" s="840">
        <f t="shared" si="46"/>
        <v>0</v>
      </c>
      <c r="P28" s="840">
        <f t="shared" si="46"/>
        <v>0</v>
      </c>
      <c r="Q28" s="840">
        <f t="shared" si="46"/>
        <v>0</v>
      </c>
      <c r="R28" s="840">
        <f t="shared" si="46"/>
        <v>0</v>
      </c>
      <c r="S28" s="840">
        <f t="shared" si="46"/>
        <v>0</v>
      </c>
      <c r="T28" s="840">
        <f t="shared" si="46"/>
        <v>0</v>
      </c>
      <c r="U28" s="840">
        <f t="shared" si="46"/>
        <v>0</v>
      </c>
      <c r="V28" s="840">
        <f t="shared" si="46"/>
        <v>0</v>
      </c>
      <c r="W28" s="840">
        <f t="shared" si="46"/>
        <v>0</v>
      </c>
      <c r="X28" s="840">
        <f t="shared" si="46"/>
        <v>0</v>
      </c>
      <c r="Y28" s="840">
        <f t="shared" si="46"/>
        <v>0</v>
      </c>
      <c r="Z28" s="840">
        <f t="shared" si="46"/>
        <v>0</v>
      </c>
      <c r="AA28" s="840">
        <f t="shared" si="46"/>
        <v>0</v>
      </c>
      <c r="AB28" s="840">
        <f t="shared" si="46"/>
        <v>0</v>
      </c>
      <c r="AC28" s="840">
        <f t="shared" si="46"/>
        <v>0</v>
      </c>
      <c r="AD28" s="840">
        <f t="shared" si="46"/>
        <v>0</v>
      </c>
      <c r="AE28" s="840">
        <f t="shared" si="46"/>
        <v>0</v>
      </c>
      <c r="AF28" s="840">
        <f t="shared" si="46"/>
        <v>0</v>
      </c>
      <c r="AG28" s="840">
        <f t="shared" si="46"/>
        <v>0</v>
      </c>
      <c r="AH28" s="840">
        <f t="shared" si="46"/>
        <v>0</v>
      </c>
      <c r="AI28" s="840">
        <f t="shared" si="46"/>
        <v>0</v>
      </c>
      <c r="AJ28" s="840">
        <f t="shared" si="46"/>
        <v>0</v>
      </c>
      <c r="AK28" s="840">
        <f t="shared" si="46"/>
        <v>0</v>
      </c>
      <c r="AL28" s="840">
        <f t="shared" si="46"/>
        <v>0</v>
      </c>
      <c r="AM28" s="840">
        <f t="shared" si="46"/>
        <v>0</v>
      </c>
      <c r="AN28" s="840">
        <f t="shared" si="46"/>
        <v>0</v>
      </c>
      <c r="AO28" s="840">
        <f t="shared" si="46"/>
        <v>0</v>
      </c>
      <c r="AP28" s="840">
        <f t="shared" si="46"/>
        <v>0</v>
      </c>
      <c r="AQ28" s="840">
        <f t="shared" si="46"/>
        <v>0</v>
      </c>
      <c r="AR28" s="840">
        <f t="shared" si="46"/>
        <v>0</v>
      </c>
      <c r="AS28" s="840">
        <f t="shared" si="46"/>
        <v>0</v>
      </c>
      <c r="AT28" s="840">
        <f t="shared" si="46"/>
        <v>0</v>
      </c>
      <c r="AU28" s="840">
        <f t="shared" si="46"/>
        <v>0</v>
      </c>
      <c r="AV28" s="840">
        <f t="shared" si="46"/>
        <v>0</v>
      </c>
      <c r="AW28" s="840">
        <f t="shared" si="46"/>
        <v>0</v>
      </c>
      <c r="AX28" s="840">
        <f t="shared" si="46"/>
        <v>0</v>
      </c>
      <c r="AY28" s="840">
        <f t="shared" si="46"/>
        <v>0</v>
      </c>
      <c r="AZ28" s="840">
        <f t="shared" si="46"/>
        <v>0</v>
      </c>
      <c r="BA28" s="840">
        <f t="shared" si="46"/>
        <v>0</v>
      </c>
      <c r="BB28" s="840">
        <f t="shared" si="46"/>
        <v>0</v>
      </c>
      <c r="BC28" s="840">
        <f t="shared" si="46"/>
        <v>0</v>
      </c>
      <c r="BD28" s="840">
        <f t="shared" si="46"/>
        <v>0</v>
      </c>
      <c r="BE28" s="840">
        <f t="shared" si="46"/>
        <v>0</v>
      </c>
      <c r="BF28" s="840">
        <f t="shared" si="46"/>
        <v>0</v>
      </c>
      <c r="BG28" s="840">
        <f t="shared" si="46"/>
        <v>0</v>
      </c>
      <c r="BH28" s="840">
        <f t="shared" si="46"/>
        <v>0</v>
      </c>
      <c r="BI28" s="840">
        <f t="shared" si="46"/>
        <v>0</v>
      </c>
      <c r="BJ28" s="840">
        <f t="shared" si="46"/>
        <v>0</v>
      </c>
      <c r="BK28" s="840">
        <f t="shared" si="46"/>
        <v>0</v>
      </c>
      <c r="BL28" s="840">
        <f t="shared" si="46"/>
        <v>0</v>
      </c>
      <c r="BM28" s="840">
        <f t="shared" si="46"/>
        <v>0</v>
      </c>
      <c r="BN28" s="840">
        <f t="shared" si="46"/>
        <v>0</v>
      </c>
      <c r="BO28" s="840">
        <f t="shared" si="46"/>
        <v>0</v>
      </c>
      <c r="BP28" s="840">
        <f t="shared" si="46"/>
        <v>0</v>
      </c>
      <c r="BQ28" s="840">
        <f t="shared" si="46"/>
        <v>0</v>
      </c>
      <c r="BR28" s="840">
        <f t="shared" si="46"/>
        <v>0</v>
      </c>
      <c r="BS28" s="840">
        <f t="shared" si="46"/>
        <v>0</v>
      </c>
      <c r="BT28" s="840">
        <f t="shared" si="46"/>
        <v>0</v>
      </c>
      <c r="BU28" s="840">
        <f t="shared" si="46"/>
        <v>0</v>
      </c>
      <c r="BV28" s="840">
        <f t="shared" si="46"/>
        <v>0</v>
      </c>
      <c r="BW28" s="840">
        <f t="shared" si="46"/>
        <v>0</v>
      </c>
      <c r="BX28" s="840">
        <f t="shared" si="46"/>
        <v>0</v>
      </c>
      <c r="BY28" s="840">
        <f t="shared" si="46"/>
        <v>0</v>
      </c>
      <c r="BZ28" s="840">
        <f t="shared" si="46"/>
        <v>0</v>
      </c>
      <c r="CA28" s="840">
        <f t="shared" si="46"/>
        <v>0</v>
      </c>
      <c r="CB28" s="840">
        <f t="shared" si="46"/>
        <v>0</v>
      </c>
      <c r="CC28" s="840">
        <f t="shared" ref="CC28:CL28" si="47">SUBTOTAL(9,CC29:CC30)</f>
        <v>0</v>
      </c>
      <c r="CD28" s="840">
        <f t="shared" si="47"/>
        <v>0</v>
      </c>
      <c r="CE28" s="840">
        <f t="shared" si="47"/>
        <v>0</v>
      </c>
      <c r="CF28" s="840">
        <f t="shared" si="47"/>
        <v>0</v>
      </c>
      <c r="CG28" s="840">
        <f t="shared" si="47"/>
        <v>0</v>
      </c>
      <c r="CH28" s="840">
        <f t="shared" si="47"/>
        <v>0</v>
      </c>
      <c r="CI28" s="841">
        <f t="shared" si="47"/>
        <v>0</v>
      </c>
      <c r="CJ28" s="841">
        <f t="shared" si="47"/>
        <v>0</v>
      </c>
      <c r="CK28" s="841">
        <f t="shared" si="47"/>
        <v>0</v>
      </c>
      <c r="CL28" s="841">
        <f t="shared" si="47"/>
        <v>0</v>
      </c>
    </row>
    <row r="29" spans="1:90" s="847" customFormat="1" ht="42" customHeight="1" x14ac:dyDescent="0.25">
      <c r="A29" s="842" t="s">
        <v>112</v>
      </c>
      <c r="B29" s="843" t="s">
        <v>1025</v>
      </c>
      <c r="C29" s="844" t="s">
        <v>93</v>
      </c>
      <c r="D29" s="845"/>
      <c r="E29" s="845"/>
      <c r="F29" s="845"/>
      <c r="G29" s="845"/>
      <c r="H29" s="846"/>
      <c r="I29" s="846"/>
      <c r="J29" s="846" t="s">
        <v>190</v>
      </c>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846"/>
      <c r="AU29" s="846"/>
      <c r="AV29" s="846"/>
      <c r="AW29" s="846"/>
      <c r="AX29" s="846"/>
      <c r="AY29" s="846"/>
      <c r="AZ29" s="846"/>
      <c r="BA29" s="846"/>
      <c r="BB29" s="846"/>
      <c r="BC29" s="846"/>
      <c r="BD29" s="846"/>
      <c r="BE29" s="846"/>
      <c r="BF29" s="846"/>
      <c r="BG29" s="846"/>
      <c r="BH29" s="846"/>
      <c r="BI29" s="846"/>
      <c r="BJ29" s="846"/>
      <c r="BK29" s="846"/>
      <c r="BL29" s="846"/>
      <c r="BM29" s="846"/>
      <c r="BN29" s="846"/>
      <c r="BO29" s="846"/>
      <c r="BP29" s="846"/>
      <c r="BQ29" s="846"/>
      <c r="BR29" s="846"/>
      <c r="BS29" s="846"/>
      <c r="BT29" s="846"/>
      <c r="BU29" s="846"/>
      <c r="BV29" s="846"/>
      <c r="BW29" s="846"/>
      <c r="BX29" s="846"/>
      <c r="BY29" s="846"/>
      <c r="BZ29" s="846"/>
      <c r="CA29" s="846"/>
      <c r="CB29" s="846"/>
      <c r="CC29" s="846"/>
      <c r="CD29" s="846"/>
      <c r="CE29" s="846"/>
      <c r="CF29" s="846"/>
      <c r="CG29" s="846"/>
      <c r="CH29" s="846"/>
    </row>
    <row r="30" spans="1:90" s="847" customFormat="1" ht="42" customHeight="1" x14ac:dyDescent="0.25">
      <c r="A30" s="842" t="s">
        <v>114</v>
      </c>
      <c r="B30" s="843" t="s">
        <v>1025</v>
      </c>
      <c r="C30" s="844" t="s">
        <v>93</v>
      </c>
      <c r="D30" s="845"/>
      <c r="E30" s="845"/>
      <c r="F30" s="845"/>
      <c r="G30" s="845"/>
      <c r="H30" s="846"/>
      <c r="I30" s="846"/>
      <c r="J30" s="846" t="s">
        <v>190</v>
      </c>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46"/>
      <c r="AU30" s="846"/>
      <c r="AV30" s="846"/>
      <c r="AW30" s="846"/>
      <c r="AX30" s="846"/>
      <c r="AY30" s="846"/>
      <c r="AZ30" s="846"/>
      <c r="BA30" s="846"/>
      <c r="BB30" s="846"/>
      <c r="BC30" s="846"/>
      <c r="BD30" s="846"/>
      <c r="BE30" s="846"/>
      <c r="BF30" s="846"/>
      <c r="BG30" s="846"/>
      <c r="BH30" s="846"/>
      <c r="BI30" s="846"/>
      <c r="BJ30" s="846"/>
      <c r="BK30" s="846"/>
      <c r="BL30" s="846"/>
      <c r="BM30" s="846"/>
      <c r="BN30" s="846"/>
      <c r="BO30" s="846"/>
      <c r="BP30" s="846"/>
      <c r="BQ30" s="846"/>
      <c r="BR30" s="846"/>
      <c r="BS30" s="846"/>
      <c r="BT30" s="846"/>
      <c r="BU30" s="846"/>
      <c r="BV30" s="846"/>
      <c r="BW30" s="846"/>
      <c r="BX30" s="846"/>
      <c r="BY30" s="846"/>
      <c r="BZ30" s="846"/>
      <c r="CA30" s="846"/>
      <c r="CB30" s="846"/>
      <c r="CC30" s="846"/>
      <c r="CD30" s="846"/>
      <c r="CE30" s="846"/>
      <c r="CF30" s="846"/>
      <c r="CG30" s="846"/>
      <c r="CH30" s="846"/>
    </row>
    <row r="31" spans="1:90" s="841" customFormat="1" ht="48" customHeight="1" x14ac:dyDescent="0.25">
      <c r="A31" s="836" t="s">
        <v>118</v>
      </c>
      <c r="B31" s="837" t="s">
        <v>1026</v>
      </c>
      <c r="C31" s="838" t="s">
        <v>93</v>
      </c>
      <c r="D31" s="839"/>
      <c r="E31" s="839"/>
      <c r="F31" s="839"/>
      <c r="G31" s="839"/>
      <c r="H31" s="840">
        <f>SUBTOTAL(9,H32:H33)</f>
        <v>0</v>
      </c>
      <c r="I31" s="840">
        <f t="shared" ref="I31:CB31" si="48">SUBTOTAL(9,I32:I33)</f>
        <v>0</v>
      </c>
      <c r="J31" s="840" t="s">
        <v>190</v>
      </c>
      <c r="K31" s="840">
        <f t="shared" si="48"/>
        <v>0</v>
      </c>
      <c r="L31" s="840">
        <f t="shared" si="48"/>
        <v>0</v>
      </c>
      <c r="M31" s="840">
        <f t="shared" si="48"/>
        <v>0</v>
      </c>
      <c r="N31" s="840">
        <f t="shared" si="48"/>
        <v>0</v>
      </c>
      <c r="O31" s="840">
        <f t="shared" si="48"/>
        <v>0</v>
      </c>
      <c r="P31" s="840">
        <f t="shared" si="48"/>
        <v>0</v>
      </c>
      <c r="Q31" s="840">
        <f t="shared" si="48"/>
        <v>0</v>
      </c>
      <c r="R31" s="840">
        <f t="shared" si="48"/>
        <v>0</v>
      </c>
      <c r="S31" s="840">
        <f t="shared" si="48"/>
        <v>0</v>
      </c>
      <c r="T31" s="840">
        <f t="shared" si="48"/>
        <v>0</v>
      </c>
      <c r="U31" s="840">
        <f t="shared" si="48"/>
        <v>0</v>
      </c>
      <c r="V31" s="840">
        <f t="shared" si="48"/>
        <v>0</v>
      </c>
      <c r="W31" s="840">
        <f t="shared" si="48"/>
        <v>0</v>
      </c>
      <c r="X31" s="840">
        <f t="shared" si="48"/>
        <v>0</v>
      </c>
      <c r="Y31" s="840">
        <f t="shared" si="48"/>
        <v>0</v>
      </c>
      <c r="Z31" s="840">
        <f t="shared" si="48"/>
        <v>0</v>
      </c>
      <c r="AA31" s="840">
        <f t="shared" si="48"/>
        <v>0</v>
      </c>
      <c r="AB31" s="840">
        <f t="shared" si="48"/>
        <v>0</v>
      </c>
      <c r="AC31" s="840">
        <f t="shared" si="48"/>
        <v>0</v>
      </c>
      <c r="AD31" s="840">
        <f t="shared" si="48"/>
        <v>0</v>
      </c>
      <c r="AE31" s="840">
        <f t="shared" si="48"/>
        <v>0</v>
      </c>
      <c r="AF31" s="840">
        <f t="shared" si="48"/>
        <v>0</v>
      </c>
      <c r="AG31" s="840">
        <f t="shared" si="48"/>
        <v>0</v>
      </c>
      <c r="AH31" s="840">
        <f t="shared" si="48"/>
        <v>0</v>
      </c>
      <c r="AI31" s="840">
        <f t="shared" si="48"/>
        <v>0</v>
      </c>
      <c r="AJ31" s="840">
        <f t="shared" si="48"/>
        <v>0</v>
      </c>
      <c r="AK31" s="840">
        <f t="shared" si="48"/>
        <v>0</v>
      </c>
      <c r="AL31" s="840">
        <f t="shared" si="48"/>
        <v>0</v>
      </c>
      <c r="AM31" s="840">
        <f t="shared" si="48"/>
        <v>0</v>
      </c>
      <c r="AN31" s="840">
        <f t="shared" si="48"/>
        <v>0</v>
      </c>
      <c r="AO31" s="840">
        <f t="shared" si="48"/>
        <v>0</v>
      </c>
      <c r="AP31" s="840">
        <f t="shared" si="48"/>
        <v>0</v>
      </c>
      <c r="AQ31" s="840">
        <f t="shared" si="48"/>
        <v>0</v>
      </c>
      <c r="AR31" s="840">
        <f t="shared" si="48"/>
        <v>0</v>
      </c>
      <c r="AS31" s="840">
        <f t="shared" si="48"/>
        <v>0</v>
      </c>
      <c r="AT31" s="840">
        <f t="shared" si="48"/>
        <v>0</v>
      </c>
      <c r="AU31" s="840">
        <f t="shared" si="48"/>
        <v>0</v>
      </c>
      <c r="AV31" s="840">
        <f t="shared" si="48"/>
        <v>0</v>
      </c>
      <c r="AW31" s="840">
        <f t="shared" si="48"/>
        <v>0</v>
      </c>
      <c r="AX31" s="840">
        <f t="shared" si="48"/>
        <v>0</v>
      </c>
      <c r="AY31" s="840">
        <f t="shared" si="48"/>
        <v>0</v>
      </c>
      <c r="AZ31" s="840">
        <f t="shared" si="48"/>
        <v>0</v>
      </c>
      <c r="BA31" s="840">
        <f t="shared" si="48"/>
        <v>0</v>
      </c>
      <c r="BB31" s="840">
        <f t="shared" si="48"/>
        <v>0</v>
      </c>
      <c r="BC31" s="840">
        <f t="shared" si="48"/>
        <v>0</v>
      </c>
      <c r="BD31" s="840">
        <f t="shared" si="48"/>
        <v>0</v>
      </c>
      <c r="BE31" s="840">
        <f t="shared" si="48"/>
        <v>0</v>
      </c>
      <c r="BF31" s="840">
        <f t="shared" si="48"/>
        <v>0</v>
      </c>
      <c r="BG31" s="840">
        <f t="shared" si="48"/>
        <v>0</v>
      </c>
      <c r="BH31" s="840">
        <f t="shared" si="48"/>
        <v>0</v>
      </c>
      <c r="BI31" s="840">
        <f t="shared" si="48"/>
        <v>0</v>
      </c>
      <c r="BJ31" s="840">
        <f t="shared" si="48"/>
        <v>0</v>
      </c>
      <c r="BK31" s="840">
        <f t="shared" si="48"/>
        <v>0</v>
      </c>
      <c r="BL31" s="840">
        <f t="shared" si="48"/>
        <v>0</v>
      </c>
      <c r="BM31" s="840">
        <f t="shared" si="48"/>
        <v>0</v>
      </c>
      <c r="BN31" s="840">
        <f t="shared" si="48"/>
        <v>0</v>
      </c>
      <c r="BO31" s="840">
        <f t="shared" si="48"/>
        <v>0</v>
      </c>
      <c r="BP31" s="840">
        <f t="shared" si="48"/>
        <v>0</v>
      </c>
      <c r="BQ31" s="840">
        <f t="shared" si="48"/>
        <v>0</v>
      </c>
      <c r="BR31" s="840">
        <f t="shared" si="48"/>
        <v>0</v>
      </c>
      <c r="BS31" s="840">
        <f t="shared" si="48"/>
        <v>0</v>
      </c>
      <c r="BT31" s="840">
        <f t="shared" si="48"/>
        <v>0</v>
      </c>
      <c r="BU31" s="840">
        <f t="shared" si="48"/>
        <v>0</v>
      </c>
      <c r="BV31" s="840">
        <f t="shared" si="48"/>
        <v>0</v>
      </c>
      <c r="BW31" s="840">
        <f t="shared" si="48"/>
        <v>0</v>
      </c>
      <c r="BX31" s="840">
        <f t="shared" si="48"/>
        <v>0</v>
      </c>
      <c r="BY31" s="840">
        <f t="shared" si="48"/>
        <v>0</v>
      </c>
      <c r="BZ31" s="840">
        <f t="shared" si="48"/>
        <v>0</v>
      </c>
      <c r="CA31" s="840">
        <f t="shared" si="48"/>
        <v>0</v>
      </c>
      <c r="CB31" s="840">
        <f t="shared" si="48"/>
        <v>0</v>
      </c>
      <c r="CC31" s="840">
        <f t="shared" ref="CC31:CL31" si="49">SUBTOTAL(9,CC32:CC33)</f>
        <v>0</v>
      </c>
      <c r="CD31" s="840">
        <f t="shared" si="49"/>
        <v>0</v>
      </c>
      <c r="CE31" s="840">
        <f t="shared" si="49"/>
        <v>0</v>
      </c>
      <c r="CF31" s="840">
        <f t="shared" si="49"/>
        <v>0</v>
      </c>
      <c r="CG31" s="840">
        <f t="shared" si="49"/>
        <v>0</v>
      </c>
      <c r="CH31" s="840">
        <f t="shared" si="49"/>
        <v>0</v>
      </c>
      <c r="CI31" s="841">
        <f t="shared" si="49"/>
        <v>0</v>
      </c>
      <c r="CJ31" s="841">
        <f t="shared" si="49"/>
        <v>0</v>
      </c>
      <c r="CK31" s="841">
        <f t="shared" si="49"/>
        <v>0</v>
      </c>
      <c r="CL31" s="841">
        <f t="shared" si="49"/>
        <v>0</v>
      </c>
    </row>
    <row r="32" spans="1:90" s="847" customFormat="1" ht="42" customHeight="1" x14ac:dyDescent="0.25">
      <c r="A32" s="842" t="s">
        <v>120</v>
      </c>
      <c r="B32" s="843" t="s">
        <v>1027</v>
      </c>
      <c r="C32" s="844" t="s">
        <v>93</v>
      </c>
      <c r="D32" s="845"/>
      <c r="E32" s="845"/>
      <c r="F32" s="845"/>
      <c r="G32" s="845"/>
      <c r="H32" s="846"/>
      <c r="I32" s="846"/>
      <c r="J32" s="846" t="s">
        <v>190</v>
      </c>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46"/>
      <c r="AV32" s="846"/>
      <c r="AW32" s="846"/>
      <c r="AX32" s="846"/>
      <c r="AY32" s="846"/>
      <c r="AZ32" s="846"/>
      <c r="BA32" s="846"/>
      <c r="BB32" s="846"/>
      <c r="BC32" s="846"/>
      <c r="BD32" s="846"/>
      <c r="BE32" s="846"/>
      <c r="BF32" s="846"/>
      <c r="BG32" s="846"/>
      <c r="BH32" s="846"/>
      <c r="BI32" s="846"/>
      <c r="BJ32" s="846"/>
      <c r="BK32" s="846"/>
      <c r="BL32" s="846"/>
      <c r="BM32" s="846"/>
      <c r="BN32" s="846"/>
      <c r="BO32" s="846"/>
      <c r="BP32" s="846"/>
      <c r="BQ32" s="846"/>
      <c r="BR32" s="846"/>
      <c r="BS32" s="846"/>
      <c r="BT32" s="846"/>
      <c r="BU32" s="846"/>
      <c r="BV32" s="846"/>
      <c r="BW32" s="846"/>
      <c r="BX32" s="846"/>
      <c r="BY32" s="846"/>
      <c r="BZ32" s="846"/>
      <c r="CA32" s="846"/>
      <c r="CB32" s="846"/>
      <c r="CC32" s="846"/>
      <c r="CD32" s="846"/>
      <c r="CE32" s="846"/>
      <c r="CF32" s="846"/>
      <c r="CG32" s="846"/>
      <c r="CH32" s="846" t="s">
        <v>190</v>
      </c>
    </row>
    <row r="33" spans="1:90" s="847" customFormat="1" ht="42" customHeight="1" x14ac:dyDescent="0.25">
      <c r="A33" s="842" t="s">
        <v>122</v>
      </c>
      <c r="B33" s="843" t="s">
        <v>1025</v>
      </c>
      <c r="C33" s="844" t="s">
        <v>93</v>
      </c>
      <c r="D33" s="845"/>
      <c r="E33" s="845"/>
      <c r="F33" s="845"/>
      <c r="G33" s="845"/>
      <c r="H33" s="846"/>
      <c r="I33" s="846"/>
      <c r="J33" s="846" t="s">
        <v>190</v>
      </c>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6"/>
      <c r="AT33" s="846"/>
      <c r="AU33" s="846"/>
      <c r="AV33" s="846"/>
      <c r="AW33" s="846"/>
      <c r="AX33" s="846"/>
      <c r="AY33" s="846"/>
      <c r="AZ33" s="846"/>
      <c r="BA33" s="846"/>
      <c r="BB33" s="846"/>
      <c r="BC33" s="846"/>
      <c r="BD33" s="846"/>
      <c r="BE33" s="846"/>
      <c r="BF33" s="846"/>
      <c r="BG33" s="846"/>
      <c r="BH33" s="846"/>
      <c r="BI33" s="846"/>
      <c r="BJ33" s="846"/>
      <c r="BK33" s="846"/>
      <c r="BL33" s="846"/>
      <c r="BM33" s="846"/>
      <c r="BN33" s="846"/>
      <c r="BO33" s="846"/>
      <c r="BP33" s="846"/>
      <c r="BQ33" s="846"/>
      <c r="BR33" s="846"/>
      <c r="BS33" s="846"/>
      <c r="BT33" s="846"/>
      <c r="BU33" s="846"/>
      <c r="BV33" s="846"/>
      <c r="BW33" s="846"/>
      <c r="BX33" s="846"/>
      <c r="BY33" s="846"/>
      <c r="BZ33" s="846"/>
      <c r="CA33" s="846"/>
      <c r="CB33" s="846"/>
      <c r="CC33" s="846"/>
      <c r="CD33" s="846"/>
      <c r="CE33" s="846"/>
      <c r="CF33" s="846"/>
      <c r="CG33" s="846"/>
      <c r="CH33" s="846" t="s">
        <v>190</v>
      </c>
    </row>
    <row r="34" spans="1:90" s="841" customFormat="1" ht="48" customHeight="1" x14ac:dyDescent="0.25">
      <c r="A34" s="836" t="s">
        <v>124</v>
      </c>
      <c r="B34" s="837" t="s">
        <v>1028</v>
      </c>
      <c r="C34" s="838" t="s">
        <v>93</v>
      </c>
      <c r="D34" s="839"/>
      <c r="E34" s="839"/>
      <c r="F34" s="839"/>
      <c r="G34" s="839"/>
      <c r="H34" s="840">
        <f>SUBTOTAL(9,H35:H39)</f>
        <v>0</v>
      </c>
      <c r="I34" s="840">
        <f t="shared" ref="I34:CB34" si="50">SUBTOTAL(9,I35:I39)</f>
        <v>0</v>
      </c>
      <c r="J34" s="840" t="s">
        <v>190</v>
      </c>
      <c r="K34" s="840">
        <f t="shared" si="50"/>
        <v>0</v>
      </c>
      <c r="L34" s="840">
        <f t="shared" si="50"/>
        <v>0</v>
      </c>
      <c r="M34" s="840">
        <f t="shared" si="50"/>
        <v>0</v>
      </c>
      <c r="N34" s="840">
        <f t="shared" si="50"/>
        <v>0</v>
      </c>
      <c r="O34" s="840">
        <f t="shared" si="50"/>
        <v>0</v>
      </c>
      <c r="P34" s="840">
        <f t="shared" si="50"/>
        <v>0</v>
      </c>
      <c r="Q34" s="840">
        <f t="shared" si="50"/>
        <v>0</v>
      </c>
      <c r="R34" s="840">
        <f t="shared" si="50"/>
        <v>0</v>
      </c>
      <c r="S34" s="840">
        <f t="shared" si="50"/>
        <v>0</v>
      </c>
      <c r="T34" s="840">
        <f t="shared" si="50"/>
        <v>0</v>
      </c>
      <c r="U34" s="840">
        <f t="shared" si="50"/>
        <v>0</v>
      </c>
      <c r="V34" s="840">
        <f t="shared" si="50"/>
        <v>0</v>
      </c>
      <c r="W34" s="840">
        <f t="shared" si="50"/>
        <v>0</v>
      </c>
      <c r="X34" s="840">
        <f t="shared" si="50"/>
        <v>0</v>
      </c>
      <c r="Y34" s="840">
        <f t="shared" si="50"/>
        <v>0</v>
      </c>
      <c r="Z34" s="840">
        <f t="shared" si="50"/>
        <v>0</v>
      </c>
      <c r="AA34" s="840">
        <f t="shared" si="50"/>
        <v>0</v>
      </c>
      <c r="AB34" s="840">
        <f t="shared" si="50"/>
        <v>0</v>
      </c>
      <c r="AC34" s="840">
        <f t="shared" si="50"/>
        <v>0</v>
      </c>
      <c r="AD34" s="840">
        <f t="shared" si="50"/>
        <v>0</v>
      </c>
      <c r="AE34" s="840">
        <f t="shared" si="50"/>
        <v>0</v>
      </c>
      <c r="AF34" s="840">
        <f t="shared" si="50"/>
        <v>0</v>
      </c>
      <c r="AG34" s="840">
        <f t="shared" si="50"/>
        <v>0</v>
      </c>
      <c r="AH34" s="840">
        <f t="shared" si="50"/>
        <v>0</v>
      </c>
      <c r="AI34" s="840">
        <f t="shared" si="50"/>
        <v>0</v>
      </c>
      <c r="AJ34" s="840">
        <f t="shared" si="50"/>
        <v>0</v>
      </c>
      <c r="AK34" s="840">
        <f t="shared" si="50"/>
        <v>0</v>
      </c>
      <c r="AL34" s="840">
        <f t="shared" si="50"/>
        <v>0</v>
      </c>
      <c r="AM34" s="840">
        <f t="shared" si="50"/>
        <v>0</v>
      </c>
      <c r="AN34" s="840">
        <f t="shared" si="50"/>
        <v>0</v>
      </c>
      <c r="AO34" s="840">
        <f t="shared" si="50"/>
        <v>0</v>
      </c>
      <c r="AP34" s="840">
        <f t="shared" si="50"/>
        <v>0</v>
      </c>
      <c r="AQ34" s="840">
        <f t="shared" si="50"/>
        <v>0</v>
      </c>
      <c r="AR34" s="840">
        <f t="shared" si="50"/>
        <v>0</v>
      </c>
      <c r="AS34" s="840">
        <f t="shared" si="50"/>
        <v>0</v>
      </c>
      <c r="AT34" s="840">
        <f t="shared" si="50"/>
        <v>0</v>
      </c>
      <c r="AU34" s="840">
        <f t="shared" si="50"/>
        <v>0</v>
      </c>
      <c r="AV34" s="840">
        <f t="shared" si="50"/>
        <v>0</v>
      </c>
      <c r="AW34" s="840">
        <f t="shared" si="50"/>
        <v>0</v>
      </c>
      <c r="AX34" s="840">
        <f t="shared" si="50"/>
        <v>0</v>
      </c>
      <c r="AY34" s="840">
        <f t="shared" si="50"/>
        <v>0</v>
      </c>
      <c r="AZ34" s="840">
        <f t="shared" si="50"/>
        <v>0</v>
      </c>
      <c r="BA34" s="840">
        <f t="shared" si="50"/>
        <v>0</v>
      </c>
      <c r="BB34" s="840">
        <f t="shared" si="50"/>
        <v>0</v>
      </c>
      <c r="BC34" s="840">
        <f t="shared" si="50"/>
        <v>0</v>
      </c>
      <c r="BD34" s="840">
        <f t="shared" si="50"/>
        <v>0</v>
      </c>
      <c r="BE34" s="840">
        <f t="shared" si="50"/>
        <v>0</v>
      </c>
      <c r="BF34" s="840">
        <f t="shared" si="50"/>
        <v>0</v>
      </c>
      <c r="BG34" s="840">
        <f t="shared" si="50"/>
        <v>0</v>
      </c>
      <c r="BH34" s="840">
        <f t="shared" si="50"/>
        <v>0</v>
      </c>
      <c r="BI34" s="840">
        <f t="shared" si="50"/>
        <v>0</v>
      </c>
      <c r="BJ34" s="840">
        <f t="shared" si="50"/>
        <v>0</v>
      </c>
      <c r="BK34" s="840">
        <f t="shared" si="50"/>
        <v>0</v>
      </c>
      <c r="BL34" s="840">
        <f t="shared" si="50"/>
        <v>0</v>
      </c>
      <c r="BM34" s="840">
        <f t="shared" si="50"/>
        <v>0</v>
      </c>
      <c r="BN34" s="840">
        <f t="shared" si="50"/>
        <v>0</v>
      </c>
      <c r="BO34" s="840">
        <f t="shared" si="50"/>
        <v>0</v>
      </c>
      <c r="BP34" s="840">
        <f t="shared" si="50"/>
        <v>0</v>
      </c>
      <c r="BQ34" s="840">
        <f t="shared" si="50"/>
        <v>0</v>
      </c>
      <c r="BR34" s="840">
        <f t="shared" si="50"/>
        <v>0</v>
      </c>
      <c r="BS34" s="840">
        <f t="shared" si="50"/>
        <v>0</v>
      </c>
      <c r="BT34" s="840">
        <f t="shared" si="50"/>
        <v>0</v>
      </c>
      <c r="BU34" s="840">
        <f t="shared" si="50"/>
        <v>0</v>
      </c>
      <c r="BV34" s="840">
        <f t="shared" si="50"/>
        <v>0</v>
      </c>
      <c r="BW34" s="840">
        <f t="shared" si="50"/>
        <v>0</v>
      </c>
      <c r="BX34" s="840">
        <f t="shared" si="50"/>
        <v>0</v>
      </c>
      <c r="BY34" s="840">
        <f t="shared" si="50"/>
        <v>0</v>
      </c>
      <c r="BZ34" s="840">
        <f t="shared" si="50"/>
        <v>0</v>
      </c>
      <c r="CA34" s="840">
        <f t="shared" si="50"/>
        <v>0</v>
      </c>
      <c r="CB34" s="840">
        <f t="shared" si="50"/>
        <v>0</v>
      </c>
      <c r="CC34" s="840">
        <f t="shared" ref="CC34:CL34" si="51">SUBTOTAL(9,CC35:CC39)</f>
        <v>0</v>
      </c>
      <c r="CD34" s="840">
        <f t="shared" si="51"/>
        <v>0</v>
      </c>
      <c r="CE34" s="840">
        <f t="shared" si="51"/>
        <v>0</v>
      </c>
      <c r="CF34" s="840">
        <f t="shared" si="51"/>
        <v>0</v>
      </c>
      <c r="CG34" s="840">
        <f t="shared" si="51"/>
        <v>0</v>
      </c>
      <c r="CH34" s="840">
        <f t="shared" si="51"/>
        <v>0</v>
      </c>
      <c r="CI34" s="841">
        <f t="shared" si="51"/>
        <v>0</v>
      </c>
      <c r="CJ34" s="841">
        <f t="shared" si="51"/>
        <v>0</v>
      </c>
      <c r="CK34" s="841">
        <f t="shared" si="51"/>
        <v>0</v>
      </c>
      <c r="CL34" s="841">
        <f t="shared" si="51"/>
        <v>0</v>
      </c>
    </row>
    <row r="35" spans="1:90" s="847" customFormat="1" ht="42" customHeight="1" x14ac:dyDescent="0.25">
      <c r="A35" s="842" t="s">
        <v>892</v>
      </c>
      <c r="B35" s="843" t="s">
        <v>1029</v>
      </c>
      <c r="C35" s="844" t="s">
        <v>93</v>
      </c>
      <c r="D35" s="845"/>
      <c r="E35" s="845"/>
      <c r="F35" s="845"/>
      <c r="G35" s="845"/>
      <c r="H35" s="846"/>
      <c r="I35" s="846"/>
      <c r="J35" s="846" t="s">
        <v>190</v>
      </c>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6"/>
      <c r="AY35" s="846"/>
      <c r="AZ35" s="846"/>
      <c r="BA35" s="846"/>
      <c r="BB35" s="846"/>
      <c r="BC35" s="846"/>
      <c r="BD35" s="846"/>
      <c r="BE35" s="846"/>
      <c r="BF35" s="846"/>
      <c r="BG35" s="846"/>
      <c r="BH35" s="846"/>
      <c r="BI35" s="846"/>
      <c r="BJ35" s="846"/>
      <c r="BK35" s="846"/>
      <c r="BL35" s="846"/>
      <c r="BM35" s="846"/>
      <c r="BN35" s="846"/>
      <c r="BO35" s="846"/>
      <c r="BP35" s="846"/>
      <c r="BQ35" s="846"/>
      <c r="BR35" s="846"/>
      <c r="BS35" s="846"/>
      <c r="BT35" s="846"/>
      <c r="BU35" s="846"/>
      <c r="BV35" s="846"/>
      <c r="BW35" s="846"/>
      <c r="BX35" s="846"/>
      <c r="BY35" s="846"/>
      <c r="BZ35" s="846"/>
      <c r="CA35" s="846"/>
      <c r="CB35" s="846"/>
      <c r="CC35" s="846"/>
      <c r="CD35" s="846"/>
      <c r="CE35" s="846"/>
      <c r="CF35" s="846"/>
      <c r="CG35" s="846"/>
      <c r="CH35" s="846"/>
    </row>
    <row r="36" spans="1:90" s="847" customFormat="1" ht="42" customHeight="1" x14ac:dyDescent="0.25">
      <c r="A36" s="842" t="s">
        <v>893</v>
      </c>
      <c r="B36" s="843" t="s">
        <v>1030</v>
      </c>
      <c r="C36" s="844" t="s">
        <v>93</v>
      </c>
      <c r="D36" s="845"/>
      <c r="E36" s="845"/>
      <c r="F36" s="845"/>
      <c r="G36" s="845"/>
      <c r="H36" s="846"/>
      <c r="I36" s="846"/>
      <c r="J36" s="846" t="s">
        <v>190</v>
      </c>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6"/>
      <c r="AJ36" s="846"/>
      <c r="AK36" s="846"/>
      <c r="AL36" s="846"/>
      <c r="AM36" s="846"/>
      <c r="AN36" s="846"/>
      <c r="AO36" s="846"/>
      <c r="AP36" s="846"/>
      <c r="AQ36" s="846"/>
      <c r="AR36" s="846"/>
      <c r="AS36" s="846"/>
      <c r="AT36" s="846"/>
      <c r="AU36" s="846"/>
      <c r="AV36" s="846"/>
      <c r="AW36" s="846"/>
      <c r="AX36" s="846"/>
      <c r="AY36" s="846"/>
      <c r="AZ36" s="846"/>
      <c r="BA36" s="846"/>
      <c r="BB36" s="846"/>
      <c r="BC36" s="846"/>
      <c r="BD36" s="846"/>
      <c r="BE36" s="846"/>
      <c r="BF36" s="846"/>
      <c r="BG36" s="846"/>
      <c r="BH36" s="846"/>
      <c r="BI36" s="846"/>
      <c r="BJ36" s="846"/>
      <c r="BK36" s="846"/>
      <c r="BL36" s="846"/>
      <c r="BM36" s="846"/>
      <c r="BN36" s="846"/>
      <c r="BO36" s="846"/>
      <c r="BP36" s="846"/>
      <c r="BQ36" s="846"/>
      <c r="BR36" s="846"/>
      <c r="BS36" s="846"/>
      <c r="BT36" s="846"/>
      <c r="BU36" s="846"/>
      <c r="BV36" s="846"/>
      <c r="BW36" s="846"/>
      <c r="BX36" s="846"/>
      <c r="BY36" s="846"/>
      <c r="BZ36" s="846"/>
      <c r="CA36" s="846"/>
      <c r="CB36" s="846"/>
      <c r="CC36" s="846"/>
      <c r="CD36" s="846"/>
      <c r="CE36" s="846"/>
      <c r="CF36" s="846"/>
      <c r="CG36" s="846"/>
      <c r="CH36" s="846"/>
    </row>
    <row r="37" spans="1:90" s="847" customFormat="1" ht="42" customHeight="1" x14ac:dyDescent="0.25">
      <c r="A37" s="842" t="s">
        <v>894</v>
      </c>
      <c r="B37" s="843" t="s">
        <v>1031</v>
      </c>
      <c r="C37" s="844" t="s">
        <v>93</v>
      </c>
      <c r="D37" s="845"/>
      <c r="E37" s="845"/>
      <c r="F37" s="845"/>
      <c r="G37" s="845"/>
      <c r="H37" s="846"/>
      <c r="I37" s="846"/>
      <c r="J37" s="846" t="s">
        <v>190</v>
      </c>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6"/>
      <c r="AY37" s="846"/>
      <c r="AZ37" s="846"/>
      <c r="BA37" s="846"/>
      <c r="BB37" s="846"/>
      <c r="BC37" s="846"/>
      <c r="BD37" s="846"/>
      <c r="BE37" s="846"/>
      <c r="BF37" s="846"/>
      <c r="BG37" s="846"/>
      <c r="BH37" s="846"/>
      <c r="BI37" s="846"/>
      <c r="BJ37" s="846"/>
      <c r="BK37" s="846"/>
      <c r="BL37" s="846"/>
      <c r="BM37" s="846"/>
      <c r="BN37" s="846"/>
      <c r="BO37" s="846"/>
      <c r="BP37" s="846"/>
      <c r="BQ37" s="846"/>
      <c r="BR37" s="846"/>
      <c r="BS37" s="846"/>
      <c r="BT37" s="846"/>
      <c r="BU37" s="846"/>
      <c r="BV37" s="846"/>
      <c r="BW37" s="846"/>
      <c r="BX37" s="846"/>
      <c r="BY37" s="846"/>
      <c r="BZ37" s="846"/>
      <c r="CA37" s="846"/>
      <c r="CB37" s="846"/>
      <c r="CC37" s="846"/>
      <c r="CD37" s="846"/>
      <c r="CE37" s="846"/>
      <c r="CF37" s="846"/>
      <c r="CG37" s="846"/>
      <c r="CH37" s="846"/>
    </row>
    <row r="38" spans="1:90" s="847" customFormat="1" ht="42" customHeight="1" x14ac:dyDescent="0.25">
      <c r="A38" s="842" t="s">
        <v>895</v>
      </c>
      <c r="B38" s="843" t="s">
        <v>1032</v>
      </c>
      <c r="C38" s="844" t="s">
        <v>93</v>
      </c>
      <c r="D38" s="845"/>
      <c r="E38" s="845"/>
      <c r="F38" s="845"/>
      <c r="G38" s="845"/>
      <c r="H38" s="846"/>
      <c r="I38" s="846"/>
      <c r="J38" s="846" t="s">
        <v>190</v>
      </c>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846"/>
      <c r="AM38" s="846"/>
      <c r="AN38" s="846"/>
      <c r="AO38" s="846"/>
      <c r="AP38" s="846"/>
      <c r="AQ38" s="846"/>
      <c r="AR38" s="846"/>
      <c r="AS38" s="846"/>
      <c r="AT38" s="846"/>
      <c r="AU38" s="846"/>
      <c r="AV38" s="846"/>
      <c r="AW38" s="846"/>
      <c r="AX38" s="846"/>
      <c r="AY38" s="846"/>
      <c r="AZ38" s="846"/>
      <c r="BA38" s="846"/>
      <c r="BB38" s="846"/>
      <c r="BC38" s="846"/>
      <c r="BD38" s="846"/>
      <c r="BE38" s="846"/>
      <c r="BF38" s="846"/>
      <c r="BG38" s="846"/>
      <c r="BH38" s="846"/>
      <c r="BI38" s="846"/>
      <c r="BJ38" s="846"/>
      <c r="BK38" s="846"/>
      <c r="BL38" s="846"/>
      <c r="BM38" s="846"/>
      <c r="BN38" s="846"/>
      <c r="BO38" s="846"/>
      <c r="BP38" s="846"/>
      <c r="BQ38" s="846"/>
      <c r="BR38" s="846"/>
      <c r="BS38" s="846"/>
      <c r="BT38" s="846"/>
      <c r="BU38" s="846"/>
      <c r="BV38" s="846"/>
      <c r="BW38" s="846"/>
      <c r="BX38" s="846"/>
      <c r="BY38" s="846"/>
      <c r="BZ38" s="846"/>
      <c r="CA38" s="846"/>
      <c r="CB38" s="846"/>
      <c r="CC38" s="846"/>
      <c r="CD38" s="846"/>
      <c r="CE38" s="846"/>
      <c r="CF38" s="846"/>
      <c r="CG38" s="846"/>
      <c r="CH38" s="846"/>
    </row>
    <row r="39" spans="1:90" s="847" customFormat="1" ht="42" customHeight="1" x14ac:dyDescent="0.25">
      <c r="A39" s="842" t="s">
        <v>1033</v>
      </c>
      <c r="B39" s="843" t="s">
        <v>1034</v>
      </c>
      <c r="C39" s="844" t="s">
        <v>93</v>
      </c>
      <c r="D39" s="845"/>
      <c r="E39" s="845"/>
      <c r="F39" s="845"/>
      <c r="G39" s="845"/>
      <c r="H39" s="846"/>
      <c r="I39" s="846"/>
      <c r="J39" s="846" t="s">
        <v>190</v>
      </c>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6"/>
      <c r="AT39" s="846"/>
      <c r="AU39" s="846"/>
      <c r="AV39" s="846"/>
      <c r="AW39" s="846"/>
      <c r="AX39" s="846"/>
      <c r="AY39" s="846"/>
      <c r="AZ39" s="846"/>
      <c r="BA39" s="846"/>
      <c r="BB39" s="846"/>
      <c r="BC39" s="846"/>
      <c r="BD39" s="846"/>
      <c r="BE39" s="846"/>
      <c r="BF39" s="846"/>
      <c r="BG39" s="846"/>
      <c r="BH39" s="846"/>
      <c r="BI39" s="846"/>
      <c r="BJ39" s="846"/>
      <c r="BK39" s="846"/>
      <c r="BL39" s="846"/>
      <c r="BM39" s="846"/>
      <c r="BN39" s="846"/>
      <c r="BO39" s="846"/>
      <c r="BP39" s="846"/>
      <c r="BQ39" s="846"/>
      <c r="BR39" s="846"/>
      <c r="BS39" s="846"/>
      <c r="BT39" s="846"/>
      <c r="BU39" s="846"/>
      <c r="BV39" s="846"/>
      <c r="BW39" s="846"/>
      <c r="BX39" s="846"/>
      <c r="BY39" s="846"/>
      <c r="BZ39" s="846"/>
      <c r="CA39" s="846"/>
      <c r="CB39" s="846"/>
      <c r="CC39" s="846"/>
      <c r="CD39" s="846"/>
      <c r="CE39" s="846"/>
      <c r="CF39" s="846"/>
      <c r="CG39" s="846"/>
      <c r="CH39" s="846"/>
    </row>
    <row r="40" spans="1:90" s="841" customFormat="1" ht="48" customHeight="1" x14ac:dyDescent="0.25">
      <c r="A40" s="836" t="s">
        <v>126</v>
      </c>
      <c r="B40" s="837" t="s">
        <v>1035</v>
      </c>
      <c r="C40" s="838" t="s">
        <v>93</v>
      </c>
      <c r="D40" s="839"/>
      <c r="E40" s="839"/>
      <c r="F40" s="839"/>
      <c r="G40" s="839"/>
      <c r="H40" s="840"/>
      <c r="I40" s="840"/>
      <c r="J40" s="840" t="s">
        <v>190</v>
      </c>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0"/>
      <c r="AU40" s="840"/>
      <c r="AV40" s="840"/>
      <c r="AW40" s="840"/>
      <c r="AX40" s="840"/>
      <c r="AY40" s="840"/>
      <c r="AZ40" s="840"/>
      <c r="BA40" s="840"/>
      <c r="BB40" s="840"/>
      <c r="BC40" s="840"/>
      <c r="BD40" s="840"/>
      <c r="BE40" s="840"/>
      <c r="BF40" s="840"/>
      <c r="BG40" s="840"/>
      <c r="BH40" s="840"/>
      <c r="BI40" s="840"/>
      <c r="BJ40" s="840"/>
      <c r="BK40" s="840"/>
      <c r="BL40" s="840"/>
      <c r="BM40" s="840"/>
      <c r="BN40" s="840"/>
      <c r="BO40" s="840"/>
      <c r="BP40" s="840"/>
      <c r="BQ40" s="840"/>
      <c r="BR40" s="840"/>
      <c r="BS40" s="840"/>
      <c r="BT40" s="840"/>
      <c r="BU40" s="840"/>
      <c r="BV40" s="840"/>
      <c r="BW40" s="840"/>
      <c r="BX40" s="840"/>
      <c r="BY40" s="840"/>
      <c r="BZ40" s="840"/>
      <c r="CA40" s="840"/>
      <c r="CB40" s="840"/>
      <c r="CC40" s="840"/>
      <c r="CD40" s="840"/>
      <c r="CE40" s="840"/>
      <c r="CF40" s="840"/>
      <c r="CG40" s="840"/>
      <c r="CH40" s="840"/>
    </row>
    <row r="41" spans="1:90" s="841" customFormat="1" ht="48" customHeight="1" x14ac:dyDescent="0.25">
      <c r="A41" s="836" t="s">
        <v>130</v>
      </c>
      <c r="B41" s="837" t="s">
        <v>1036</v>
      </c>
      <c r="C41" s="838" t="s">
        <v>93</v>
      </c>
      <c r="D41" s="839"/>
      <c r="E41" s="839"/>
      <c r="F41" s="839"/>
      <c r="G41" s="839"/>
      <c r="H41" s="840">
        <f>SUBTOTAL(9,H42:H48)</f>
        <v>89.841999999999999</v>
      </c>
      <c r="I41" s="840">
        <f>SUBTOTAL(9,I42:I48)</f>
        <v>207.04399999999998</v>
      </c>
      <c r="J41" s="840" t="s">
        <v>190</v>
      </c>
      <c r="K41" s="840">
        <f t="shared" ref="K41:AG41" si="52">SUBTOTAL(9,K42:K48)</f>
        <v>0</v>
      </c>
      <c r="L41" s="840">
        <f t="shared" si="52"/>
        <v>0</v>
      </c>
      <c r="M41" s="840">
        <f t="shared" si="52"/>
        <v>0</v>
      </c>
      <c r="N41" s="840">
        <f t="shared" si="52"/>
        <v>0</v>
      </c>
      <c r="O41" s="840">
        <f t="shared" si="52"/>
        <v>1.4159999999999999</v>
      </c>
      <c r="P41" s="840">
        <f t="shared" si="52"/>
        <v>210.84399999999999</v>
      </c>
      <c r="Q41" s="840">
        <f t="shared" si="52"/>
        <v>0</v>
      </c>
      <c r="R41" s="840">
        <f t="shared" si="52"/>
        <v>101.212</v>
      </c>
      <c r="S41" s="840">
        <f t="shared" si="52"/>
        <v>101.212</v>
      </c>
      <c r="T41" s="840">
        <f t="shared" si="52"/>
        <v>0</v>
      </c>
      <c r="U41" s="840">
        <f t="shared" si="52"/>
        <v>14.407</v>
      </c>
      <c r="V41" s="840">
        <f t="shared" si="52"/>
        <v>0</v>
      </c>
      <c r="W41" s="840">
        <f t="shared" si="52"/>
        <v>0</v>
      </c>
      <c r="X41" s="840">
        <f t="shared" si="52"/>
        <v>14.407</v>
      </c>
      <c r="Y41" s="840">
        <f t="shared" si="52"/>
        <v>0</v>
      </c>
      <c r="Z41" s="840">
        <f t="shared" si="52"/>
        <v>0</v>
      </c>
      <c r="AA41" s="840">
        <f t="shared" si="52"/>
        <v>0</v>
      </c>
      <c r="AB41" s="840">
        <f t="shared" si="52"/>
        <v>0</v>
      </c>
      <c r="AC41" s="840">
        <f t="shared" si="52"/>
        <v>0</v>
      </c>
      <c r="AD41" s="840">
        <f t="shared" si="52"/>
        <v>0</v>
      </c>
      <c r="AE41" s="840">
        <f t="shared" si="52"/>
        <v>24</v>
      </c>
      <c r="AF41" s="840">
        <f t="shared" si="52"/>
        <v>0</v>
      </c>
      <c r="AG41" s="840">
        <f t="shared" si="52"/>
        <v>0</v>
      </c>
      <c r="AH41" s="840">
        <f t="shared" ref="AH41" si="53">SUBTOTAL(9,AH42:AH49)</f>
        <v>24</v>
      </c>
      <c r="AI41" s="840">
        <f t="shared" ref="AI41" si="54">SUBTOTAL(9,AI42:AI49)</f>
        <v>0</v>
      </c>
      <c r="AJ41" s="840">
        <f t="shared" ref="AJ41" si="55">SUBTOTAL(9,AJ42:AJ49)</f>
        <v>0</v>
      </c>
      <c r="AK41" s="840">
        <f t="shared" ref="AK41" si="56">SUBTOTAL(9,AK42:AK49)</f>
        <v>0</v>
      </c>
      <c r="AL41" s="840">
        <f t="shared" ref="AL41" si="57">SUBTOTAL(9,AL42:AL49)</f>
        <v>0</v>
      </c>
      <c r="AM41" s="840">
        <f t="shared" ref="AM41" si="58">SUBTOTAL(9,AM42:AM49)</f>
        <v>0</v>
      </c>
      <c r="AN41" s="840">
        <f t="shared" ref="AN41" si="59">SUBTOTAL(9,AN42:AN49)</f>
        <v>0</v>
      </c>
      <c r="AO41" s="840">
        <f t="shared" ref="AO41" si="60">SUBTOTAL(9,AO42:AO49)</f>
        <v>0</v>
      </c>
      <c r="AP41" s="840">
        <f t="shared" ref="AP41" si="61">SUBTOTAL(9,AP42:AP49)</f>
        <v>0</v>
      </c>
      <c r="AQ41" s="840">
        <f t="shared" ref="AQ41" si="62">SUBTOTAL(9,AQ42:AQ49)</f>
        <v>0</v>
      </c>
      <c r="AR41" s="840">
        <f t="shared" ref="AR41" si="63">SUBTOTAL(9,AR42:AR49)</f>
        <v>0</v>
      </c>
      <c r="AS41" s="840">
        <f t="shared" ref="AS41" si="64">SUBTOTAL(9,AS42:AS49)</f>
        <v>0</v>
      </c>
      <c r="AT41" s="840">
        <f t="shared" ref="AT41" si="65">SUBTOTAL(9,AT42:AT49)</f>
        <v>55.814</v>
      </c>
      <c r="AU41" s="840">
        <f t="shared" ref="AU41" si="66">SUBTOTAL(9,AU42:AU49)</f>
        <v>0</v>
      </c>
      <c r="AV41" s="840">
        <f t="shared" ref="AV41" si="67">SUBTOTAL(9,AV42:AV49)</f>
        <v>0</v>
      </c>
      <c r="AW41" s="840">
        <f t="shared" ref="AW41" si="68">SUBTOTAL(9,AW42:AW49)</f>
        <v>55.814</v>
      </c>
      <c r="AX41" s="840">
        <f t="shared" ref="AX41" si="69">SUBTOTAL(9,AX42:AX49)</f>
        <v>0</v>
      </c>
      <c r="AY41" s="840">
        <f t="shared" ref="AY41" si="70">SUBTOTAL(9,AY42:AY49)</f>
        <v>0</v>
      </c>
      <c r="AZ41" s="840">
        <f t="shared" ref="AZ41" si="71">SUBTOTAL(9,AZ42:AZ49)</f>
        <v>0</v>
      </c>
      <c r="BA41" s="840">
        <f t="shared" ref="BA41" si="72">SUBTOTAL(9,BA42:BA49)</f>
        <v>0</v>
      </c>
      <c r="BB41" s="840">
        <f t="shared" ref="BB41" si="73">SUBTOTAL(9,BB42:BB49)</f>
        <v>0</v>
      </c>
      <c r="BC41" s="840">
        <f t="shared" ref="BC41" si="74">SUBTOTAL(9,BC42:BC49)</f>
        <v>0</v>
      </c>
      <c r="BD41" s="840">
        <f t="shared" ref="BD41" si="75">SUBTOTAL(9,BD42:BD49)</f>
        <v>37.5</v>
      </c>
      <c r="BE41" s="840">
        <f t="shared" ref="BE41" si="76">SUBTOTAL(9,BE42:BE49)</f>
        <v>0</v>
      </c>
      <c r="BF41" s="840">
        <f t="shared" ref="BF41" si="77">SUBTOTAL(9,BF42:BF49)</f>
        <v>0</v>
      </c>
      <c r="BG41" s="840">
        <f t="shared" ref="BG41" si="78">SUBTOTAL(9,BG42:BG49)</f>
        <v>37.5</v>
      </c>
      <c r="BH41" s="840">
        <f t="shared" ref="BH41" si="79">SUBTOTAL(9,BH42:BH49)</f>
        <v>0</v>
      </c>
      <c r="BI41" s="840">
        <f t="shared" ref="BI41" si="80">SUBTOTAL(9,BI42:BI49)</f>
        <v>56.614000000000004</v>
      </c>
      <c r="BJ41" s="840">
        <f t="shared" ref="BJ41" si="81">SUBTOTAL(9,BJ42:BJ49)</f>
        <v>0</v>
      </c>
      <c r="BK41" s="840">
        <f t="shared" ref="BK41" si="82">SUBTOTAL(9,BK42:BK49)</f>
        <v>0</v>
      </c>
      <c r="BL41" s="840">
        <f t="shared" ref="BL41" si="83">SUBTOTAL(9,BL42:BL49)</f>
        <v>56.614000000000004</v>
      </c>
      <c r="BM41" s="840">
        <f t="shared" ref="BM41" si="84">SUBTOTAL(9,BM42:BM49)</f>
        <v>0</v>
      </c>
      <c r="BN41" s="840">
        <f t="shared" ref="BN41" si="85">SUBTOTAL(9,BN42:BN49)</f>
        <v>0</v>
      </c>
      <c r="BO41" s="840">
        <f t="shared" ref="BO41" si="86">SUBTOTAL(9,BO42:BO49)</f>
        <v>0</v>
      </c>
      <c r="BP41" s="840">
        <f t="shared" ref="BP41" si="87">SUBTOTAL(9,BP42:BP49)</f>
        <v>0</v>
      </c>
      <c r="BQ41" s="840">
        <f t="shared" ref="BQ41" si="88">SUBTOTAL(9,BQ42:BQ49)</f>
        <v>0</v>
      </c>
      <c r="BR41" s="840">
        <f t="shared" ref="BR41" si="89">SUBTOTAL(9,BR42:BR49)</f>
        <v>0</v>
      </c>
      <c r="BS41" s="840">
        <f t="shared" ref="BS41" si="90">SUBTOTAL(9,BS42:BS49)</f>
        <v>109.428</v>
      </c>
      <c r="BT41" s="840">
        <f t="shared" ref="BT41" si="91">SUBTOTAL(9,BT42:BT49)</f>
        <v>0</v>
      </c>
      <c r="BU41" s="840">
        <f t="shared" ref="BU41" si="92">SUBTOTAL(9,BU42:BU49)</f>
        <v>0</v>
      </c>
      <c r="BV41" s="840">
        <f t="shared" ref="BV41" si="93">SUBTOTAL(9,BV42:BV49)</f>
        <v>109.428</v>
      </c>
      <c r="BW41" s="840">
        <f t="shared" ref="BW41" si="94">SUBTOTAL(9,BW42:BW49)</f>
        <v>0</v>
      </c>
      <c r="BX41" s="840">
        <f t="shared" ref="BX41" si="95">SUBTOTAL(9,BX42:BX49)</f>
        <v>136.428</v>
      </c>
      <c r="BY41" s="840">
        <f t="shared" ref="BY41" si="96">SUBTOTAL(9,BY42:BY49)</f>
        <v>0</v>
      </c>
      <c r="BZ41" s="840">
        <f t="shared" ref="BZ41" si="97">SUBTOTAL(9,BZ42:BZ49)</f>
        <v>0</v>
      </c>
      <c r="CA41" s="840">
        <f t="shared" ref="CA41" si="98">SUBTOTAL(9,CA42:CA49)</f>
        <v>136.428</v>
      </c>
      <c r="CB41" s="840">
        <f t="shared" ref="CB41" si="99">SUBTOTAL(9,CB42:CB49)</f>
        <v>0</v>
      </c>
      <c r="CC41" s="840">
        <f t="shared" ref="CC41" si="100">SUBTOTAL(9,CC42:CC49)</f>
        <v>146.928</v>
      </c>
      <c r="CD41" s="840">
        <f t="shared" ref="CD41" si="101">SUBTOTAL(9,CD42:CD49)</f>
        <v>0</v>
      </c>
      <c r="CE41" s="840">
        <f t="shared" ref="CE41" si="102">SUBTOTAL(9,CE42:CE49)</f>
        <v>0</v>
      </c>
      <c r="CF41" s="840">
        <f t="shared" ref="CF41" si="103">SUBTOTAL(9,CF42:CF49)</f>
        <v>146.928</v>
      </c>
      <c r="CG41" s="840">
        <f t="shared" ref="CG41" si="104">SUBTOTAL(9,CG42:CG49)</f>
        <v>0</v>
      </c>
      <c r="CH41" s="840">
        <f t="shared" ref="CH41:CL41" si="105">SUBTOTAL(9,CH42:CH48)</f>
        <v>0</v>
      </c>
      <c r="CI41" s="841">
        <f t="shared" si="105"/>
        <v>0</v>
      </c>
      <c r="CJ41" s="841">
        <f t="shared" si="105"/>
        <v>0</v>
      </c>
      <c r="CK41" s="841">
        <f t="shared" si="105"/>
        <v>0</v>
      </c>
      <c r="CL41" s="841">
        <f t="shared" si="105"/>
        <v>0</v>
      </c>
    </row>
    <row r="42" spans="1:90" s="847" customFormat="1" ht="42" customHeight="1" x14ac:dyDescent="0.25">
      <c r="A42" s="842" t="s">
        <v>132</v>
      </c>
      <c r="B42" s="843" t="s">
        <v>1037</v>
      </c>
      <c r="C42" s="844" t="s">
        <v>93</v>
      </c>
      <c r="D42" s="845"/>
      <c r="E42" s="845"/>
      <c r="F42" s="845"/>
      <c r="G42" s="845"/>
      <c r="H42" s="846">
        <f t="shared" ref="H42:CB42" si="106">SUBTOTAL(9,H43)</f>
        <v>5.3090000000000002</v>
      </c>
      <c r="I42" s="846">
        <f t="shared" si="106"/>
        <v>104.416</v>
      </c>
      <c r="J42" s="846">
        <f t="shared" si="106"/>
        <v>0</v>
      </c>
      <c r="K42" s="846">
        <f t="shared" si="106"/>
        <v>0</v>
      </c>
      <c r="L42" s="846">
        <f t="shared" si="106"/>
        <v>0</v>
      </c>
      <c r="M42" s="846">
        <f t="shared" si="106"/>
        <v>0</v>
      </c>
      <c r="N42" s="846">
        <f t="shared" si="106"/>
        <v>0</v>
      </c>
      <c r="O42" s="846">
        <f t="shared" si="106"/>
        <v>0</v>
      </c>
      <c r="P42" s="846">
        <f t="shared" si="106"/>
        <v>104.416</v>
      </c>
      <c r="Q42" s="846">
        <f t="shared" si="106"/>
        <v>0</v>
      </c>
      <c r="R42" s="846">
        <f t="shared" si="106"/>
        <v>0</v>
      </c>
      <c r="S42" s="846">
        <f t="shared" si="106"/>
        <v>0</v>
      </c>
      <c r="T42" s="846">
        <f t="shared" si="106"/>
        <v>0</v>
      </c>
      <c r="U42" s="846">
        <f t="shared" si="106"/>
        <v>0</v>
      </c>
      <c r="V42" s="846">
        <f t="shared" si="106"/>
        <v>0</v>
      </c>
      <c r="W42" s="846">
        <f t="shared" si="106"/>
        <v>0</v>
      </c>
      <c r="X42" s="846">
        <f t="shared" si="106"/>
        <v>0</v>
      </c>
      <c r="Y42" s="846">
        <f t="shared" si="106"/>
        <v>0</v>
      </c>
      <c r="Z42" s="846">
        <f t="shared" si="106"/>
        <v>0</v>
      </c>
      <c r="AA42" s="846">
        <f t="shared" si="106"/>
        <v>0</v>
      </c>
      <c r="AB42" s="846">
        <f t="shared" si="106"/>
        <v>0</v>
      </c>
      <c r="AC42" s="846">
        <f t="shared" si="106"/>
        <v>0</v>
      </c>
      <c r="AD42" s="846">
        <f t="shared" si="106"/>
        <v>0</v>
      </c>
      <c r="AE42" s="846">
        <f t="shared" si="106"/>
        <v>7</v>
      </c>
      <c r="AF42" s="846">
        <f t="shared" si="106"/>
        <v>0</v>
      </c>
      <c r="AG42" s="846">
        <f t="shared" si="106"/>
        <v>0</v>
      </c>
      <c r="AH42" s="846">
        <f t="shared" si="106"/>
        <v>7</v>
      </c>
      <c r="AI42" s="846">
        <f t="shared" si="106"/>
        <v>0</v>
      </c>
      <c r="AJ42" s="846">
        <f t="shared" si="106"/>
        <v>0</v>
      </c>
      <c r="AK42" s="846">
        <f t="shared" si="106"/>
        <v>0</v>
      </c>
      <c r="AL42" s="846">
        <f t="shared" si="106"/>
        <v>0</v>
      </c>
      <c r="AM42" s="846">
        <f t="shared" si="106"/>
        <v>0</v>
      </c>
      <c r="AN42" s="846">
        <f t="shared" si="106"/>
        <v>0</v>
      </c>
      <c r="AO42" s="846">
        <f t="shared" si="106"/>
        <v>0</v>
      </c>
      <c r="AP42" s="846">
        <f t="shared" si="106"/>
        <v>0</v>
      </c>
      <c r="AQ42" s="846">
        <f t="shared" si="106"/>
        <v>0</v>
      </c>
      <c r="AR42" s="846">
        <f t="shared" si="106"/>
        <v>0</v>
      </c>
      <c r="AS42" s="846">
        <f t="shared" si="106"/>
        <v>0</v>
      </c>
      <c r="AT42" s="846">
        <f t="shared" si="106"/>
        <v>13</v>
      </c>
      <c r="AU42" s="846">
        <f t="shared" si="106"/>
        <v>0</v>
      </c>
      <c r="AV42" s="846">
        <f t="shared" si="106"/>
        <v>0</v>
      </c>
      <c r="AW42" s="846">
        <f t="shared" si="106"/>
        <v>13</v>
      </c>
      <c r="AX42" s="846">
        <f t="shared" si="106"/>
        <v>0</v>
      </c>
      <c r="AY42" s="846">
        <f t="shared" si="106"/>
        <v>0</v>
      </c>
      <c r="AZ42" s="846">
        <f t="shared" si="106"/>
        <v>0</v>
      </c>
      <c r="BA42" s="846">
        <f t="shared" si="106"/>
        <v>0</v>
      </c>
      <c r="BB42" s="846">
        <f t="shared" si="106"/>
        <v>0</v>
      </c>
      <c r="BC42" s="846">
        <f t="shared" si="106"/>
        <v>0</v>
      </c>
      <c r="BD42" s="846">
        <f t="shared" si="106"/>
        <v>0</v>
      </c>
      <c r="BE42" s="846">
        <f t="shared" si="106"/>
        <v>0</v>
      </c>
      <c r="BF42" s="846">
        <f t="shared" si="106"/>
        <v>0</v>
      </c>
      <c r="BG42" s="846">
        <f t="shared" si="106"/>
        <v>0</v>
      </c>
      <c r="BH42" s="846">
        <f t="shared" si="106"/>
        <v>0</v>
      </c>
      <c r="BI42" s="846">
        <f t="shared" si="106"/>
        <v>10</v>
      </c>
      <c r="BJ42" s="846">
        <f t="shared" si="106"/>
        <v>0</v>
      </c>
      <c r="BK42" s="846">
        <f t="shared" si="106"/>
        <v>0</v>
      </c>
      <c r="BL42" s="846">
        <f t="shared" si="106"/>
        <v>10</v>
      </c>
      <c r="BM42" s="846">
        <f t="shared" si="106"/>
        <v>0</v>
      </c>
      <c r="BN42" s="846">
        <f t="shared" si="106"/>
        <v>0</v>
      </c>
      <c r="BO42" s="846">
        <f t="shared" si="106"/>
        <v>0</v>
      </c>
      <c r="BP42" s="846">
        <f t="shared" si="106"/>
        <v>0</v>
      </c>
      <c r="BQ42" s="846">
        <f t="shared" si="106"/>
        <v>0</v>
      </c>
      <c r="BR42" s="846">
        <f t="shared" si="106"/>
        <v>0</v>
      </c>
      <c r="BS42" s="846">
        <f t="shared" si="106"/>
        <v>14</v>
      </c>
      <c r="BT42" s="846">
        <f t="shared" si="106"/>
        <v>0</v>
      </c>
      <c r="BU42" s="846">
        <f t="shared" si="106"/>
        <v>0</v>
      </c>
      <c r="BV42" s="846">
        <f t="shared" si="106"/>
        <v>14</v>
      </c>
      <c r="BW42" s="846">
        <f t="shared" si="106"/>
        <v>0</v>
      </c>
      <c r="BX42" s="846">
        <f t="shared" si="106"/>
        <v>30</v>
      </c>
      <c r="BY42" s="846">
        <f t="shared" si="106"/>
        <v>0</v>
      </c>
      <c r="BZ42" s="846">
        <f t="shared" si="106"/>
        <v>0</v>
      </c>
      <c r="CA42" s="846">
        <f t="shared" si="106"/>
        <v>30</v>
      </c>
      <c r="CB42" s="846">
        <f t="shared" si="106"/>
        <v>0</v>
      </c>
      <c r="CC42" s="846">
        <f t="shared" ref="CC42:CL42" si="107">SUBTOTAL(9,CC43)</f>
        <v>14</v>
      </c>
      <c r="CD42" s="846">
        <f t="shared" si="107"/>
        <v>0</v>
      </c>
      <c r="CE42" s="846">
        <f t="shared" si="107"/>
        <v>0</v>
      </c>
      <c r="CF42" s="846">
        <f t="shared" si="107"/>
        <v>14</v>
      </c>
      <c r="CG42" s="846">
        <f t="shared" si="107"/>
        <v>0</v>
      </c>
      <c r="CH42" s="846">
        <f t="shared" si="107"/>
        <v>0</v>
      </c>
      <c r="CI42" s="847">
        <f t="shared" si="107"/>
        <v>0</v>
      </c>
      <c r="CJ42" s="847">
        <f t="shared" si="107"/>
        <v>0</v>
      </c>
      <c r="CK42" s="847">
        <f t="shared" si="107"/>
        <v>0</v>
      </c>
      <c r="CL42" s="847">
        <f t="shared" si="107"/>
        <v>0</v>
      </c>
    </row>
    <row r="43" spans="1:90" s="852" customFormat="1" ht="33" customHeight="1" x14ac:dyDescent="0.25">
      <c r="A43" s="400" t="s">
        <v>132</v>
      </c>
      <c r="B43" s="630" t="s">
        <v>1038</v>
      </c>
      <c r="C43" s="848" t="s">
        <v>1039</v>
      </c>
      <c r="D43" s="849" t="s">
        <v>763</v>
      </c>
      <c r="E43" s="849">
        <v>2020</v>
      </c>
      <c r="F43" s="849">
        <v>2022</v>
      </c>
      <c r="G43" s="929">
        <v>2025</v>
      </c>
      <c r="H43" s="850">
        <v>5.3090000000000002</v>
      </c>
      <c r="I43" s="850">
        <v>104.416</v>
      </c>
      <c r="J43" s="851" t="s">
        <v>190</v>
      </c>
      <c r="K43" s="851" t="s">
        <v>190</v>
      </c>
      <c r="L43" s="851" t="s">
        <v>190</v>
      </c>
      <c r="M43" s="851" t="s">
        <v>190</v>
      </c>
      <c r="N43" s="851" t="s">
        <v>190</v>
      </c>
      <c r="O43" s="850">
        <v>0</v>
      </c>
      <c r="P43" s="850">
        <v>104.416</v>
      </c>
      <c r="Q43" s="850"/>
      <c r="R43" s="850"/>
      <c r="S43" s="850"/>
      <c r="T43" s="850"/>
      <c r="U43" s="850"/>
      <c r="V43" s="850"/>
      <c r="W43" s="850"/>
      <c r="X43" s="850"/>
      <c r="Y43" s="850"/>
      <c r="Z43" s="850"/>
      <c r="AA43" s="850"/>
      <c r="AB43" s="850"/>
      <c r="AC43" s="850"/>
      <c r="AD43" s="850"/>
      <c r="AE43" s="851">
        <f>SUM(AF43:AI43)</f>
        <v>7</v>
      </c>
      <c r="AF43" s="850"/>
      <c r="AG43" s="850"/>
      <c r="AH43" s="851">
        <v>7</v>
      </c>
      <c r="AI43" s="851"/>
      <c r="AJ43" s="850"/>
      <c r="AK43" s="850"/>
      <c r="AL43" s="850"/>
      <c r="AM43" s="850"/>
      <c r="AN43" s="850"/>
      <c r="AO43" s="851">
        <v>0</v>
      </c>
      <c r="AP43" s="851"/>
      <c r="AQ43" s="851"/>
      <c r="AR43" s="851">
        <v>0</v>
      </c>
      <c r="AS43" s="851"/>
      <c r="AT43" s="851">
        <f>SUM(AU43:AX43)</f>
        <v>13</v>
      </c>
      <c r="AU43" s="850"/>
      <c r="AV43" s="850"/>
      <c r="AW43" s="851">
        <v>13</v>
      </c>
      <c r="AX43" s="851"/>
      <c r="AY43" s="850"/>
      <c r="AZ43" s="850"/>
      <c r="BA43" s="850"/>
      <c r="BB43" s="850"/>
      <c r="BC43" s="850"/>
      <c r="BD43" s="851">
        <v>0</v>
      </c>
      <c r="BE43" s="851"/>
      <c r="BF43" s="851"/>
      <c r="BG43" s="851">
        <v>0</v>
      </c>
      <c r="BH43" s="851"/>
      <c r="BI43" s="851">
        <f>SUM(BJ43:BM43)</f>
        <v>10</v>
      </c>
      <c r="BJ43" s="850"/>
      <c r="BK43" s="850"/>
      <c r="BL43" s="851">
        <v>10</v>
      </c>
      <c r="BM43" s="851"/>
      <c r="BN43" s="850"/>
      <c r="BO43" s="850"/>
      <c r="BP43" s="850"/>
      <c r="BQ43" s="850"/>
      <c r="BR43" s="850"/>
      <c r="BS43" s="851">
        <v>14</v>
      </c>
      <c r="BT43" s="851"/>
      <c r="BU43" s="851"/>
      <c r="BV43" s="851">
        <v>14</v>
      </c>
      <c r="BW43" s="851"/>
      <c r="BX43" s="851">
        <f>SUM(BY43:CB43)</f>
        <v>30</v>
      </c>
      <c r="BY43" s="851">
        <f>BJ43+AU43+AF43</f>
        <v>0</v>
      </c>
      <c r="BZ43" s="851">
        <f>BK43+AV43+AG43</f>
        <v>0</v>
      </c>
      <c r="CA43" s="851">
        <f>BL43+AW43+AH43</f>
        <v>30</v>
      </c>
      <c r="CB43" s="851">
        <f>BM43+AX43+AI43</f>
        <v>0</v>
      </c>
      <c r="CC43" s="851">
        <v>14</v>
      </c>
      <c r="CD43" s="851"/>
      <c r="CE43" s="851"/>
      <c r="CF43" s="851">
        <v>14</v>
      </c>
      <c r="CG43" s="851"/>
      <c r="CH43" s="850"/>
    </row>
    <row r="44" spans="1:90" s="847" customFormat="1" ht="42" customHeight="1" collapsed="1" x14ac:dyDescent="0.25">
      <c r="A44" s="842" t="s">
        <v>141</v>
      </c>
      <c r="B44" s="843" t="s">
        <v>1040</v>
      </c>
      <c r="C44" s="844" t="s">
        <v>93</v>
      </c>
      <c r="D44" s="845"/>
      <c r="E44" s="845"/>
      <c r="F44" s="845"/>
      <c r="G44" s="845"/>
      <c r="H44" s="846">
        <f>SUBTOTAL(9,H45)</f>
        <v>0</v>
      </c>
      <c r="I44" s="846">
        <f t="shared" ref="I44:CG44" si="108">SUBTOTAL(9,I45)</f>
        <v>0</v>
      </c>
      <c r="J44" s="846" t="s">
        <v>190</v>
      </c>
      <c r="K44" s="846">
        <f t="shared" si="108"/>
        <v>0</v>
      </c>
      <c r="L44" s="846">
        <f t="shared" si="108"/>
        <v>0</v>
      </c>
      <c r="M44" s="846">
        <f t="shared" si="108"/>
        <v>0</v>
      </c>
      <c r="N44" s="846">
        <f t="shared" si="108"/>
        <v>0</v>
      </c>
      <c r="O44" s="846">
        <f t="shared" si="108"/>
        <v>0</v>
      </c>
      <c r="P44" s="846">
        <f t="shared" si="108"/>
        <v>3.8</v>
      </c>
      <c r="Q44" s="846">
        <f t="shared" si="108"/>
        <v>0</v>
      </c>
      <c r="R44" s="846">
        <f t="shared" si="108"/>
        <v>0</v>
      </c>
      <c r="S44" s="846">
        <f t="shared" si="108"/>
        <v>0</v>
      </c>
      <c r="T44" s="846">
        <f t="shared" si="108"/>
        <v>0</v>
      </c>
      <c r="U44" s="846">
        <f t="shared" si="108"/>
        <v>0</v>
      </c>
      <c r="V44" s="846">
        <f t="shared" si="108"/>
        <v>0</v>
      </c>
      <c r="W44" s="846">
        <f t="shared" si="108"/>
        <v>0</v>
      </c>
      <c r="X44" s="846">
        <f t="shared" si="108"/>
        <v>0</v>
      </c>
      <c r="Y44" s="846">
        <f t="shared" si="108"/>
        <v>0</v>
      </c>
      <c r="Z44" s="846">
        <f t="shared" si="108"/>
        <v>0</v>
      </c>
      <c r="AA44" s="846">
        <f t="shared" si="108"/>
        <v>0</v>
      </c>
      <c r="AB44" s="846">
        <f t="shared" si="108"/>
        <v>0</v>
      </c>
      <c r="AC44" s="846">
        <f t="shared" si="108"/>
        <v>0</v>
      </c>
      <c r="AD44" s="846">
        <f t="shared" si="108"/>
        <v>0</v>
      </c>
      <c r="AE44" s="846">
        <f t="shared" si="108"/>
        <v>0</v>
      </c>
      <c r="AF44" s="846">
        <f t="shared" si="108"/>
        <v>0</v>
      </c>
      <c r="AG44" s="846">
        <f t="shared" si="108"/>
        <v>0</v>
      </c>
      <c r="AH44" s="846">
        <f t="shared" si="108"/>
        <v>0</v>
      </c>
      <c r="AI44" s="846">
        <f t="shared" si="108"/>
        <v>0</v>
      </c>
      <c r="AJ44" s="846">
        <f t="shared" si="108"/>
        <v>0</v>
      </c>
      <c r="AK44" s="846">
        <f t="shared" si="108"/>
        <v>0</v>
      </c>
      <c r="AL44" s="846">
        <f t="shared" si="108"/>
        <v>0</v>
      </c>
      <c r="AM44" s="846">
        <f t="shared" si="108"/>
        <v>0</v>
      </c>
      <c r="AN44" s="846">
        <f t="shared" si="108"/>
        <v>0</v>
      </c>
      <c r="AO44" s="846">
        <f t="shared" si="108"/>
        <v>0</v>
      </c>
      <c r="AP44" s="846">
        <f t="shared" si="108"/>
        <v>0</v>
      </c>
      <c r="AQ44" s="846">
        <f t="shared" si="108"/>
        <v>0</v>
      </c>
      <c r="AR44" s="846">
        <f t="shared" si="108"/>
        <v>0</v>
      </c>
      <c r="AS44" s="846">
        <f t="shared" si="108"/>
        <v>0</v>
      </c>
      <c r="AT44" s="846">
        <f t="shared" si="108"/>
        <v>0</v>
      </c>
      <c r="AU44" s="846">
        <f t="shared" si="108"/>
        <v>0</v>
      </c>
      <c r="AV44" s="846">
        <f t="shared" si="108"/>
        <v>0</v>
      </c>
      <c r="AW44" s="846">
        <f t="shared" si="108"/>
        <v>0</v>
      </c>
      <c r="AX44" s="846">
        <f t="shared" si="108"/>
        <v>0</v>
      </c>
      <c r="AY44" s="846">
        <f t="shared" si="108"/>
        <v>0</v>
      </c>
      <c r="AZ44" s="846">
        <f t="shared" si="108"/>
        <v>0</v>
      </c>
      <c r="BA44" s="846">
        <f t="shared" si="108"/>
        <v>0</v>
      </c>
      <c r="BB44" s="846">
        <f t="shared" si="108"/>
        <v>0</v>
      </c>
      <c r="BC44" s="846">
        <f t="shared" si="108"/>
        <v>0</v>
      </c>
      <c r="BD44" s="846">
        <f t="shared" si="108"/>
        <v>7.5</v>
      </c>
      <c r="BE44" s="846">
        <f t="shared" si="108"/>
        <v>0</v>
      </c>
      <c r="BF44" s="846">
        <f t="shared" si="108"/>
        <v>0</v>
      </c>
      <c r="BG44" s="846">
        <f>SUBTOTAL(9,BG45)</f>
        <v>7.5</v>
      </c>
      <c r="BH44" s="846">
        <f t="shared" si="108"/>
        <v>0</v>
      </c>
      <c r="BI44" s="846">
        <f t="shared" si="108"/>
        <v>3.8</v>
      </c>
      <c r="BJ44" s="846">
        <f t="shared" si="108"/>
        <v>0</v>
      </c>
      <c r="BK44" s="846">
        <f t="shared" si="108"/>
        <v>0</v>
      </c>
      <c r="BL44" s="846">
        <f t="shared" si="108"/>
        <v>3.8</v>
      </c>
      <c r="BM44" s="846">
        <f t="shared" si="108"/>
        <v>0</v>
      </c>
      <c r="BN44" s="846">
        <f t="shared" si="108"/>
        <v>0</v>
      </c>
      <c r="BO44" s="846">
        <f t="shared" si="108"/>
        <v>0</v>
      </c>
      <c r="BP44" s="846">
        <f t="shared" si="108"/>
        <v>0</v>
      </c>
      <c r="BQ44" s="846">
        <f t="shared" si="108"/>
        <v>0</v>
      </c>
      <c r="BR44" s="846">
        <f t="shared" si="108"/>
        <v>0</v>
      </c>
      <c r="BS44" s="846">
        <f t="shared" si="108"/>
        <v>19.8</v>
      </c>
      <c r="BT44" s="846">
        <f t="shared" si="108"/>
        <v>0</v>
      </c>
      <c r="BU44" s="846">
        <f t="shared" si="108"/>
        <v>0</v>
      </c>
      <c r="BV44" s="846">
        <f t="shared" si="108"/>
        <v>19.8</v>
      </c>
      <c r="BW44" s="846">
        <f t="shared" si="108"/>
        <v>0</v>
      </c>
      <c r="BX44" s="846">
        <f t="shared" si="108"/>
        <v>3.8</v>
      </c>
      <c r="BY44" s="846">
        <f t="shared" si="108"/>
        <v>0</v>
      </c>
      <c r="BZ44" s="846">
        <f t="shared" si="108"/>
        <v>0</v>
      </c>
      <c r="CA44" s="846">
        <f t="shared" si="108"/>
        <v>3.8</v>
      </c>
      <c r="CB44" s="846">
        <f t="shared" si="108"/>
        <v>0</v>
      </c>
      <c r="CC44" s="846">
        <f t="shared" si="108"/>
        <v>27.3</v>
      </c>
      <c r="CD44" s="846">
        <f t="shared" si="108"/>
        <v>0</v>
      </c>
      <c r="CE44" s="846">
        <f t="shared" si="108"/>
        <v>0</v>
      </c>
      <c r="CF44" s="846">
        <f t="shared" si="108"/>
        <v>27.3</v>
      </c>
      <c r="CG44" s="846">
        <f t="shared" si="108"/>
        <v>0</v>
      </c>
      <c r="CH44" s="846" t="s">
        <v>190</v>
      </c>
    </row>
    <row r="45" spans="1:90" ht="33" customHeight="1" x14ac:dyDescent="0.25">
      <c r="A45" s="853" t="s">
        <v>141</v>
      </c>
      <c r="B45" s="854" t="s">
        <v>1723</v>
      </c>
      <c r="C45" s="848" t="s">
        <v>1041</v>
      </c>
      <c r="D45" s="849" t="s">
        <v>763</v>
      </c>
      <c r="E45" s="849">
        <v>2022</v>
      </c>
      <c r="F45" s="849">
        <v>2022</v>
      </c>
      <c r="G45" s="849">
        <v>2021</v>
      </c>
      <c r="H45" s="851" t="s">
        <v>190</v>
      </c>
      <c r="I45" s="851" t="s">
        <v>190</v>
      </c>
      <c r="J45" s="851" t="s">
        <v>190</v>
      </c>
      <c r="K45" s="851" t="s">
        <v>190</v>
      </c>
      <c r="L45" s="851" t="s">
        <v>190</v>
      </c>
      <c r="M45" s="851" t="s">
        <v>190</v>
      </c>
      <c r="N45" s="851" t="s">
        <v>190</v>
      </c>
      <c r="O45" s="851">
        <v>0</v>
      </c>
      <c r="P45" s="851">
        <v>3.8</v>
      </c>
      <c r="Q45" s="851" t="s">
        <v>190</v>
      </c>
      <c r="R45" s="851">
        <v>0</v>
      </c>
      <c r="S45" s="851">
        <v>0</v>
      </c>
      <c r="T45" s="851" t="s">
        <v>190</v>
      </c>
      <c r="U45" s="851">
        <v>0</v>
      </c>
      <c r="V45" s="851">
        <v>0</v>
      </c>
      <c r="W45" s="851">
        <v>0</v>
      </c>
      <c r="X45" s="851">
        <v>0</v>
      </c>
      <c r="Y45" s="851">
        <v>0</v>
      </c>
      <c r="Z45" s="851">
        <v>0</v>
      </c>
      <c r="AA45" s="851">
        <v>0</v>
      </c>
      <c r="AB45" s="851">
        <v>0</v>
      </c>
      <c r="AC45" s="851">
        <v>0</v>
      </c>
      <c r="AD45" s="851">
        <v>0</v>
      </c>
      <c r="AE45" s="851">
        <f>SUM(AF45:AI45)</f>
        <v>0</v>
      </c>
      <c r="AF45" s="851"/>
      <c r="AG45" s="851"/>
      <c r="AH45" s="851">
        <v>0</v>
      </c>
      <c r="AI45" s="851"/>
      <c r="AJ45" s="851"/>
      <c r="AK45" s="851"/>
      <c r="AL45" s="851"/>
      <c r="AM45" s="851"/>
      <c r="AN45" s="851"/>
      <c r="AO45" s="851">
        <f>SUM(AP45:AS45)</f>
        <v>0</v>
      </c>
      <c r="AP45" s="851"/>
      <c r="AQ45" s="851"/>
      <c r="AR45" s="851">
        <v>0</v>
      </c>
      <c r="AS45" s="851"/>
      <c r="AT45" s="851">
        <f>SUM(AU45:AX45)</f>
        <v>0</v>
      </c>
      <c r="AU45" s="851"/>
      <c r="AV45" s="851"/>
      <c r="AW45" s="851">
        <v>0</v>
      </c>
      <c r="AX45" s="851"/>
      <c r="AY45" s="851"/>
      <c r="AZ45" s="851"/>
      <c r="BA45" s="851"/>
      <c r="BB45" s="851"/>
      <c r="BC45" s="851"/>
      <c r="BD45" s="851">
        <v>7.5</v>
      </c>
      <c r="BE45" s="851"/>
      <c r="BF45" s="851"/>
      <c r="BG45" s="851">
        <v>7.5</v>
      </c>
      <c r="BH45" s="851"/>
      <c r="BI45" s="851">
        <f>SUM(BJ45:BM45)</f>
        <v>3.8</v>
      </c>
      <c r="BJ45" s="851"/>
      <c r="BK45" s="851"/>
      <c r="BL45" s="851">
        <v>3.8</v>
      </c>
      <c r="BM45" s="851"/>
      <c r="BN45" s="851"/>
      <c r="BO45" s="851"/>
      <c r="BP45" s="851"/>
      <c r="BQ45" s="851"/>
      <c r="BR45" s="851"/>
      <c r="BS45" s="851">
        <v>19.8</v>
      </c>
      <c r="BT45" s="851"/>
      <c r="BU45" s="851"/>
      <c r="BV45" s="851">
        <v>19.8</v>
      </c>
      <c r="BW45" s="851"/>
      <c r="BX45" s="851">
        <f>SUM(BY45:CB45)</f>
        <v>3.8</v>
      </c>
      <c r="BY45" s="851">
        <f>BJ45+AU45+AF45</f>
        <v>0</v>
      </c>
      <c r="BZ45" s="851">
        <f>BK45+AV45+AG45</f>
        <v>0</v>
      </c>
      <c r="CA45" s="851">
        <f>BL45+AW45+AH45</f>
        <v>3.8</v>
      </c>
      <c r="CB45" s="851">
        <f>BM45+AX45+AI45</f>
        <v>0</v>
      </c>
      <c r="CC45" s="855">
        <f>SUM(CD45:CG45)</f>
        <v>27.3</v>
      </c>
      <c r="CD45" s="855"/>
      <c r="CE45" s="855"/>
      <c r="CF45" s="855">
        <f>BS45+BD45+AO45</f>
        <v>27.3</v>
      </c>
      <c r="CG45" s="855"/>
      <c r="CH45" s="855" t="s">
        <v>190</v>
      </c>
    </row>
    <row r="46" spans="1:90" s="847" customFormat="1" ht="42" customHeight="1" x14ac:dyDescent="0.25">
      <c r="A46" s="842" t="s">
        <v>150</v>
      </c>
      <c r="B46" s="843" t="s">
        <v>1042</v>
      </c>
      <c r="C46" s="844" t="s">
        <v>93</v>
      </c>
      <c r="D46" s="845"/>
      <c r="E46" s="845"/>
      <c r="F46" s="845"/>
      <c r="G46" s="845"/>
      <c r="H46" s="846"/>
      <c r="I46" s="846"/>
      <c r="J46" s="846" t="s">
        <v>190</v>
      </c>
      <c r="K46" s="846"/>
      <c r="L46" s="846"/>
      <c r="M46" s="846"/>
      <c r="N46" s="846"/>
      <c r="O46" s="846"/>
      <c r="P46" s="846"/>
      <c r="Q46" s="846"/>
      <c r="R46" s="846">
        <v>0</v>
      </c>
      <c r="S46" s="846">
        <v>0</v>
      </c>
      <c r="T46" s="846">
        <v>0</v>
      </c>
      <c r="U46" s="846">
        <v>0</v>
      </c>
      <c r="V46" s="846">
        <v>0</v>
      </c>
      <c r="W46" s="846">
        <v>0</v>
      </c>
      <c r="X46" s="846">
        <v>0</v>
      </c>
      <c r="Y46" s="846">
        <v>0</v>
      </c>
      <c r="Z46" s="846">
        <v>0</v>
      </c>
      <c r="AA46" s="846">
        <v>0</v>
      </c>
      <c r="AB46" s="846">
        <v>0</v>
      </c>
      <c r="AC46" s="846">
        <v>0</v>
      </c>
      <c r="AD46" s="846">
        <v>0</v>
      </c>
      <c r="AE46" s="846">
        <v>0</v>
      </c>
      <c r="AF46" s="846"/>
      <c r="AG46" s="846"/>
      <c r="AH46" s="846"/>
      <c r="AI46" s="846"/>
      <c r="AJ46" s="846"/>
      <c r="AK46" s="846"/>
      <c r="AL46" s="846"/>
      <c r="AM46" s="846"/>
      <c r="AN46" s="846"/>
      <c r="AO46" s="846"/>
      <c r="AP46" s="846"/>
      <c r="AQ46" s="846"/>
      <c r="AR46" s="846"/>
      <c r="AS46" s="846"/>
      <c r="AT46" s="846"/>
      <c r="AU46" s="846"/>
      <c r="AV46" s="846"/>
      <c r="AW46" s="846"/>
      <c r="AX46" s="846"/>
      <c r="AY46" s="846"/>
      <c r="AZ46" s="846"/>
      <c r="BA46" s="846"/>
      <c r="BB46" s="846"/>
      <c r="BC46" s="846"/>
      <c r="BD46" s="846"/>
      <c r="BE46" s="846"/>
      <c r="BF46" s="846"/>
      <c r="BG46" s="846"/>
      <c r="BH46" s="846"/>
      <c r="BI46" s="846"/>
      <c r="BJ46" s="846"/>
      <c r="BK46" s="846"/>
      <c r="BL46" s="846"/>
      <c r="BM46" s="846"/>
      <c r="BN46" s="846"/>
      <c r="BO46" s="846"/>
      <c r="BP46" s="846"/>
      <c r="BQ46" s="846"/>
      <c r="BR46" s="846"/>
      <c r="BS46" s="846"/>
      <c r="BT46" s="846"/>
      <c r="BU46" s="846"/>
      <c r="BV46" s="846"/>
      <c r="BW46" s="846"/>
      <c r="BX46" s="846"/>
      <c r="BY46" s="846"/>
      <c r="BZ46" s="846"/>
      <c r="CA46" s="846"/>
      <c r="CB46" s="846"/>
      <c r="CC46" s="846"/>
      <c r="CD46" s="846"/>
      <c r="CE46" s="846"/>
      <c r="CF46" s="846"/>
      <c r="CG46" s="846"/>
      <c r="CH46" s="846" t="s">
        <v>190</v>
      </c>
    </row>
    <row r="47" spans="1:90" s="847" customFormat="1" ht="42" customHeight="1" x14ac:dyDescent="0.25">
      <c r="A47" s="842" t="s">
        <v>171</v>
      </c>
      <c r="B47" s="843" t="s">
        <v>174</v>
      </c>
      <c r="C47" s="844" t="s">
        <v>93</v>
      </c>
      <c r="D47" s="845"/>
      <c r="E47" s="845"/>
      <c r="F47" s="845"/>
      <c r="G47" s="845"/>
      <c r="H47" s="846">
        <f>SUBTOTAL(9,H48:H49)</f>
        <v>84.533000000000001</v>
      </c>
      <c r="I47" s="846">
        <f t="shared" ref="I47:CG47" si="109">SUBTOTAL(9,I48:I49)</f>
        <v>102.628</v>
      </c>
      <c r="J47" s="846">
        <f t="shared" si="109"/>
        <v>0</v>
      </c>
      <c r="K47" s="846">
        <f t="shared" si="109"/>
        <v>0</v>
      </c>
      <c r="L47" s="846">
        <f t="shared" si="109"/>
        <v>0</v>
      </c>
      <c r="M47" s="846">
        <f t="shared" si="109"/>
        <v>0</v>
      </c>
      <c r="N47" s="846">
        <f t="shared" si="109"/>
        <v>0</v>
      </c>
      <c r="O47" s="846">
        <f t="shared" si="109"/>
        <v>1.4159999999999999</v>
      </c>
      <c r="P47" s="846">
        <f t="shared" si="109"/>
        <v>102.628</v>
      </c>
      <c r="Q47" s="846">
        <f t="shared" si="109"/>
        <v>0</v>
      </c>
      <c r="R47" s="846">
        <f t="shared" si="109"/>
        <v>101.212</v>
      </c>
      <c r="S47" s="846">
        <f t="shared" si="109"/>
        <v>101.212</v>
      </c>
      <c r="T47" s="846">
        <f t="shared" si="109"/>
        <v>0</v>
      </c>
      <c r="U47" s="846">
        <f t="shared" si="109"/>
        <v>14.407</v>
      </c>
      <c r="V47" s="846">
        <f t="shared" si="109"/>
        <v>0</v>
      </c>
      <c r="W47" s="846">
        <f t="shared" si="109"/>
        <v>0</v>
      </c>
      <c r="X47" s="846">
        <f t="shared" si="109"/>
        <v>14.407</v>
      </c>
      <c r="Y47" s="846">
        <f t="shared" si="109"/>
        <v>0</v>
      </c>
      <c r="Z47" s="846">
        <f t="shared" si="109"/>
        <v>0</v>
      </c>
      <c r="AA47" s="846">
        <f t="shared" si="109"/>
        <v>0</v>
      </c>
      <c r="AB47" s="846">
        <f t="shared" si="109"/>
        <v>0</v>
      </c>
      <c r="AC47" s="846">
        <f t="shared" si="109"/>
        <v>0</v>
      </c>
      <c r="AD47" s="846">
        <f t="shared" si="109"/>
        <v>0</v>
      </c>
      <c r="AE47" s="846">
        <f t="shared" si="109"/>
        <v>17</v>
      </c>
      <c r="AF47" s="846">
        <f t="shared" si="109"/>
        <v>0</v>
      </c>
      <c r="AG47" s="846">
        <f t="shared" si="109"/>
        <v>0</v>
      </c>
      <c r="AH47" s="846">
        <f t="shared" si="109"/>
        <v>17</v>
      </c>
      <c r="AI47" s="846">
        <f t="shared" si="109"/>
        <v>0</v>
      </c>
      <c r="AJ47" s="846">
        <f t="shared" ref="AJ47" si="110">SUBTOTAL(9,AJ48:AJ49)</f>
        <v>0</v>
      </c>
      <c r="AK47" s="846">
        <f t="shared" ref="AK47" si="111">SUBTOTAL(9,AK48:AK49)</f>
        <v>0</v>
      </c>
      <c r="AL47" s="846">
        <f t="shared" ref="AL47" si="112">SUBTOTAL(9,AL48:AL49)</f>
        <v>0</v>
      </c>
      <c r="AM47" s="846">
        <f t="shared" ref="AM47" si="113">SUBTOTAL(9,AM48:AM49)</f>
        <v>0</v>
      </c>
      <c r="AN47" s="846">
        <f t="shared" ref="AN47" si="114">SUBTOTAL(9,AN48:AN49)</f>
        <v>0</v>
      </c>
      <c r="AO47" s="846">
        <f t="shared" ref="AO47" si="115">SUBTOTAL(9,AO48:AO49)</f>
        <v>0</v>
      </c>
      <c r="AP47" s="846">
        <f t="shared" ref="AP47" si="116">SUBTOTAL(9,AP48:AP49)</f>
        <v>0</v>
      </c>
      <c r="AQ47" s="846">
        <f t="shared" ref="AQ47" si="117">SUBTOTAL(9,AQ48:AQ49)</f>
        <v>0</v>
      </c>
      <c r="AR47" s="846">
        <f t="shared" ref="AR47" si="118">SUBTOTAL(9,AR48:AR49)</f>
        <v>0</v>
      </c>
      <c r="AS47" s="846">
        <f t="shared" ref="AS47" si="119">SUBTOTAL(9,AS48:AS49)</f>
        <v>0</v>
      </c>
      <c r="AT47" s="846">
        <f t="shared" ref="AT47" si="120">SUBTOTAL(9,AT48:AT49)</f>
        <v>42.814</v>
      </c>
      <c r="AU47" s="846">
        <f t="shared" ref="AU47" si="121">SUBTOTAL(9,AU48:AU49)</f>
        <v>0</v>
      </c>
      <c r="AV47" s="846">
        <f t="shared" ref="AV47" si="122">SUBTOTAL(9,AV48:AV49)</f>
        <v>0</v>
      </c>
      <c r="AW47" s="846">
        <f t="shared" ref="AW47" si="123">SUBTOTAL(9,AW48:AW49)</f>
        <v>42.814</v>
      </c>
      <c r="AX47" s="846">
        <f t="shared" ref="AX47" si="124">SUBTOTAL(9,AX48:AX49)</f>
        <v>0</v>
      </c>
      <c r="AY47" s="846">
        <f t="shared" ref="AY47" si="125">SUBTOTAL(9,AY48:AY49)</f>
        <v>0</v>
      </c>
      <c r="AZ47" s="846">
        <f t="shared" ref="AZ47" si="126">SUBTOTAL(9,AZ48:AZ49)</f>
        <v>0</v>
      </c>
      <c r="BA47" s="846">
        <f t="shared" ref="BA47" si="127">SUBTOTAL(9,BA48:BA49)</f>
        <v>0</v>
      </c>
      <c r="BB47" s="846">
        <f t="shared" ref="BB47" si="128">SUBTOTAL(9,BB48:BB49)</f>
        <v>0</v>
      </c>
      <c r="BC47" s="846">
        <f t="shared" ref="BC47" si="129">SUBTOTAL(9,BC48:BC49)</f>
        <v>0</v>
      </c>
      <c r="BD47" s="846">
        <f t="shared" ref="BD47" si="130">SUBTOTAL(9,BD48:BD49)</f>
        <v>30</v>
      </c>
      <c r="BE47" s="846">
        <f t="shared" ref="BE47" si="131">SUBTOTAL(9,BE48:BE49)</f>
        <v>0</v>
      </c>
      <c r="BF47" s="846">
        <f t="shared" ref="BF47" si="132">SUBTOTAL(9,BF48:BF49)</f>
        <v>0</v>
      </c>
      <c r="BG47" s="846">
        <f>SUBTOTAL(9,BG48:BG49)</f>
        <v>30</v>
      </c>
      <c r="BH47" s="846">
        <f t="shared" ref="BH47" si="133">SUBTOTAL(9,BH48:BH49)</f>
        <v>0</v>
      </c>
      <c r="BI47" s="846">
        <f t="shared" ref="BI47" si="134">SUBTOTAL(9,BI48:BI49)</f>
        <v>42.814</v>
      </c>
      <c r="BJ47" s="846">
        <f t="shared" ref="BJ47" si="135">SUBTOTAL(9,BJ48:BJ49)</f>
        <v>0</v>
      </c>
      <c r="BK47" s="846">
        <f t="shared" ref="BK47" si="136">SUBTOTAL(9,BK48:BK49)</f>
        <v>0</v>
      </c>
      <c r="BL47" s="846">
        <f t="shared" ref="BL47" si="137">SUBTOTAL(9,BL48:BL49)</f>
        <v>42.814</v>
      </c>
      <c r="BM47" s="846">
        <f t="shared" ref="BM47" si="138">SUBTOTAL(9,BM48:BM49)</f>
        <v>0</v>
      </c>
      <c r="BN47" s="846">
        <f t="shared" ref="BN47" si="139">SUBTOTAL(9,BN48:BN49)</f>
        <v>0</v>
      </c>
      <c r="BO47" s="846">
        <f t="shared" ref="BO47" si="140">SUBTOTAL(9,BO48:BO49)</f>
        <v>0</v>
      </c>
      <c r="BP47" s="846">
        <f t="shared" ref="BP47" si="141">SUBTOTAL(9,BP48:BP49)</f>
        <v>0</v>
      </c>
      <c r="BQ47" s="846">
        <f t="shared" ref="BQ47" si="142">SUBTOTAL(9,BQ48:BQ49)</f>
        <v>0</v>
      </c>
      <c r="BR47" s="846">
        <f t="shared" ref="BR47" si="143">SUBTOTAL(9,BR48:BR49)</f>
        <v>0</v>
      </c>
      <c r="BS47" s="846">
        <f t="shared" ref="BS47" si="144">SUBTOTAL(9,BS48:BS49)</f>
        <v>75.628</v>
      </c>
      <c r="BT47" s="846">
        <f t="shared" ref="BT47" si="145">SUBTOTAL(9,BT48:BT49)</f>
        <v>0</v>
      </c>
      <c r="BU47" s="846">
        <f t="shared" ref="BU47" si="146">SUBTOTAL(9,BU48:BU49)</f>
        <v>0</v>
      </c>
      <c r="BV47" s="846">
        <f t="shared" ref="BV47" si="147">SUBTOTAL(9,BV48:BV49)</f>
        <v>75.628</v>
      </c>
      <c r="BW47" s="846">
        <f t="shared" ref="BW47" si="148">SUBTOTAL(9,BW48:BW49)</f>
        <v>0</v>
      </c>
      <c r="BX47" s="846">
        <f t="shared" ref="BX47" si="149">SUBTOTAL(9,BX48:BX49)</f>
        <v>102.628</v>
      </c>
      <c r="BY47" s="846">
        <f t="shared" ref="BY47" si="150">SUBTOTAL(9,BY48:BY49)</f>
        <v>0</v>
      </c>
      <c r="BZ47" s="846">
        <f t="shared" ref="BZ47" si="151">SUBTOTAL(9,BZ48:BZ49)</f>
        <v>0</v>
      </c>
      <c r="CA47" s="846">
        <f t="shared" ref="CA47" si="152">SUBTOTAL(9,CA48:CA49)</f>
        <v>102.628</v>
      </c>
      <c r="CB47" s="846">
        <f t="shared" ref="CB47" si="153">SUBTOTAL(9,CB48:CB49)</f>
        <v>0</v>
      </c>
      <c r="CC47" s="846">
        <f t="shared" ref="CC47" si="154">SUBTOTAL(9,CC48:CC49)</f>
        <v>105.628</v>
      </c>
      <c r="CD47" s="846">
        <f t="shared" ref="CD47" si="155">SUBTOTAL(9,CD48:CD49)</f>
        <v>0</v>
      </c>
      <c r="CE47" s="846">
        <f t="shared" ref="CE47" si="156">SUBTOTAL(9,CE48:CE49)</f>
        <v>0</v>
      </c>
      <c r="CF47" s="846">
        <f t="shared" ref="CF47" si="157">SUBTOTAL(9,CF48:CF49)</f>
        <v>105.628</v>
      </c>
      <c r="CG47" s="846">
        <f t="shared" si="109"/>
        <v>0</v>
      </c>
      <c r="CH47" s="846" t="s">
        <v>190</v>
      </c>
    </row>
    <row r="48" spans="1:90" ht="33" customHeight="1" x14ac:dyDescent="0.25">
      <c r="A48" s="853" t="s">
        <v>171</v>
      </c>
      <c r="B48" s="854" t="s">
        <v>1043</v>
      </c>
      <c r="C48" s="848" t="s">
        <v>1044</v>
      </c>
      <c r="D48" s="849" t="s">
        <v>763</v>
      </c>
      <c r="E48" s="849">
        <v>2016</v>
      </c>
      <c r="F48" s="849">
        <v>2022</v>
      </c>
      <c r="G48" s="849" t="s">
        <v>190</v>
      </c>
      <c r="H48" s="851">
        <v>84.533000000000001</v>
      </c>
      <c r="I48" s="851">
        <v>102.628</v>
      </c>
      <c r="J48" s="851" t="s">
        <v>190</v>
      </c>
      <c r="K48" s="851" t="s">
        <v>190</v>
      </c>
      <c r="L48" s="851" t="s">
        <v>190</v>
      </c>
      <c r="M48" s="851" t="s">
        <v>190</v>
      </c>
      <c r="N48" s="851" t="s">
        <v>190</v>
      </c>
      <c r="O48" s="851">
        <v>1.4159999999999999</v>
      </c>
      <c r="P48" s="851">
        <v>102.628</v>
      </c>
      <c r="Q48" s="851" t="s">
        <v>190</v>
      </c>
      <c r="R48" s="851">
        <f>P48-O48</f>
        <v>101.212</v>
      </c>
      <c r="S48" s="851">
        <v>101.212</v>
      </c>
      <c r="T48" s="851" t="s">
        <v>190</v>
      </c>
      <c r="U48" s="851">
        <f>SUM(V48:Y48)</f>
        <v>14.407</v>
      </c>
      <c r="V48" s="851">
        <v>0</v>
      </c>
      <c r="W48" s="851">
        <v>0</v>
      </c>
      <c r="X48" s="851">
        <v>14.407</v>
      </c>
      <c r="Y48" s="851">
        <v>0</v>
      </c>
      <c r="Z48" s="851">
        <v>0</v>
      </c>
      <c r="AA48" s="851">
        <v>0</v>
      </c>
      <c r="AB48" s="851">
        <v>0</v>
      </c>
      <c r="AC48" s="851">
        <v>0</v>
      </c>
      <c r="AD48" s="851">
        <v>0</v>
      </c>
      <c r="AE48" s="851">
        <f>SUM(AF48:AI48)</f>
        <v>17</v>
      </c>
      <c r="AF48" s="851"/>
      <c r="AG48" s="851"/>
      <c r="AH48" s="851">
        <v>17</v>
      </c>
      <c r="AI48" s="851"/>
      <c r="AJ48" s="851">
        <f>SUM(AK48:AN48)</f>
        <v>0</v>
      </c>
      <c r="AK48" s="851"/>
      <c r="AL48" s="851"/>
      <c r="AM48" s="851"/>
      <c r="AN48" s="851"/>
      <c r="AO48" s="851">
        <v>0</v>
      </c>
      <c r="AP48" s="851"/>
      <c r="AQ48" s="851"/>
      <c r="AR48" s="851">
        <v>0</v>
      </c>
      <c r="AS48" s="851"/>
      <c r="AT48" s="851">
        <f>SUM(AU48:AX48)</f>
        <v>42.814</v>
      </c>
      <c r="AU48" s="851"/>
      <c r="AV48" s="851"/>
      <c r="AW48" s="851">
        <v>42.814</v>
      </c>
      <c r="AX48" s="851"/>
      <c r="AY48" s="851"/>
      <c r="AZ48" s="851"/>
      <c r="BA48" s="851"/>
      <c r="BB48" s="851"/>
      <c r="BC48" s="851"/>
      <c r="BD48" s="851">
        <v>27</v>
      </c>
      <c r="BE48" s="851"/>
      <c r="BF48" s="851"/>
      <c r="BG48" s="851">
        <v>27</v>
      </c>
      <c r="BH48" s="851"/>
      <c r="BI48" s="851">
        <f>SUM(BJ48:BM48)</f>
        <v>42.814</v>
      </c>
      <c r="BJ48" s="851"/>
      <c r="BK48" s="851"/>
      <c r="BL48" s="851">
        <v>42.814</v>
      </c>
      <c r="BM48" s="851"/>
      <c r="BN48" s="851"/>
      <c r="BO48" s="851"/>
      <c r="BP48" s="851"/>
      <c r="BQ48" s="851"/>
      <c r="BR48" s="851"/>
      <c r="BS48" s="851">
        <f>SUM(BT48:BW48)</f>
        <v>75.628</v>
      </c>
      <c r="BT48" s="851"/>
      <c r="BU48" s="851"/>
      <c r="BV48" s="851">
        <v>75.628</v>
      </c>
      <c r="BW48" s="851"/>
      <c r="BX48" s="851">
        <f>SUM(BY48:CB48)</f>
        <v>102.628</v>
      </c>
      <c r="BY48" s="851">
        <f>BJ48+AU48+AF48</f>
        <v>0</v>
      </c>
      <c r="BZ48" s="851">
        <f>BK48+AV48+AG48</f>
        <v>0</v>
      </c>
      <c r="CA48" s="851">
        <f>BL48+AW48+AH48</f>
        <v>102.628</v>
      </c>
      <c r="CB48" s="851">
        <f>BM48+AX48+AI48</f>
        <v>0</v>
      </c>
      <c r="CC48" s="855">
        <f>SUM(CD48:CG48)</f>
        <v>102.628</v>
      </c>
      <c r="CD48" s="855"/>
      <c r="CE48" s="855"/>
      <c r="CF48" s="855">
        <f>BS48+BD48+AO48</f>
        <v>102.628</v>
      </c>
      <c r="CG48" s="855"/>
      <c r="CH48" s="855" t="s">
        <v>190</v>
      </c>
    </row>
    <row r="49" spans="1:86" ht="33" customHeight="1" x14ac:dyDescent="0.25">
      <c r="A49" s="853" t="s">
        <v>171</v>
      </c>
      <c r="B49" s="854" t="s">
        <v>1724</v>
      </c>
      <c r="C49" s="848" t="s">
        <v>1725</v>
      </c>
      <c r="D49" s="929" t="s">
        <v>763</v>
      </c>
      <c r="E49" s="929">
        <v>2021</v>
      </c>
      <c r="F49" s="929">
        <v>2021</v>
      </c>
      <c r="G49" s="929">
        <v>2021</v>
      </c>
      <c r="H49" s="851" t="s">
        <v>190</v>
      </c>
      <c r="I49" s="851" t="s">
        <v>190</v>
      </c>
      <c r="J49" s="851" t="s">
        <v>190</v>
      </c>
      <c r="K49" s="851" t="s">
        <v>190</v>
      </c>
      <c r="L49" s="851" t="s">
        <v>190</v>
      </c>
      <c r="M49" s="851" t="s">
        <v>190</v>
      </c>
      <c r="N49" s="851" t="s">
        <v>190</v>
      </c>
      <c r="O49" s="851"/>
      <c r="P49" s="851"/>
      <c r="Q49" s="851"/>
      <c r="R49" s="851"/>
      <c r="S49" s="851"/>
      <c r="T49" s="851"/>
      <c r="U49" s="851"/>
      <c r="V49" s="851"/>
      <c r="W49" s="851"/>
      <c r="X49" s="851"/>
      <c r="Y49" s="851"/>
      <c r="Z49" s="851"/>
      <c r="AA49" s="851"/>
      <c r="AB49" s="851"/>
      <c r="AC49" s="851"/>
      <c r="AD49" s="851"/>
      <c r="AE49" s="851">
        <v>0</v>
      </c>
      <c r="AF49" s="851"/>
      <c r="AG49" s="851"/>
      <c r="AH49" s="851">
        <v>0</v>
      </c>
      <c r="AI49" s="851"/>
      <c r="AJ49" s="851"/>
      <c r="AK49" s="851"/>
      <c r="AL49" s="851"/>
      <c r="AM49" s="851"/>
      <c r="AN49" s="851"/>
      <c r="AO49" s="851">
        <v>0</v>
      </c>
      <c r="AP49" s="851"/>
      <c r="AQ49" s="851"/>
      <c r="AR49" s="851">
        <v>0</v>
      </c>
      <c r="AS49" s="851"/>
      <c r="AT49" s="851">
        <v>0</v>
      </c>
      <c r="AU49" s="851"/>
      <c r="AV49" s="851"/>
      <c r="AW49" s="851">
        <v>0</v>
      </c>
      <c r="AX49" s="851"/>
      <c r="AY49" s="851"/>
      <c r="AZ49" s="851"/>
      <c r="BA49" s="851"/>
      <c r="BB49" s="851"/>
      <c r="BC49" s="851"/>
      <c r="BD49" s="851">
        <v>3</v>
      </c>
      <c r="BE49" s="851"/>
      <c r="BF49" s="851"/>
      <c r="BG49" s="851">
        <v>3</v>
      </c>
      <c r="BH49" s="851"/>
      <c r="BI49" s="851">
        <v>0</v>
      </c>
      <c r="BJ49" s="851"/>
      <c r="BK49" s="851"/>
      <c r="BL49" s="851">
        <v>0</v>
      </c>
      <c r="BM49" s="851"/>
      <c r="BN49" s="851"/>
      <c r="BO49" s="851"/>
      <c r="BP49" s="851"/>
      <c r="BQ49" s="851"/>
      <c r="BR49" s="851"/>
      <c r="BS49" s="851">
        <f>SUM(BT49:BW49)</f>
        <v>0</v>
      </c>
      <c r="BT49" s="851"/>
      <c r="BU49" s="851"/>
      <c r="BV49" s="851">
        <v>0</v>
      </c>
      <c r="BW49" s="851"/>
      <c r="BX49" s="851">
        <v>0</v>
      </c>
      <c r="BY49" s="851">
        <v>0</v>
      </c>
      <c r="BZ49" s="851">
        <v>0</v>
      </c>
      <c r="CA49" s="851">
        <v>0</v>
      </c>
      <c r="CB49" s="851">
        <v>0</v>
      </c>
      <c r="CC49" s="855">
        <f>SUM(CD49:CG49)</f>
        <v>3</v>
      </c>
      <c r="CD49" s="855"/>
      <c r="CE49" s="855"/>
      <c r="CF49" s="855">
        <f>BS49+BD49+AO49</f>
        <v>3</v>
      </c>
      <c r="CG49" s="855"/>
      <c r="CH49" s="855"/>
    </row>
    <row r="50" spans="1:86" s="841" customFormat="1" ht="48" customHeight="1" x14ac:dyDescent="0.25">
      <c r="A50" s="836" t="s">
        <v>177</v>
      </c>
      <c r="B50" s="837" t="s">
        <v>1045</v>
      </c>
      <c r="C50" s="838" t="s">
        <v>93</v>
      </c>
      <c r="D50" s="839"/>
      <c r="E50" s="839"/>
      <c r="F50" s="839"/>
      <c r="G50" s="839"/>
      <c r="H50" s="840">
        <f>SUBTOTAL(9,H51:H61)</f>
        <v>18.12</v>
      </c>
      <c r="I50" s="840">
        <f>SUBTOTAL(9,I51:I61)</f>
        <v>145.87</v>
      </c>
      <c r="J50" s="840" t="s">
        <v>190</v>
      </c>
      <c r="K50" s="840">
        <f t="shared" ref="K50:X50" si="158">SUBTOTAL(9,K51:K61)</f>
        <v>0</v>
      </c>
      <c r="L50" s="840">
        <f t="shared" si="158"/>
        <v>0</v>
      </c>
      <c r="M50" s="840">
        <f t="shared" si="158"/>
        <v>0</v>
      </c>
      <c r="N50" s="840">
        <f t="shared" si="158"/>
        <v>0</v>
      </c>
      <c r="O50" s="840">
        <f t="shared" si="158"/>
        <v>0.125</v>
      </c>
      <c r="P50" s="840">
        <f t="shared" si="158"/>
        <v>163.721</v>
      </c>
      <c r="Q50" s="840">
        <f t="shared" si="158"/>
        <v>0</v>
      </c>
      <c r="R50" s="840">
        <f t="shared" si="158"/>
        <v>0</v>
      </c>
      <c r="S50" s="840">
        <f t="shared" si="158"/>
        <v>0</v>
      </c>
      <c r="T50" s="840">
        <f t="shared" si="158"/>
        <v>0</v>
      </c>
      <c r="U50" s="840">
        <f t="shared" si="158"/>
        <v>0</v>
      </c>
      <c r="V50" s="840">
        <f t="shared" si="158"/>
        <v>0</v>
      </c>
      <c r="W50" s="840">
        <f t="shared" si="158"/>
        <v>0</v>
      </c>
      <c r="X50" s="840">
        <f t="shared" si="158"/>
        <v>0</v>
      </c>
      <c r="Y50" s="840">
        <f t="shared" ref="Y50:BF50" si="159">SUBTOTAL(9,Y51:Y62)</f>
        <v>0</v>
      </c>
      <c r="Z50" s="840">
        <f t="shared" si="159"/>
        <v>0</v>
      </c>
      <c r="AA50" s="840">
        <f t="shared" si="159"/>
        <v>0</v>
      </c>
      <c r="AB50" s="840">
        <f t="shared" si="159"/>
        <v>0</v>
      </c>
      <c r="AC50" s="840">
        <f t="shared" si="159"/>
        <v>0.125</v>
      </c>
      <c r="AD50" s="840">
        <f t="shared" si="159"/>
        <v>0</v>
      </c>
      <c r="AE50" s="840">
        <f t="shared" si="159"/>
        <v>2.242</v>
      </c>
      <c r="AF50" s="840">
        <f t="shared" si="159"/>
        <v>0</v>
      </c>
      <c r="AG50" s="840">
        <f t="shared" si="159"/>
        <v>0</v>
      </c>
      <c r="AH50" s="840">
        <f t="shared" si="159"/>
        <v>2.242</v>
      </c>
      <c r="AI50" s="840">
        <f t="shared" si="159"/>
        <v>0</v>
      </c>
      <c r="AJ50" s="840">
        <f t="shared" si="159"/>
        <v>0</v>
      </c>
      <c r="AK50" s="840">
        <f t="shared" si="159"/>
        <v>0</v>
      </c>
      <c r="AL50" s="840">
        <f t="shared" si="159"/>
        <v>0</v>
      </c>
      <c r="AM50" s="840">
        <f t="shared" si="159"/>
        <v>0</v>
      </c>
      <c r="AN50" s="840">
        <f t="shared" si="159"/>
        <v>0</v>
      </c>
      <c r="AO50" s="840">
        <f t="shared" si="159"/>
        <v>8.7510000000000012</v>
      </c>
      <c r="AP50" s="840">
        <f t="shared" si="159"/>
        <v>0</v>
      </c>
      <c r="AQ50" s="840">
        <f t="shared" si="159"/>
        <v>0</v>
      </c>
      <c r="AR50" s="840">
        <f t="shared" si="159"/>
        <v>8.7510000000000012</v>
      </c>
      <c r="AS50" s="840">
        <f t="shared" si="159"/>
        <v>0</v>
      </c>
      <c r="AT50" s="840">
        <f t="shared" si="159"/>
        <v>0</v>
      </c>
      <c r="AU50" s="840">
        <f t="shared" si="159"/>
        <v>0</v>
      </c>
      <c r="AV50" s="840">
        <f t="shared" si="159"/>
        <v>0</v>
      </c>
      <c r="AW50" s="840">
        <f t="shared" si="159"/>
        <v>0</v>
      </c>
      <c r="AX50" s="840">
        <f t="shared" si="159"/>
        <v>0</v>
      </c>
      <c r="AY50" s="840">
        <f t="shared" si="159"/>
        <v>0</v>
      </c>
      <c r="AZ50" s="840">
        <f t="shared" si="159"/>
        <v>0</v>
      </c>
      <c r="BA50" s="840">
        <f t="shared" si="159"/>
        <v>0</v>
      </c>
      <c r="BB50" s="840">
        <f t="shared" si="159"/>
        <v>0</v>
      </c>
      <c r="BC50" s="840">
        <f t="shared" si="159"/>
        <v>0</v>
      </c>
      <c r="BD50" s="840">
        <f t="shared" si="159"/>
        <v>146.34</v>
      </c>
      <c r="BE50" s="840">
        <f t="shared" si="159"/>
        <v>0</v>
      </c>
      <c r="BF50" s="840">
        <f t="shared" si="159"/>
        <v>0</v>
      </c>
      <c r="BG50" s="840">
        <f>SUBTOTAL(9,BG51:BG62)</f>
        <v>146.34</v>
      </c>
      <c r="BH50" s="840">
        <f t="shared" ref="BH50:CG50" si="160">SUBTOTAL(9,BH51:BH62)</f>
        <v>0</v>
      </c>
      <c r="BI50" s="840">
        <f t="shared" si="160"/>
        <v>0</v>
      </c>
      <c r="BJ50" s="840">
        <f t="shared" si="160"/>
        <v>0</v>
      </c>
      <c r="BK50" s="840">
        <f t="shared" si="160"/>
        <v>0</v>
      </c>
      <c r="BL50" s="840">
        <f t="shared" si="160"/>
        <v>0</v>
      </c>
      <c r="BM50" s="840">
        <f t="shared" si="160"/>
        <v>0</v>
      </c>
      <c r="BN50" s="840">
        <f t="shared" si="160"/>
        <v>0</v>
      </c>
      <c r="BO50" s="840">
        <f t="shared" si="160"/>
        <v>0</v>
      </c>
      <c r="BP50" s="840">
        <f t="shared" si="160"/>
        <v>0</v>
      </c>
      <c r="BQ50" s="840">
        <f t="shared" si="160"/>
        <v>0</v>
      </c>
      <c r="BR50" s="840">
        <f t="shared" si="160"/>
        <v>0</v>
      </c>
      <c r="BS50" s="840">
        <f t="shared" si="160"/>
        <v>9.1</v>
      </c>
      <c r="BT50" s="840">
        <f t="shared" si="160"/>
        <v>0</v>
      </c>
      <c r="BU50" s="840">
        <f t="shared" si="160"/>
        <v>0</v>
      </c>
      <c r="BV50" s="840">
        <f t="shared" si="160"/>
        <v>9.1</v>
      </c>
      <c r="BW50" s="840">
        <f t="shared" si="160"/>
        <v>0</v>
      </c>
      <c r="BX50" s="840">
        <f t="shared" si="160"/>
        <v>2.242</v>
      </c>
      <c r="BY50" s="840">
        <f t="shared" si="160"/>
        <v>0</v>
      </c>
      <c r="BZ50" s="840">
        <f t="shared" si="160"/>
        <v>0</v>
      </c>
      <c r="CA50" s="840">
        <f t="shared" si="160"/>
        <v>2.242</v>
      </c>
      <c r="CB50" s="840">
        <f t="shared" si="160"/>
        <v>0</v>
      </c>
      <c r="CC50" s="840">
        <f t="shared" si="160"/>
        <v>164.191</v>
      </c>
      <c r="CD50" s="840">
        <f t="shared" si="160"/>
        <v>0</v>
      </c>
      <c r="CE50" s="840">
        <f t="shared" si="160"/>
        <v>0</v>
      </c>
      <c r="CF50" s="840">
        <f t="shared" si="160"/>
        <v>164.191</v>
      </c>
      <c r="CG50" s="840">
        <f t="shared" si="160"/>
        <v>0</v>
      </c>
      <c r="CH50" s="840" t="s">
        <v>190</v>
      </c>
    </row>
    <row r="51" spans="1:86" s="847" customFormat="1" ht="42" customHeight="1" x14ac:dyDescent="0.25">
      <c r="A51" s="842" t="s">
        <v>179</v>
      </c>
      <c r="B51" s="843" t="s">
        <v>1046</v>
      </c>
      <c r="C51" s="844" t="s">
        <v>93</v>
      </c>
      <c r="D51" s="845"/>
      <c r="E51" s="845"/>
      <c r="F51" s="845"/>
      <c r="G51" s="845"/>
      <c r="H51" s="846">
        <f>SUBTOTAL(9,H52:H55)</f>
        <v>0</v>
      </c>
      <c r="I51" s="846">
        <f>SUBTOTAL(9,I52:I55)</f>
        <v>0</v>
      </c>
      <c r="J51" s="846" t="s">
        <v>190</v>
      </c>
      <c r="K51" s="846">
        <f t="shared" ref="K51:O51" si="161">SUBTOTAL(9,K52:K55)</f>
        <v>0</v>
      </c>
      <c r="L51" s="846">
        <f t="shared" si="161"/>
        <v>0</v>
      </c>
      <c r="M51" s="846">
        <f t="shared" si="161"/>
        <v>0</v>
      </c>
      <c r="N51" s="846">
        <f t="shared" si="161"/>
        <v>0</v>
      </c>
      <c r="O51" s="846">
        <f t="shared" si="161"/>
        <v>0</v>
      </c>
      <c r="P51" s="846">
        <f>SUBTOTAL(9,P52:P58)</f>
        <v>163.721</v>
      </c>
      <c r="Q51" s="846">
        <f t="shared" ref="Q51:CG51" si="162">SUBTOTAL(9,Q52:Q58)</f>
        <v>0</v>
      </c>
      <c r="R51" s="846">
        <f t="shared" si="162"/>
        <v>0</v>
      </c>
      <c r="S51" s="846">
        <f t="shared" si="162"/>
        <v>0</v>
      </c>
      <c r="T51" s="846">
        <f t="shared" si="162"/>
        <v>0</v>
      </c>
      <c r="U51" s="846">
        <f t="shared" si="162"/>
        <v>0</v>
      </c>
      <c r="V51" s="846">
        <f t="shared" si="162"/>
        <v>0</v>
      </c>
      <c r="W51" s="846">
        <f t="shared" si="162"/>
        <v>0</v>
      </c>
      <c r="X51" s="846">
        <f t="shared" si="162"/>
        <v>0</v>
      </c>
      <c r="Y51" s="846">
        <f t="shared" si="162"/>
        <v>0</v>
      </c>
      <c r="Z51" s="846">
        <f t="shared" si="162"/>
        <v>0</v>
      </c>
      <c r="AA51" s="846">
        <f t="shared" si="162"/>
        <v>0</v>
      </c>
      <c r="AB51" s="846">
        <f t="shared" si="162"/>
        <v>0</v>
      </c>
      <c r="AC51" s="846">
        <f t="shared" si="162"/>
        <v>0.125</v>
      </c>
      <c r="AD51" s="846">
        <f t="shared" si="162"/>
        <v>0</v>
      </c>
      <c r="AE51" s="846">
        <f t="shared" si="162"/>
        <v>2.242</v>
      </c>
      <c r="AF51" s="846">
        <f t="shared" si="162"/>
        <v>0</v>
      </c>
      <c r="AG51" s="846">
        <f t="shared" si="162"/>
        <v>0</v>
      </c>
      <c r="AH51" s="846">
        <f t="shared" si="162"/>
        <v>2.242</v>
      </c>
      <c r="AI51" s="846">
        <f t="shared" si="162"/>
        <v>0</v>
      </c>
      <c r="AJ51" s="846">
        <f t="shared" si="162"/>
        <v>0</v>
      </c>
      <c r="AK51" s="846">
        <f t="shared" si="162"/>
        <v>0</v>
      </c>
      <c r="AL51" s="846">
        <f t="shared" si="162"/>
        <v>0</v>
      </c>
      <c r="AM51" s="846">
        <f t="shared" si="162"/>
        <v>0</v>
      </c>
      <c r="AN51" s="846">
        <f t="shared" si="162"/>
        <v>0</v>
      </c>
      <c r="AO51" s="846">
        <f t="shared" si="162"/>
        <v>8.7510000000000012</v>
      </c>
      <c r="AP51" s="846">
        <f t="shared" si="162"/>
        <v>0</v>
      </c>
      <c r="AQ51" s="846">
        <f t="shared" si="162"/>
        <v>0</v>
      </c>
      <c r="AR51" s="846">
        <f t="shared" si="162"/>
        <v>8.7510000000000012</v>
      </c>
      <c r="AS51" s="846">
        <f t="shared" si="162"/>
        <v>0</v>
      </c>
      <c r="AT51" s="846">
        <f t="shared" si="162"/>
        <v>0</v>
      </c>
      <c r="AU51" s="846">
        <f t="shared" si="162"/>
        <v>0</v>
      </c>
      <c r="AV51" s="846">
        <f t="shared" si="162"/>
        <v>0</v>
      </c>
      <c r="AW51" s="846">
        <f t="shared" si="162"/>
        <v>0</v>
      </c>
      <c r="AX51" s="846">
        <f t="shared" si="162"/>
        <v>0</v>
      </c>
      <c r="AY51" s="846">
        <f t="shared" si="162"/>
        <v>0</v>
      </c>
      <c r="AZ51" s="846">
        <f t="shared" si="162"/>
        <v>0</v>
      </c>
      <c r="BA51" s="846">
        <f t="shared" si="162"/>
        <v>0</v>
      </c>
      <c r="BB51" s="846">
        <f t="shared" si="162"/>
        <v>0</v>
      </c>
      <c r="BC51" s="846">
        <f t="shared" si="162"/>
        <v>0</v>
      </c>
      <c r="BD51" s="846">
        <f t="shared" si="162"/>
        <v>145.87</v>
      </c>
      <c r="BE51" s="846">
        <f t="shared" si="162"/>
        <v>0</v>
      </c>
      <c r="BF51" s="846">
        <f t="shared" si="162"/>
        <v>0</v>
      </c>
      <c r="BG51" s="846">
        <f>SUBTOTAL(9,BG52:BG58)</f>
        <v>145.87</v>
      </c>
      <c r="BH51" s="846">
        <f t="shared" si="162"/>
        <v>0</v>
      </c>
      <c r="BI51" s="846">
        <f t="shared" si="162"/>
        <v>0</v>
      </c>
      <c r="BJ51" s="846">
        <f t="shared" si="162"/>
        <v>0</v>
      </c>
      <c r="BK51" s="846">
        <f t="shared" si="162"/>
        <v>0</v>
      </c>
      <c r="BL51" s="846">
        <f t="shared" si="162"/>
        <v>0</v>
      </c>
      <c r="BM51" s="846">
        <f t="shared" si="162"/>
        <v>0</v>
      </c>
      <c r="BN51" s="846">
        <f t="shared" si="162"/>
        <v>0</v>
      </c>
      <c r="BO51" s="846">
        <f t="shared" si="162"/>
        <v>0</v>
      </c>
      <c r="BP51" s="846">
        <f t="shared" si="162"/>
        <v>0</v>
      </c>
      <c r="BQ51" s="846">
        <f t="shared" si="162"/>
        <v>0</v>
      </c>
      <c r="BR51" s="846">
        <f t="shared" si="162"/>
        <v>0</v>
      </c>
      <c r="BS51" s="846">
        <f t="shared" si="162"/>
        <v>9.1</v>
      </c>
      <c r="BT51" s="846">
        <f t="shared" si="162"/>
        <v>0</v>
      </c>
      <c r="BU51" s="846">
        <f t="shared" si="162"/>
        <v>0</v>
      </c>
      <c r="BV51" s="846">
        <f t="shared" si="162"/>
        <v>9.1</v>
      </c>
      <c r="BW51" s="846">
        <f t="shared" si="162"/>
        <v>0</v>
      </c>
      <c r="BX51" s="846">
        <f t="shared" si="162"/>
        <v>2.242</v>
      </c>
      <c r="BY51" s="846">
        <f t="shared" si="162"/>
        <v>0</v>
      </c>
      <c r="BZ51" s="846">
        <f t="shared" si="162"/>
        <v>0</v>
      </c>
      <c r="CA51" s="846">
        <f t="shared" si="162"/>
        <v>2.242</v>
      </c>
      <c r="CB51" s="846">
        <f t="shared" si="162"/>
        <v>0</v>
      </c>
      <c r="CC51" s="846">
        <f t="shared" si="162"/>
        <v>163.721</v>
      </c>
      <c r="CD51" s="846">
        <f t="shared" si="162"/>
        <v>0</v>
      </c>
      <c r="CE51" s="846">
        <f t="shared" si="162"/>
        <v>0</v>
      </c>
      <c r="CF51" s="846">
        <f t="shared" si="162"/>
        <v>163.721</v>
      </c>
      <c r="CG51" s="846">
        <f t="shared" si="162"/>
        <v>0</v>
      </c>
      <c r="CH51" s="846" t="s">
        <v>190</v>
      </c>
    </row>
    <row r="52" spans="1:86" ht="33" customHeight="1" x14ac:dyDescent="0.25">
      <c r="A52" s="853" t="s">
        <v>179</v>
      </c>
      <c r="B52" s="854" t="s">
        <v>1047</v>
      </c>
      <c r="C52" s="848" t="s">
        <v>1048</v>
      </c>
      <c r="D52" s="849" t="s">
        <v>288</v>
      </c>
      <c r="E52" s="849">
        <v>2020</v>
      </c>
      <c r="F52" s="849">
        <v>2020</v>
      </c>
      <c r="G52" s="849" t="s">
        <v>190</v>
      </c>
      <c r="H52" s="851" t="s">
        <v>190</v>
      </c>
      <c r="I52" s="851" t="s">
        <v>190</v>
      </c>
      <c r="J52" s="851" t="s">
        <v>190</v>
      </c>
      <c r="K52" s="851" t="s">
        <v>190</v>
      </c>
      <c r="L52" s="851" t="s">
        <v>190</v>
      </c>
      <c r="M52" s="851" t="s">
        <v>190</v>
      </c>
      <c r="N52" s="851" t="s">
        <v>190</v>
      </c>
      <c r="O52" s="851">
        <v>0</v>
      </c>
      <c r="P52" s="851">
        <v>0.94199999999999995</v>
      </c>
      <c r="Q52" s="851" t="s">
        <v>190</v>
      </c>
      <c r="R52" s="851">
        <v>0</v>
      </c>
      <c r="S52" s="851">
        <v>0</v>
      </c>
      <c r="T52" s="851" t="s">
        <v>190</v>
      </c>
      <c r="U52" s="851" t="s">
        <v>190</v>
      </c>
      <c r="V52" s="851" t="s">
        <v>190</v>
      </c>
      <c r="W52" s="851" t="s">
        <v>190</v>
      </c>
      <c r="X52" s="851" t="s">
        <v>190</v>
      </c>
      <c r="Y52" s="851" t="s">
        <v>190</v>
      </c>
      <c r="Z52" s="851" t="s">
        <v>190</v>
      </c>
      <c r="AA52" s="851" t="s">
        <v>190</v>
      </c>
      <c r="AB52" s="851" t="s">
        <v>190</v>
      </c>
      <c r="AC52" s="851" t="s">
        <v>190</v>
      </c>
      <c r="AD52" s="851" t="s">
        <v>190</v>
      </c>
      <c r="AE52" s="851">
        <f>SUM(AF52:AI52)</f>
        <v>0.94199999999999995</v>
      </c>
      <c r="AF52" s="851"/>
      <c r="AG52" s="851"/>
      <c r="AH52" s="851">
        <f>P52</f>
        <v>0.94199999999999995</v>
      </c>
      <c r="AI52" s="851"/>
      <c r="AJ52" s="851">
        <f>SUM(AK52:AN52)</f>
        <v>0</v>
      </c>
      <c r="AK52" s="851"/>
      <c r="AL52" s="851"/>
      <c r="AM52" s="851"/>
      <c r="AN52" s="851"/>
      <c r="AO52" s="851">
        <f>SUM(AP52:AS52)</f>
        <v>0.94199999999999995</v>
      </c>
      <c r="AP52" s="851"/>
      <c r="AQ52" s="851"/>
      <c r="AR52" s="851">
        <v>0.94199999999999995</v>
      </c>
      <c r="AS52" s="851"/>
      <c r="AT52" s="851">
        <f>SUM(AU52:AX52)</f>
        <v>0</v>
      </c>
      <c r="AU52" s="851"/>
      <c r="AV52" s="851"/>
      <c r="AW52" s="851">
        <v>0</v>
      </c>
      <c r="AX52" s="851"/>
      <c r="AY52" s="851"/>
      <c r="AZ52" s="851"/>
      <c r="BA52" s="851"/>
      <c r="BB52" s="851"/>
      <c r="BC52" s="851"/>
      <c r="BD52" s="851">
        <f t="shared" ref="BD52:BD58" si="163">SUM(BE52:BH52)</f>
        <v>0</v>
      </c>
      <c r="BE52" s="851"/>
      <c r="BF52" s="851"/>
      <c r="BG52" s="851">
        <v>0</v>
      </c>
      <c r="BH52" s="851"/>
      <c r="BI52" s="851">
        <f t="shared" ref="BI52:BI58" si="164">SUM(BJ52:BM52)</f>
        <v>0</v>
      </c>
      <c r="BJ52" s="851"/>
      <c r="BK52" s="851"/>
      <c r="BL52" s="851">
        <v>0</v>
      </c>
      <c r="BM52" s="851"/>
      <c r="BN52" s="851"/>
      <c r="BO52" s="851"/>
      <c r="BP52" s="851"/>
      <c r="BQ52" s="851"/>
      <c r="BR52" s="851"/>
      <c r="BS52" s="851">
        <f t="shared" ref="BS52:BS58" si="165">SUM(BT52:BW52)</f>
        <v>0</v>
      </c>
      <c r="BT52" s="851"/>
      <c r="BU52" s="851"/>
      <c r="BV52" s="851">
        <v>0</v>
      </c>
      <c r="BW52" s="851"/>
      <c r="BX52" s="851">
        <f>SUM(BY52:CB52)</f>
        <v>0.94199999999999995</v>
      </c>
      <c r="BY52" s="851">
        <f t="shared" ref="BY52:CB55" si="166">BJ52+AU52+AF52</f>
        <v>0</v>
      </c>
      <c r="BZ52" s="851">
        <f t="shared" si="166"/>
        <v>0</v>
      </c>
      <c r="CA52" s="851">
        <f t="shared" si="166"/>
        <v>0.94199999999999995</v>
      </c>
      <c r="CB52" s="851">
        <f t="shared" si="166"/>
        <v>0</v>
      </c>
      <c r="CC52" s="855">
        <f t="shared" ref="CC52:CC55" si="167">SUM(CD52:CG52)</f>
        <v>0.94199999999999995</v>
      </c>
      <c r="CD52" s="855">
        <v>0</v>
      </c>
      <c r="CE52" s="855">
        <v>0</v>
      </c>
      <c r="CF52" s="855">
        <f t="shared" ref="CF52:CF55" si="168">BS52+BD52+AO52</f>
        <v>0.94199999999999995</v>
      </c>
      <c r="CG52" s="855">
        <v>0</v>
      </c>
      <c r="CH52" s="855" t="s">
        <v>190</v>
      </c>
    </row>
    <row r="53" spans="1:86" ht="33" customHeight="1" x14ac:dyDescent="0.25">
      <c r="A53" s="853" t="s">
        <v>179</v>
      </c>
      <c r="B53" s="854" t="s">
        <v>1049</v>
      </c>
      <c r="C53" s="848" t="s">
        <v>1050</v>
      </c>
      <c r="D53" s="849" t="s">
        <v>288</v>
      </c>
      <c r="E53" s="849">
        <v>2020</v>
      </c>
      <c r="F53" s="849">
        <v>2020</v>
      </c>
      <c r="G53" s="849" t="s">
        <v>190</v>
      </c>
      <c r="H53" s="851" t="s">
        <v>190</v>
      </c>
      <c r="I53" s="851" t="s">
        <v>190</v>
      </c>
      <c r="J53" s="851" t="s">
        <v>190</v>
      </c>
      <c r="K53" s="851" t="s">
        <v>190</v>
      </c>
      <c r="L53" s="851" t="s">
        <v>190</v>
      </c>
      <c r="M53" s="851" t="s">
        <v>190</v>
      </c>
      <c r="N53" s="851" t="s">
        <v>190</v>
      </c>
      <c r="O53" s="851">
        <v>0</v>
      </c>
      <c r="P53" s="851">
        <v>0.5</v>
      </c>
      <c r="Q53" s="851" t="s">
        <v>190</v>
      </c>
      <c r="R53" s="851">
        <v>0</v>
      </c>
      <c r="S53" s="851">
        <v>0</v>
      </c>
      <c r="T53" s="851" t="s">
        <v>190</v>
      </c>
      <c r="U53" s="851" t="s">
        <v>190</v>
      </c>
      <c r="V53" s="851" t="s">
        <v>190</v>
      </c>
      <c r="W53" s="851" t="s">
        <v>190</v>
      </c>
      <c r="X53" s="851" t="s">
        <v>190</v>
      </c>
      <c r="Y53" s="851" t="s">
        <v>190</v>
      </c>
      <c r="Z53" s="851" t="s">
        <v>190</v>
      </c>
      <c r="AA53" s="851" t="s">
        <v>190</v>
      </c>
      <c r="AB53" s="851" t="s">
        <v>190</v>
      </c>
      <c r="AC53" s="851" t="s">
        <v>190</v>
      </c>
      <c r="AD53" s="851" t="s">
        <v>190</v>
      </c>
      <c r="AE53" s="851">
        <f>SUM(AF53:AI53)</f>
        <v>0.5</v>
      </c>
      <c r="AF53" s="851"/>
      <c r="AG53" s="851"/>
      <c r="AH53" s="851">
        <f>P53</f>
        <v>0.5</v>
      </c>
      <c r="AI53" s="851"/>
      <c r="AJ53" s="851">
        <f>SUM(AK53:AN53)</f>
        <v>0</v>
      </c>
      <c r="AK53" s="851"/>
      <c r="AL53" s="851"/>
      <c r="AM53" s="851"/>
      <c r="AN53" s="851"/>
      <c r="AO53" s="851">
        <f t="shared" ref="AO53:AO58" si="169">SUM(AP53:AS53)</f>
        <v>0.5</v>
      </c>
      <c r="AP53" s="851"/>
      <c r="AQ53" s="851"/>
      <c r="AR53" s="851">
        <v>0.5</v>
      </c>
      <c r="AS53" s="851"/>
      <c r="AT53" s="851">
        <f t="shared" ref="AT53:AT58" si="170">SUM(AU53:AX53)</f>
        <v>0</v>
      </c>
      <c r="AU53" s="851"/>
      <c r="AV53" s="851"/>
      <c r="AW53" s="851">
        <v>0</v>
      </c>
      <c r="AX53" s="851"/>
      <c r="AY53" s="851"/>
      <c r="AZ53" s="851"/>
      <c r="BA53" s="851"/>
      <c r="BB53" s="851"/>
      <c r="BC53" s="851"/>
      <c r="BD53" s="851">
        <f t="shared" si="163"/>
        <v>0</v>
      </c>
      <c r="BE53" s="851"/>
      <c r="BF53" s="851"/>
      <c r="BG53" s="851">
        <v>0</v>
      </c>
      <c r="BH53" s="851"/>
      <c r="BI53" s="851">
        <f t="shared" si="164"/>
        <v>0</v>
      </c>
      <c r="BJ53" s="851"/>
      <c r="BK53" s="851"/>
      <c r="BL53" s="851">
        <v>0</v>
      </c>
      <c r="BM53" s="851"/>
      <c r="BN53" s="851"/>
      <c r="BO53" s="851"/>
      <c r="BP53" s="851"/>
      <c r="BQ53" s="851"/>
      <c r="BR53" s="851"/>
      <c r="BS53" s="851">
        <f t="shared" si="165"/>
        <v>0</v>
      </c>
      <c r="BT53" s="851"/>
      <c r="BU53" s="851"/>
      <c r="BV53" s="851">
        <v>0</v>
      </c>
      <c r="BW53" s="851"/>
      <c r="BX53" s="851">
        <f>SUM(BY53:CB53)</f>
        <v>0.5</v>
      </c>
      <c r="BY53" s="851">
        <f t="shared" si="166"/>
        <v>0</v>
      </c>
      <c r="BZ53" s="851">
        <f t="shared" si="166"/>
        <v>0</v>
      </c>
      <c r="CA53" s="851">
        <f t="shared" si="166"/>
        <v>0.5</v>
      </c>
      <c r="CB53" s="851">
        <f t="shared" si="166"/>
        <v>0</v>
      </c>
      <c r="CC53" s="855">
        <f t="shared" si="167"/>
        <v>0.5</v>
      </c>
      <c r="CD53" s="855">
        <v>0</v>
      </c>
      <c r="CE53" s="855">
        <v>0</v>
      </c>
      <c r="CF53" s="855">
        <f t="shared" si="168"/>
        <v>0.5</v>
      </c>
      <c r="CG53" s="855">
        <v>0</v>
      </c>
      <c r="CH53" s="855" t="s">
        <v>190</v>
      </c>
    </row>
    <row r="54" spans="1:86" ht="33" customHeight="1" x14ac:dyDescent="0.25">
      <c r="A54" s="853" t="s">
        <v>179</v>
      </c>
      <c r="B54" s="854" t="s">
        <v>1051</v>
      </c>
      <c r="C54" s="848" t="s">
        <v>1052</v>
      </c>
      <c r="D54" s="849" t="s">
        <v>288</v>
      </c>
      <c r="E54" s="849">
        <v>2020</v>
      </c>
      <c r="F54" s="849">
        <v>2020</v>
      </c>
      <c r="G54" s="849" t="s">
        <v>190</v>
      </c>
      <c r="H54" s="851" t="s">
        <v>190</v>
      </c>
      <c r="I54" s="851" t="s">
        <v>190</v>
      </c>
      <c r="J54" s="851" t="s">
        <v>190</v>
      </c>
      <c r="K54" s="851" t="s">
        <v>190</v>
      </c>
      <c r="L54" s="851" t="s">
        <v>190</v>
      </c>
      <c r="M54" s="851" t="s">
        <v>190</v>
      </c>
      <c r="N54" s="851" t="s">
        <v>190</v>
      </c>
      <c r="O54" s="851">
        <v>0</v>
      </c>
      <c r="P54" s="851">
        <v>0.5</v>
      </c>
      <c r="Q54" s="851" t="s">
        <v>190</v>
      </c>
      <c r="R54" s="851">
        <v>0</v>
      </c>
      <c r="S54" s="851">
        <v>0</v>
      </c>
      <c r="T54" s="851" t="s">
        <v>190</v>
      </c>
      <c r="U54" s="851" t="s">
        <v>190</v>
      </c>
      <c r="V54" s="851" t="s">
        <v>190</v>
      </c>
      <c r="W54" s="851" t="s">
        <v>190</v>
      </c>
      <c r="X54" s="851" t="s">
        <v>190</v>
      </c>
      <c r="Y54" s="851" t="s">
        <v>190</v>
      </c>
      <c r="Z54" s="851" t="s">
        <v>190</v>
      </c>
      <c r="AA54" s="851" t="s">
        <v>190</v>
      </c>
      <c r="AB54" s="851" t="s">
        <v>190</v>
      </c>
      <c r="AC54" s="851" t="s">
        <v>190</v>
      </c>
      <c r="AD54" s="851" t="s">
        <v>190</v>
      </c>
      <c r="AE54" s="851">
        <f>SUM(AF54:AI54)</f>
        <v>0.5</v>
      </c>
      <c r="AF54" s="851"/>
      <c r="AG54" s="851"/>
      <c r="AH54" s="851">
        <f>P54</f>
        <v>0.5</v>
      </c>
      <c r="AI54" s="851"/>
      <c r="AJ54" s="851">
        <f>SUM(AK54:AN54)</f>
        <v>0</v>
      </c>
      <c r="AK54" s="851"/>
      <c r="AL54" s="851"/>
      <c r="AM54" s="851"/>
      <c r="AN54" s="851"/>
      <c r="AO54" s="851">
        <f t="shared" si="169"/>
        <v>0.5</v>
      </c>
      <c r="AP54" s="851"/>
      <c r="AQ54" s="851"/>
      <c r="AR54" s="851">
        <v>0.5</v>
      </c>
      <c r="AS54" s="851"/>
      <c r="AT54" s="851">
        <f t="shared" si="170"/>
        <v>0</v>
      </c>
      <c r="AU54" s="851"/>
      <c r="AV54" s="851"/>
      <c r="AW54" s="851">
        <v>0</v>
      </c>
      <c r="AX54" s="851"/>
      <c r="AY54" s="851"/>
      <c r="AZ54" s="851"/>
      <c r="BA54" s="851"/>
      <c r="BB54" s="851"/>
      <c r="BC54" s="851"/>
      <c r="BD54" s="851">
        <f t="shared" si="163"/>
        <v>0</v>
      </c>
      <c r="BE54" s="851"/>
      <c r="BF54" s="851"/>
      <c r="BG54" s="851">
        <v>0</v>
      </c>
      <c r="BH54" s="851"/>
      <c r="BI54" s="851">
        <f t="shared" si="164"/>
        <v>0</v>
      </c>
      <c r="BJ54" s="851"/>
      <c r="BK54" s="851"/>
      <c r="BL54" s="851">
        <v>0</v>
      </c>
      <c r="BM54" s="851"/>
      <c r="BN54" s="851"/>
      <c r="BO54" s="851"/>
      <c r="BP54" s="851"/>
      <c r="BQ54" s="851"/>
      <c r="BR54" s="851"/>
      <c r="BS54" s="851">
        <f t="shared" si="165"/>
        <v>0</v>
      </c>
      <c r="BT54" s="851"/>
      <c r="BU54" s="851"/>
      <c r="BV54" s="851">
        <v>0</v>
      </c>
      <c r="BW54" s="851"/>
      <c r="BX54" s="851">
        <f>SUM(BY54:CB54)</f>
        <v>0.5</v>
      </c>
      <c r="BY54" s="851">
        <f t="shared" si="166"/>
        <v>0</v>
      </c>
      <c r="BZ54" s="851">
        <f t="shared" si="166"/>
        <v>0</v>
      </c>
      <c r="CA54" s="851">
        <f t="shared" si="166"/>
        <v>0.5</v>
      </c>
      <c r="CB54" s="851">
        <f t="shared" si="166"/>
        <v>0</v>
      </c>
      <c r="CC54" s="855">
        <f t="shared" si="167"/>
        <v>0.5</v>
      </c>
      <c r="CD54" s="855">
        <v>0</v>
      </c>
      <c r="CE54" s="855">
        <v>0</v>
      </c>
      <c r="CF54" s="855">
        <f t="shared" si="168"/>
        <v>0.5</v>
      </c>
      <c r="CG54" s="855">
        <v>0</v>
      </c>
      <c r="CH54" s="855" t="s">
        <v>190</v>
      </c>
    </row>
    <row r="55" spans="1:86" ht="33" customHeight="1" x14ac:dyDescent="0.25">
      <c r="A55" s="853" t="s">
        <v>179</v>
      </c>
      <c r="B55" s="854" t="s">
        <v>1053</v>
      </c>
      <c r="C55" s="848" t="s">
        <v>1054</v>
      </c>
      <c r="D55" s="849" t="s">
        <v>288</v>
      </c>
      <c r="E55" s="849">
        <v>2020</v>
      </c>
      <c r="F55" s="849">
        <v>2020</v>
      </c>
      <c r="G55" s="849" t="s">
        <v>190</v>
      </c>
      <c r="H55" s="851" t="s">
        <v>190</v>
      </c>
      <c r="I55" s="851" t="s">
        <v>190</v>
      </c>
      <c r="J55" s="851" t="s">
        <v>190</v>
      </c>
      <c r="K55" s="851" t="s">
        <v>190</v>
      </c>
      <c r="L55" s="851" t="s">
        <v>190</v>
      </c>
      <c r="M55" s="851" t="s">
        <v>190</v>
      </c>
      <c r="N55" s="851" t="s">
        <v>190</v>
      </c>
      <c r="O55" s="851">
        <v>0</v>
      </c>
      <c r="P55" s="851">
        <v>0.3</v>
      </c>
      <c r="Q55" s="851" t="s">
        <v>190</v>
      </c>
      <c r="R55" s="851">
        <v>0</v>
      </c>
      <c r="S55" s="851">
        <v>0</v>
      </c>
      <c r="T55" s="851" t="s">
        <v>190</v>
      </c>
      <c r="U55" s="851" t="s">
        <v>190</v>
      </c>
      <c r="V55" s="851" t="s">
        <v>190</v>
      </c>
      <c r="W55" s="851" t="s">
        <v>190</v>
      </c>
      <c r="X55" s="851" t="s">
        <v>190</v>
      </c>
      <c r="Y55" s="851" t="s">
        <v>190</v>
      </c>
      <c r="Z55" s="851" t="s">
        <v>190</v>
      </c>
      <c r="AA55" s="851" t="s">
        <v>190</v>
      </c>
      <c r="AB55" s="851" t="s">
        <v>190</v>
      </c>
      <c r="AC55" s="851" t="s">
        <v>190</v>
      </c>
      <c r="AD55" s="851" t="s">
        <v>190</v>
      </c>
      <c r="AE55" s="851">
        <f>SUM(AF55:AI55)</f>
        <v>0.3</v>
      </c>
      <c r="AF55" s="851"/>
      <c r="AG55" s="851"/>
      <c r="AH55" s="851">
        <f>P55</f>
        <v>0.3</v>
      </c>
      <c r="AI55" s="851"/>
      <c r="AJ55" s="851">
        <f>SUM(AK55:AN55)</f>
        <v>0</v>
      </c>
      <c r="AK55" s="851"/>
      <c r="AL55" s="851"/>
      <c r="AM55" s="851"/>
      <c r="AN55" s="851"/>
      <c r="AO55" s="851">
        <f t="shared" si="169"/>
        <v>0.3</v>
      </c>
      <c r="AP55" s="851"/>
      <c r="AQ55" s="851"/>
      <c r="AR55" s="851">
        <v>0.3</v>
      </c>
      <c r="AS55" s="851"/>
      <c r="AT55" s="851">
        <f t="shared" si="170"/>
        <v>0</v>
      </c>
      <c r="AU55" s="851"/>
      <c r="AV55" s="851"/>
      <c r="AW55" s="851">
        <v>0</v>
      </c>
      <c r="AX55" s="851"/>
      <c r="AY55" s="851"/>
      <c r="AZ55" s="851"/>
      <c r="BA55" s="851"/>
      <c r="BB55" s="851"/>
      <c r="BC55" s="851"/>
      <c r="BD55" s="851">
        <f t="shared" si="163"/>
        <v>0</v>
      </c>
      <c r="BE55" s="851"/>
      <c r="BF55" s="851"/>
      <c r="BG55" s="851">
        <v>0</v>
      </c>
      <c r="BH55" s="851"/>
      <c r="BI55" s="851">
        <f t="shared" si="164"/>
        <v>0</v>
      </c>
      <c r="BJ55" s="851"/>
      <c r="BK55" s="851"/>
      <c r="BL55" s="851">
        <v>0</v>
      </c>
      <c r="BM55" s="851"/>
      <c r="BN55" s="851"/>
      <c r="BO55" s="851"/>
      <c r="BP55" s="851"/>
      <c r="BQ55" s="851"/>
      <c r="BR55" s="851"/>
      <c r="BS55" s="851">
        <f t="shared" si="165"/>
        <v>0</v>
      </c>
      <c r="BT55" s="851"/>
      <c r="BU55" s="851"/>
      <c r="BV55" s="851">
        <v>0</v>
      </c>
      <c r="BW55" s="851"/>
      <c r="BX55" s="851">
        <f>SUM(BY55:CB55)</f>
        <v>0.3</v>
      </c>
      <c r="BY55" s="851">
        <f t="shared" si="166"/>
        <v>0</v>
      </c>
      <c r="BZ55" s="851">
        <f t="shared" si="166"/>
        <v>0</v>
      </c>
      <c r="CA55" s="851">
        <f t="shared" si="166"/>
        <v>0.3</v>
      </c>
      <c r="CB55" s="851">
        <f t="shared" si="166"/>
        <v>0</v>
      </c>
      <c r="CC55" s="855">
        <f t="shared" si="167"/>
        <v>0.3</v>
      </c>
      <c r="CD55" s="855">
        <v>0</v>
      </c>
      <c r="CE55" s="855">
        <v>0</v>
      </c>
      <c r="CF55" s="855">
        <f t="shared" si="168"/>
        <v>0.3</v>
      </c>
      <c r="CG55" s="855">
        <v>0</v>
      </c>
      <c r="CH55" s="855" t="s">
        <v>190</v>
      </c>
    </row>
    <row r="56" spans="1:86" ht="33" customHeight="1" x14ac:dyDescent="0.25">
      <c r="A56" s="853" t="s">
        <v>179</v>
      </c>
      <c r="B56" s="854" t="s">
        <v>1726</v>
      </c>
      <c r="C56" s="848" t="s">
        <v>1727</v>
      </c>
      <c r="D56" s="929" t="s">
        <v>763</v>
      </c>
      <c r="E56" s="929">
        <v>2021</v>
      </c>
      <c r="F56" s="929">
        <v>2022</v>
      </c>
      <c r="G56" s="943">
        <v>2022</v>
      </c>
      <c r="H56" s="851">
        <v>18.12</v>
      </c>
      <c r="I56" s="851">
        <v>145.87</v>
      </c>
      <c r="J56" s="851" t="s">
        <v>190</v>
      </c>
      <c r="K56" s="851" t="s">
        <v>190</v>
      </c>
      <c r="L56" s="851" t="s">
        <v>190</v>
      </c>
      <c r="M56" s="851" t="s">
        <v>190</v>
      </c>
      <c r="N56" s="851" t="s">
        <v>190</v>
      </c>
      <c r="O56" s="851">
        <v>0.125</v>
      </c>
      <c r="P56" s="851">
        <f>145.87+AO56</f>
        <v>152.37900000000002</v>
      </c>
      <c r="Q56" s="851"/>
      <c r="R56" s="851"/>
      <c r="S56" s="851"/>
      <c r="T56" s="851"/>
      <c r="U56" s="851"/>
      <c r="V56" s="851"/>
      <c r="W56" s="851"/>
      <c r="X56" s="851"/>
      <c r="Y56" s="851"/>
      <c r="Z56" s="851"/>
      <c r="AA56" s="851"/>
      <c r="AB56" s="851"/>
      <c r="AC56" s="851">
        <v>0.125</v>
      </c>
      <c r="AD56" s="851"/>
      <c r="AE56" s="851">
        <v>0</v>
      </c>
      <c r="AF56" s="851"/>
      <c r="AG56" s="851"/>
      <c r="AH56" s="851">
        <v>0</v>
      </c>
      <c r="AI56" s="851"/>
      <c r="AJ56" s="851"/>
      <c r="AK56" s="851"/>
      <c r="AL56" s="851"/>
      <c r="AM56" s="851"/>
      <c r="AN56" s="851"/>
      <c r="AO56" s="851">
        <f t="shared" si="169"/>
        <v>6.5090000000000003</v>
      </c>
      <c r="AP56" s="851"/>
      <c r="AQ56" s="851"/>
      <c r="AR56" s="851">
        <v>6.5090000000000003</v>
      </c>
      <c r="AS56" s="851"/>
      <c r="AT56" s="851">
        <f t="shared" si="170"/>
        <v>0</v>
      </c>
      <c r="AU56" s="851"/>
      <c r="AV56" s="851"/>
      <c r="AW56" s="851">
        <v>0</v>
      </c>
      <c r="AX56" s="851"/>
      <c r="AY56" s="851"/>
      <c r="AZ56" s="851"/>
      <c r="BA56" s="851"/>
      <c r="BB56" s="851"/>
      <c r="BC56" s="851"/>
      <c r="BD56" s="851">
        <f t="shared" si="163"/>
        <v>145.87</v>
      </c>
      <c r="BE56" s="851"/>
      <c r="BF56" s="851"/>
      <c r="BG56" s="851">
        <v>145.87</v>
      </c>
      <c r="BH56" s="851"/>
      <c r="BI56" s="851">
        <f t="shared" si="164"/>
        <v>0</v>
      </c>
      <c r="BJ56" s="851"/>
      <c r="BK56" s="851"/>
      <c r="BL56" s="851">
        <v>0</v>
      </c>
      <c r="BM56" s="851"/>
      <c r="BN56" s="851"/>
      <c r="BO56" s="851"/>
      <c r="BP56" s="851"/>
      <c r="BQ56" s="851"/>
      <c r="BR56" s="851"/>
      <c r="BS56" s="851">
        <f t="shared" si="165"/>
        <v>0</v>
      </c>
      <c r="BT56" s="851"/>
      <c r="BU56" s="851"/>
      <c r="BV56" s="851">
        <v>0</v>
      </c>
      <c r="BW56" s="851"/>
      <c r="BX56" s="851">
        <v>0</v>
      </c>
      <c r="BY56" s="851">
        <v>0</v>
      </c>
      <c r="BZ56" s="851">
        <v>0</v>
      </c>
      <c r="CA56" s="851">
        <v>0</v>
      </c>
      <c r="CB56" s="851">
        <v>0</v>
      </c>
      <c r="CC56" s="855">
        <f>SUM(CD56:CG56)</f>
        <v>152.37900000000002</v>
      </c>
      <c r="CD56" s="855">
        <v>0</v>
      </c>
      <c r="CE56" s="855">
        <v>0</v>
      </c>
      <c r="CF56" s="855">
        <f>BS56+BD56+AO56</f>
        <v>152.37900000000002</v>
      </c>
      <c r="CG56" s="855">
        <v>0</v>
      </c>
      <c r="CH56" s="855" t="s">
        <v>190</v>
      </c>
    </row>
    <row r="57" spans="1:86" ht="33" customHeight="1" x14ac:dyDescent="0.25">
      <c r="A57" s="853" t="s">
        <v>179</v>
      </c>
      <c r="B57" s="854" t="s">
        <v>1728</v>
      </c>
      <c r="C57" s="848" t="s">
        <v>1729</v>
      </c>
      <c r="D57" s="929" t="s">
        <v>763</v>
      </c>
      <c r="E57" s="929">
        <v>2021</v>
      </c>
      <c r="F57" s="929">
        <v>2021</v>
      </c>
      <c r="G57" s="943">
        <v>2021</v>
      </c>
      <c r="H57" s="851" t="s">
        <v>190</v>
      </c>
      <c r="I57" s="851" t="s">
        <v>190</v>
      </c>
      <c r="J57" s="851" t="s">
        <v>190</v>
      </c>
      <c r="K57" s="851" t="s">
        <v>190</v>
      </c>
      <c r="L57" s="851" t="s">
        <v>190</v>
      </c>
      <c r="M57" s="851" t="s">
        <v>190</v>
      </c>
      <c r="N57" s="851" t="s">
        <v>190</v>
      </c>
      <c r="O57" s="851" t="s">
        <v>190</v>
      </c>
      <c r="P57" s="851">
        <v>8</v>
      </c>
      <c r="Q57" s="851"/>
      <c r="R57" s="851"/>
      <c r="S57" s="851"/>
      <c r="T57" s="851"/>
      <c r="U57" s="851"/>
      <c r="V57" s="851"/>
      <c r="W57" s="851"/>
      <c r="X57" s="851"/>
      <c r="Y57" s="851"/>
      <c r="Z57" s="851"/>
      <c r="AA57" s="851"/>
      <c r="AB57" s="851"/>
      <c r="AC57" s="851"/>
      <c r="AD57" s="851"/>
      <c r="AE57" s="851">
        <v>0</v>
      </c>
      <c r="AF57" s="851"/>
      <c r="AG57" s="851"/>
      <c r="AH57" s="851">
        <v>0</v>
      </c>
      <c r="AI57" s="851"/>
      <c r="AJ57" s="851"/>
      <c r="AK57" s="851"/>
      <c r="AL57" s="851"/>
      <c r="AM57" s="851"/>
      <c r="AN57" s="851"/>
      <c r="AO57" s="851">
        <f t="shared" si="169"/>
        <v>0</v>
      </c>
      <c r="AP57" s="851"/>
      <c r="AQ57" s="851"/>
      <c r="AR57" s="851">
        <v>0</v>
      </c>
      <c r="AS57" s="851"/>
      <c r="AT57" s="851">
        <f t="shared" si="170"/>
        <v>0</v>
      </c>
      <c r="AU57" s="851"/>
      <c r="AV57" s="851"/>
      <c r="AW57" s="851">
        <v>0</v>
      </c>
      <c r="AX57" s="851"/>
      <c r="AY57" s="851"/>
      <c r="AZ57" s="851"/>
      <c r="BA57" s="851"/>
      <c r="BB57" s="851"/>
      <c r="BC57" s="851"/>
      <c r="BD57" s="851">
        <f t="shared" si="163"/>
        <v>0</v>
      </c>
      <c r="BE57" s="851"/>
      <c r="BF57" s="851"/>
      <c r="BG57" s="851">
        <v>0</v>
      </c>
      <c r="BH57" s="851"/>
      <c r="BI57" s="851">
        <f t="shared" si="164"/>
        <v>0</v>
      </c>
      <c r="BJ57" s="851"/>
      <c r="BK57" s="851"/>
      <c r="BL57" s="851">
        <v>0</v>
      </c>
      <c r="BM57" s="851"/>
      <c r="BN57" s="851"/>
      <c r="BO57" s="851"/>
      <c r="BP57" s="851"/>
      <c r="BQ57" s="851"/>
      <c r="BR57" s="851"/>
      <c r="BS57" s="851">
        <f t="shared" si="165"/>
        <v>8</v>
      </c>
      <c r="BT57" s="851"/>
      <c r="BU57" s="851"/>
      <c r="BV57" s="851">
        <v>8</v>
      </c>
      <c r="BW57" s="851"/>
      <c r="BX57" s="851">
        <v>0</v>
      </c>
      <c r="BY57" s="851">
        <v>0</v>
      </c>
      <c r="BZ57" s="851">
        <v>0</v>
      </c>
      <c r="CA57" s="851">
        <v>0</v>
      </c>
      <c r="CB57" s="851">
        <v>0</v>
      </c>
      <c r="CC57" s="855">
        <f>SUM(CD57:CG57)</f>
        <v>8</v>
      </c>
      <c r="CD57" s="855">
        <v>0</v>
      </c>
      <c r="CE57" s="855">
        <v>0</v>
      </c>
      <c r="CF57" s="855">
        <f t="shared" ref="CF57:CF58" si="171">BS57+BD57+AO57</f>
        <v>8</v>
      </c>
      <c r="CG57" s="855">
        <v>0</v>
      </c>
      <c r="CH57" s="855" t="s">
        <v>190</v>
      </c>
    </row>
    <row r="58" spans="1:86" ht="33" customHeight="1" x14ac:dyDescent="0.25">
      <c r="A58" s="853" t="s">
        <v>179</v>
      </c>
      <c r="B58" s="854" t="s">
        <v>1730</v>
      </c>
      <c r="C58" s="848" t="s">
        <v>1731</v>
      </c>
      <c r="D58" s="929" t="s">
        <v>763</v>
      </c>
      <c r="E58" s="929">
        <v>2022</v>
      </c>
      <c r="F58" s="929">
        <v>2022</v>
      </c>
      <c r="G58" s="943">
        <v>2022</v>
      </c>
      <c r="H58" s="851" t="s">
        <v>190</v>
      </c>
      <c r="I58" s="851" t="s">
        <v>190</v>
      </c>
      <c r="J58" s="851" t="s">
        <v>190</v>
      </c>
      <c r="K58" s="851" t="s">
        <v>190</v>
      </c>
      <c r="L58" s="851" t="s">
        <v>190</v>
      </c>
      <c r="M58" s="851" t="s">
        <v>190</v>
      </c>
      <c r="N58" s="851" t="s">
        <v>190</v>
      </c>
      <c r="O58" s="851" t="s">
        <v>190</v>
      </c>
      <c r="P58" s="851">
        <v>1.1000000000000001</v>
      </c>
      <c r="Q58" s="851"/>
      <c r="R58" s="851"/>
      <c r="S58" s="851"/>
      <c r="T58" s="851"/>
      <c r="U58" s="851"/>
      <c r="V58" s="851"/>
      <c r="W58" s="851"/>
      <c r="X58" s="851"/>
      <c r="Y58" s="851"/>
      <c r="Z58" s="851"/>
      <c r="AA58" s="851"/>
      <c r="AB58" s="851"/>
      <c r="AC58" s="851"/>
      <c r="AD58" s="851"/>
      <c r="AE58" s="851">
        <v>0</v>
      </c>
      <c r="AF58" s="851"/>
      <c r="AG58" s="851"/>
      <c r="AH58" s="851">
        <v>0</v>
      </c>
      <c r="AI58" s="851"/>
      <c r="AJ58" s="851"/>
      <c r="AK58" s="851"/>
      <c r="AL58" s="851"/>
      <c r="AM58" s="851"/>
      <c r="AN58" s="851"/>
      <c r="AO58" s="851">
        <f t="shared" si="169"/>
        <v>0</v>
      </c>
      <c r="AP58" s="851"/>
      <c r="AQ58" s="851"/>
      <c r="AR58" s="851">
        <v>0</v>
      </c>
      <c r="AS58" s="851"/>
      <c r="AT58" s="851">
        <f t="shared" si="170"/>
        <v>0</v>
      </c>
      <c r="AU58" s="851"/>
      <c r="AV58" s="851"/>
      <c r="AW58" s="851">
        <v>0</v>
      </c>
      <c r="AX58" s="851"/>
      <c r="AY58" s="851"/>
      <c r="AZ58" s="851"/>
      <c r="BA58" s="851"/>
      <c r="BB58" s="851"/>
      <c r="BC58" s="851"/>
      <c r="BD58" s="851">
        <f t="shared" si="163"/>
        <v>0</v>
      </c>
      <c r="BE58" s="851"/>
      <c r="BF58" s="851"/>
      <c r="BG58" s="851">
        <v>0</v>
      </c>
      <c r="BH58" s="851"/>
      <c r="BI58" s="851">
        <f t="shared" si="164"/>
        <v>0</v>
      </c>
      <c r="BJ58" s="851"/>
      <c r="BK58" s="851"/>
      <c r="BL58" s="851">
        <v>0</v>
      </c>
      <c r="BM58" s="851"/>
      <c r="BN58" s="851"/>
      <c r="BO58" s="851"/>
      <c r="BP58" s="851"/>
      <c r="BQ58" s="851"/>
      <c r="BR58" s="851"/>
      <c r="BS58" s="851">
        <f t="shared" si="165"/>
        <v>1.1000000000000001</v>
      </c>
      <c r="BT58" s="851"/>
      <c r="BU58" s="851"/>
      <c r="BV58" s="851">
        <v>1.1000000000000001</v>
      </c>
      <c r="BW58" s="851"/>
      <c r="BX58" s="851">
        <v>0</v>
      </c>
      <c r="BY58" s="851">
        <v>0</v>
      </c>
      <c r="BZ58" s="851">
        <v>0</v>
      </c>
      <c r="CA58" s="851">
        <v>0</v>
      </c>
      <c r="CB58" s="851">
        <v>0</v>
      </c>
      <c r="CC58" s="855">
        <f>SUM(CD58:CG58)</f>
        <v>1.1000000000000001</v>
      </c>
      <c r="CD58" s="855">
        <v>0</v>
      </c>
      <c r="CE58" s="855">
        <v>0</v>
      </c>
      <c r="CF58" s="855">
        <f t="shared" si="171"/>
        <v>1.1000000000000001</v>
      </c>
      <c r="CG58" s="855">
        <v>0</v>
      </c>
      <c r="CH58" s="855" t="s">
        <v>190</v>
      </c>
    </row>
    <row r="59" spans="1:86" s="847" customFormat="1" ht="42" customHeight="1" x14ac:dyDescent="0.25">
      <c r="A59" s="842" t="s">
        <v>181</v>
      </c>
      <c r="B59" s="843" t="s">
        <v>1055</v>
      </c>
      <c r="C59" s="844" t="s">
        <v>93</v>
      </c>
      <c r="D59" s="845"/>
      <c r="E59" s="845"/>
      <c r="F59" s="845"/>
      <c r="G59" s="845"/>
      <c r="H59" s="846"/>
      <c r="I59" s="846"/>
      <c r="J59" s="846" t="s">
        <v>190</v>
      </c>
      <c r="K59" s="846"/>
      <c r="L59" s="846"/>
      <c r="M59" s="846"/>
      <c r="N59" s="846"/>
      <c r="O59" s="846"/>
      <c r="P59" s="846"/>
      <c r="Q59" s="846"/>
      <c r="R59" s="846"/>
      <c r="S59" s="846"/>
      <c r="T59" s="846" t="s">
        <v>190</v>
      </c>
      <c r="U59" s="846" t="s">
        <v>190</v>
      </c>
      <c r="V59" s="846" t="s">
        <v>190</v>
      </c>
      <c r="W59" s="846" t="s">
        <v>190</v>
      </c>
      <c r="X59" s="846" t="s">
        <v>190</v>
      </c>
      <c r="Y59" s="846" t="s">
        <v>190</v>
      </c>
      <c r="Z59" s="846" t="s">
        <v>190</v>
      </c>
      <c r="AA59" s="846" t="s">
        <v>190</v>
      </c>
      <c r="AB59" s="846" t="s">
        <v>190</v>
      </c>
      <c r="AC59" s="846" t="s">
        <v>190</v>
      </c>
      <c r="AD59" s="846" t="s">
        <v>190</v>
      </c>
      <c r="AE59" s="846"/>
      <c r="AF59" s="846"/>
      <c r="AG59" s="846"/>
      <c r="AH59" s="846"/>
      <c r="AI59" s="846"/>
      <c r="AJ59" s="846"/>
      <c r="AK59" s="846"/>
      <c r="AL59" s="846"/>
      <c r="AM59" s="846"/>
      <c r="AN59" s="846"/>
      <c r="AO59" s="846"/>
      <c r="AP59" s="846"/>
      <c r="AQ59" s="846"/>
      <c r="AR59" s="846"/>
      <c r="AS59" s="846"/>
      <c r="AT59" s="846"/>
      <c r="AU59" s="846"/>
      <c r="AV59" s="846"/>
      <c r="AW59" s="846"/>
      <c r="AX59" s="846"/>
      <c r="AY59" s="846"/>
      <c r="AZ59" s="846"/>
      <c r="BA59" s="846"/>
      <c r="BB59" s="846"/>
      <c r="BC59" s="846"/>
      <c r="BD59" s="846"/>
      <c r="BE59" s="846"/>
      <c r="BF59" s="846"/>
      <c r="BG59" s="846"/>
      <c r="BH59" s="846"/>
      <c r="BI59" s="846"/>
      <c r="BJ59" s="846"/>
      <c r="BK59" s="846"/>
      <c r="BL59" s="846"/>
      <c r="BM59" s="846"/>
      <c r="BN59" s="846"/>
      <c r="BO59" s="846"/>
      <c r="BP59" s="846"/>
      <c r="BQ59" s="846"/>
      <c r="BR59" s="846"/>
      <c r="BS59" s="846"/>
      <c r="BT59" s="846"/>
      <c r="BU59" s="846"/>
      <c r="BV59" s="846"/>
      <c r="BW59" s="846"/>
      <c r="BX59" s="846"/>
      <c r="BY59" s="846"/>
      <c r="BZ59" s="846"/>
      <c r="CA59" s="846"/>
      <c r="CB59" s="846"/>
      <c r="CC59" s="846"/>
      <c r="CD59" s="846"/>
      <c r="CE59" s="846"/>
      <c r="CF59" s="846"/>
      <c r="CG59" s="846"/>
      <c r="CH59" s="846" t="s">
        <v>190</v>
      </c>
    </row>
    <row r="60" spans="1:86" s="847" customFormat="1" ht="42" customHeight="1" x14ac:dyDescent="0.25">
      <c r="A60" s="842" t="s">
        <v>1056</v>
      </c>
      <c r="B60" s="843" t="s">
        <v>1057</v>
      </c>
      <c r="C60" s="844" t="s">
        <v>93</v>
      </c>
      <c r="D60" s="845"/>
      <c r="E60" s="845"/>
      <c r="F60" s="845"/>
      <c r="G60" s="845"/>
      <c r="H60" s="846"/>
      <c r="I60" s="846"/>
      <c r="J60" s="846" t="s">
        <v>190</v>
      </c>
      <c r="K60" s="846"/>
      <c r="L60" s="846"/>
      <c r="M60" s="846"/>
      <c r="N60" s="846"/>
      <c r="O60" s="846"/>
      <c r="P60" s="846"/>
      <c r="Q60" s="846"/>
      <c r="R60" s="846" t="s">
        <v>190</v>
      </c>
      <c r="S60" s="846" t="s">
        <v>190</v>
      </c>
      <c r="T60" s="846" t="s">
        <v>190</v>
      </c>
      <c r="U60" s="846" t="s">
        <v>190</v>
      </c>
      <c r="V60" s="846" t="s">
        <v>190</v>
      </c>
      <c r="W60" s="846" t="s">
        <v>190</v>
      </c>
      <c r="X60" s="846" t="s">
        <v>190</v>
      </c>
      <c r="Y60" s="846" t="s">
        <v>190</v>
      </c>
      <c r="Z60" s="846" t="s">
        <v>190</v>
      </c>
      <c r="AA60" s="846" t="s">
        <v>190</v>
      </c>
      <c r="AB60" s="846" t="s">
        <v>190</v>
      </c>
      <c r="AC60" s="846" t="s">
        <v>190</v>
      </c>
      <c r="AD60" s="846" t="s">
        <v>190</v>
      </c>
      <c r="AE60" s="846"/>
      <c r="AF60" s="846"/>
      <c r="AG60" s="846"/>
      <c r="AH60" s="846"/>
      <c r="AI60" s="846"/>
      <c r="AJ60" s="846"/>
      <c r="AK60" s="846"/>
      <c r="AL60" s="846"/>
      <c r="AM60" s="846"/>
      <c r="AN60" s="846"/>
      <c r="AO60" s="846"/>
      <c r="AP60" s="846"/>
      <c r="AQ60" s="846"/>
      <c r="AR60" s="846"/>
      <c r="AS60" s="846"/>
      <c r="AT60" s="846"/>
      <c r="AU60" s="846"/>
      <c r="AV60" s="846"/>
      <c r="AW60" s="846"/>
      <c r="AX60" s="846"/>
      <c r="AY60" s="846"/>
      <c r="AZ60" s="846"/>
      <c r="BA60" s="846"/>
      <c r="BB60" s="846"/>
      <c r="BC60" s="846"/>
      <c r="BD60" s="846"/>
      <c r="BE60" s="846"/>
      <c r="BF60" s="846"/>
      <c r="BG60" s="846"/>
      <c r="BH60" s="846"/>
      <c r="BI60" s="846"/>
      <c r="BJ60" s="846"/>
      <c r="BK60" s="846"/>
      <c r="BL60" s="846"/>
      <c r="BM60" s="846"/>
      <c r="BN60" s="846"/>
      <c r="BO60" s="846"/>
      <c r="BP60" s="846"/>
      <c r="BQ60" s="846"/>
      <c r="BR60" s="846"/>
      <c r="BS60" s="846"/>
      <c r="BT60" s="846"/>
      <c r="BU60" s="846"/>
      <c r="BV60" s="846"/>
      <c r="BW60" s="846"/>
      <c r="BX60" s="846"/>
      <c r="BY60" s="846"/>
      <c r="BZ60" s="846"/>
      <c r="CA60" s="846"/>
      <c r="CB60" s="846"/>
      <c r="CC60" s="846"/>
      <c r="CD60" s="846"/>
      <c r="CE60" s="846"/>
      <c r="CF60" s="846"/>
      <c r="CG60" s="846"/>
      <c r="CH60" s="846" t="s">
        <v>190</v>
      </c>
    </row>
    <row r="61" spans="1:86" s="847" customFormat="1" ht="42" customHeight="1" x14ac:dyDescent="0.25">
      <c r="A61" s="842" t="s">
        <v>1058</v>
      </c>
      <c r="B61" s="843" t="s">
        <v>176</v>
      </c>
      <c r="C61" s="844" t="s">
        <v>93</v>
      </c>
      <c r="D61" s="845"/>
      <c r="E61" s="845"/>
      <c r="F61" s="845"/>
      <c r="G61" s="845"/>
      <c r="H61" s="846"/>
      <c r="I61" s="846"/>
      <c r="J61" s="846" t="s">
        <v>190</v>
      </c>
      <c r="K61" s="846"/>
      <c r="L61" s="846"/>
      <c r="M61" s="846"/>
      <c r="N61" s="846"/>
      <c r="O61" s="846"/>
      <c r="P61" s="846">
        <f t="shared" ref="P61:AD61" si="172">SUBTOTAL(9,P62)</f>
        <v>0.47</v>
      </c>
      <c r="Q61" s="846">
        <f t="shared" si="172"/>
        <v>0</v>
      </c>
      <c r="R61" s="846">
        <f t="shared" si="172"/>
        <v>0</v>
      </c>
      <c r="S61" s="846">
        <f t="shared" si="172"/>
        <v>0</v>
      </c>
      <c r="T61" s="846">
        <f t="shared" si="172"/>
        <v>0</v>
      </c>
      <c r="U61" s="846">
        <f t="shared" si="172"/>
        <v>0</v>
      </c>
      <c r="V61" s="846">
        <f t="shared" si="172"/>
        <v>0</v>
      </c>
      <c r="W61" s="846">
        <f t="shared" si="172"/>
        <v>0</v>
      </c>
      <c r="X61" s="846">
        <f t="shared" si="172"/>
        <v>0</v>
      </c>
      <c r="Y61" s="846">
        <f t="shared" si="172"/>
        <v>0</v>
      </c>
      <c r="Z61" s="846">
        <f t="shared" si="172"/>
        <v>0</v>
      </c>
      <c r="AA61" s="846">
        <f t="shared" si="172"/>
        <v>0</v>
      </c>
      <c r="AB61" s="846">
        <f t="shared" si="172"/>
        <v>0</v>
      </c>
      <c r="AC61" s="846">
        <f t="shared" si="172"/>
        <v>0</v>
      </c>
      <c r="AD61" s="846">
        <f t="shared" si="172"/>
        <v>0</v>
      </c>
      <c r="AE61" s="846">
        <f>SUBTOTAL(9,AE62)</f>
        <v>0</v>
      </c>
      <c r="AF61" s="846">
        <f t="shared" ref="AF61:AH61" si="173">SUBTOTAL(9,AF62)</f>
        <v>0</v>
      </c>
      <c r="AG61" s="846">
        <f t="shared" si="173"/>
        <v>0</v>
      </c>
      <c r="AH61" s="846">
        <f t="shared" si="173"/>
        <v>0</v>
      </c>
      <c r="AI61" s="846">
        <f>SUBTOTAL(9,AI62)</f>
        <v>0</v>
      </c>
      <c r="AJ61" s="846">
        <f t="shared" ref="AJ61:CG61" si="174">SUBTOTAL(9,AJ62)</f>
        <v>0</v>
      </c>
      <c r="AK61" s="846">
        <f t="shared" si="174"/>
        <v>0</v>
      </c>
      <c r="AL61" s="846">
        <f t="shared" si="174"/>
        <v>0</v>
      </c>
      <c r="AM61" s="846">
        <f t="shared" si="174"/>
        <v>0</v>
      </c>
      <c r="AN61" s="846">
        <f t="shared" si="174"/>
        <v>0</v>
      </c>
      <c r="AO61" s="846">
        <f t="shared" si="174"/>
        <v>0</v>
      </c>
      <c r="AP61" s="846">
        <f t="shared" si="174"/>
        <v>0</v>
      </c>
      <c r="AQ61" s="846">
        <f t="shared" si="174"/>
        <v>0</v>
      </c>
      <c r="AR61" s="846">
        <f t="shared" si="174"/>
        <v>0</v>
      </c>
      <c r="AS61" s="846">
        <f t="shared" si="174"/>
        <v>0</v>
      </c>
      <c r="AT61" s="846">
        <f t="shared" si="174"/>
        <v>0</v>
      </c>
      <c r="AU61" s="846">
        <f t="shared" si="174"/>
        <v>0</v>
      </c>
      <c r="AV61" s="846">
        <f t="shared" si="174"/>
        <v>0</v>
      </c>
      <c r="AW61" s="846">
        <f t="shared" si="174"/>
        <v>0</v>
      </c>
      <c r="AX61" s="846">
        <f t="shared" si="174"/>
        <v>0</v>
      </c>
      <c r="AY61" s="846">
        <f t="shared" si="174"/>
        <v>0</v>
      </c>
      <c r="AZ61" s="846">
        <f t="shared" si="174"/>
        <v>0</v>
      </c>
      <c r="BA61" s="846">
        <f t="shared" si="174"/>
        <v>0</v>
      </c>
      <c r="BB61" s="846">
        <f t="shared" si="174"/>
        <v>0</v>
      </c>
      <c r="BC61" s="846">
        <f t="shared" si="174"/>
        <v>0</v>
      </c>
      <c r="BD61" s="846">
        <f t="shared" si="174"/>
        <v>0.47</v>
      </c>
      <c r="BE61" s="846">
        <f t="shared" si="174"/>
        <v>0</v>
      </c>
      <c r="BF61" s="846">
        <f t="shared" si="174"/>
        <v>0</v>
      </c>
      <c r="BG61" s="846">
        <f>SUBTOTAL(9,BG62)</f>
        <v>0.47</v>
      </c>
      <c r="BH61" s="846">
        <f t="shared" si="174"/>
        <v>0</v>
      </c>
      <c r="BI61" s="846">
        <f t="shared" si="174"/>
        <v>0</v>
      </c>
      <c r="BJ61" s="846">
        <f t="shared" si="174"/>
        <v>0</v>
      </c>
      <c r="BK61" s="846">
        <f t="shared" si="174"/>
        <v>0</v>
      </c>
      <c r="BL61" s="846">
        <f t="shared" si="174"/>
        <v>0</v>
      </c>
      <c r="BM61" s="846">
        <f t="shared" si="174"/>
        <v>0</v>
      </c>
      <c r="BN61" s="846">
        <f t="shared" si="174"/>
        <v>0</v>
      </c>
      <c r="BO61" s="846">
        <f t="shared" si="174"/>
        <v>0</v>
      </c>
      <c r="BP61" s="846">
        <f t="shared" si="174"/>
        <v>0</v>
      </c>
      <c r="BQ61" s="846">
        <f t="shared" si="174"/>
        <v>0</v>
      </c>
      <c r="BR61" s="846">
        <f t="shared" si="174"/>
        <v>0</v>
      </c>
      <c r="BS61" s="846">
        <f t="shared" si="174"/>
        <v>0</v>
      </c>
      <c r="BT61" s="846">
        <f t="shared" si="174"/>
        <v>0</v>
      </c>
      <c r="BU61" s="846">
        <f t="shared" si="174"/>
        <v>0</v>
      </c>
      <c r="BV61" s="846">
        <f t="shared" si="174"/>
        <v>0</v>
      </c>
      <c r="BW61" s="846">
        <f t="shared" si="174"/>
        <v>0</v>
      </c>
      <c r="BX61" s="846">
        <f t="shared" si="174"/>
        <v>0</v>
      </c>
      <c r="BY61" s="846">
        <f t="shared" si="174"/>
        <v>0</v>
      </c>
      <c r="BZ61" s="846">
        <f t="shared" si="174"/>
        <v>0</v>
      </c>
      <c r="CA61" s="846">
        <f t="shared" si="174"/>
        <v>0</v>
      </c>
      <c r="CB61" s="846">
        <f t="shared" si="174"/>
        <v>0</v>
      </c>
      <c r="CC61" s="846">
        <f t="shared" si="174"/>
        <v>0.47</v>
      </c>
      <c r="CD61" s="846">
        <f t="shared" si="174"/>
        <v>0</v>
      </c>
      <c r="CE61" s="846">
        <f t="shared" si="174"/>
        <v>0</v>
      </c>
      <c r="CF61" s="846">
        <f t="shared" si="174"/>
        <v>0.47</v>
      </c>
      <c r="CG61" s="846">
        <f t="shared" si="174"/>
        <v>0</v>
      </c>
      <c r="CH61" s="846" t="s">
        <v>190</v>
      </c>
    </row>
    <row r="62" spans="1:86" s="852" customFormat="1" ht="33" customHeight="1" x14ac:dyDescent="0.25">
      <c r="A62" s="76" t="s">
        <v>1058</v>
      </c>
      <c r="B62" s="630" t="s">
        <v>1732</v>
      </c>
      <c r="C62" s="929" t="s">
        <v>1733</v>
      </c>
      <c r="D62" s="929" t="s">
        <v>763</v>
      </c>
      <c r="E62" s="929">
        <v>2021</v>
      </c>
      <c r="F62" s="929">
        <v>2021</v>
      </c>
      <c r="G62" s="943">
        <v>2021</v>
      </c>
      <c r="H62" s="851" t="s">
        <v>190</v>
      </c>
      <c r="I62" s="851" t="s">
        <v>190</v>
      </c>
      <c r="J62" s="851" t="s">
        <v>190</v>
      </c>
      <c r="K62" s="851" t="s">
        <v>190</v>
      </c>
      <c r="L62" s="851" t="s">
        <v>190</v>
      </c>
      <c r="M62" s="851" t="s">
        <v>190</v>
      </c>
      <c r="N62" s="851" t="s">
        <v>190</v>
      </c>
      <c r="O62" s="851"/>
      <c r="P62" s="851">
        <v>0.47</v>
      </c>
      <c r="Q62" s="851"/>
      <c r="R62" s="851"/>
      <c r="S62" s="851"/>
      <c r="T62" s="851"/>
      <c r="U62" s="851"/>
      <c r="V62" s="851"/>
      <c r="W62" s="851"/>
      <c r="X62" s="851"/>
      <c r="Y62" s="851"/>
      <c r="Z62" s="851"/>
      <c r="AA62" s="851"/>
      <c r="AB62" s="851"/>
      <c r="AC62" s="851"/>
      <c r="AD62" s="851"/>
      <c r="AE62" s="851">
        <v>0</v>
      </c>
      <c r="AF62" s="851"/>
      <c r="AG62" s="851"/>
      <c r="AH62" s="851">
        <v>0</v>
      </c>
      <c r="AI62" s="851"/>
      <c r="AJ62" s="851"/>
      <c r="AK62" s="851"/>
      <c r="AL62" s="851"/>
      <c r="AM62" s="851"/>
      <c r="AN62" s="851"/>
      <c r="AO62" s="851">
        <f t="shared" ref="AO62" si="175">SUM(AP62:AS62)</f>
        <v>0</v>
      </c>
      <c r="AP62" s="851"/>
      <c r="AQ62" s="851"/>
      <c r="AR62" s="851">
        <v>0</v>
      </c>
      <c r="AS62" s="851"/>
      <c r="AT62" s="851">
        <v>0</v>
      </c>
      <c r="AU62" s="851"/>
      <c r="AV62" s="851"/>
      <c r="AW62" s="851">
        <v>0</v>
      </c>
      <c r="AX62" s="851"/>
      <c r="AY62" s="851"/>
      <c r="AZ62" s="851"/>
      <c r="BA62" s="851"/>
      <c r="BB62" s="851"/>
      <c r="BC62" s="851"/>
      <c r="BD62" s="851">
        <v>0.47</v>
      </c>
      <c r="BE62" s="851"/>
      <c r="BF62" s="851"/>
      <c r="BG62" s="851">
        <v>0.47</v>
      </c>
      <c r="BH62" s="851"/>
      <c r="BI62" s="851">
        <v>0</v>
      </c>
      <c r="BJ62" s="851"/>
      <c r="BK62" s="851"/>
      <c r="BL62" s="851">
        <v>0</v>
      </c>
      <c r="BM62" s="851"/>
      <c r="BN62" s="851"/>
      <c r="BO62" s="851"/>
      <c r="BP62" s="851"/>
      <c r="BQ62" s="851"/>
      <c r="BR62" s="851"/>
      <c r="BS62" s="851">
        <v>0</v>
      </c>
      <c r="BT62" s="851"/>
      <c r="BU62" s="851"/>
      <c r="BV62" s="851">
        <v>0</v>
      </c>
      <c r="BW62" s="851"/>
      <c r="BX62" s="851">
        <v>0</v>
      </c>
      <c r="BY62" s="851"/>
      <c r="BZ62" s="851"/>
      <c r="CA62" s="851">
        <v>0</v>
      </c>
      <c r="CB62" s="851"/>
      <c r="CC62" s="851">
        <f>SUM(CD62:CG62)</f>
        <v>0.47</v>
      </c>
      <c r="CD62" s="851"/>
      <c r="CE62" s="851"/>
      <c r="CF62" s="851">
        <f>BS62+BD62+AO62</f>
        <v>0.47</v>
      </c>
      <c r="CG62" s="851"/>
      <c r="CH62" s="851"/>
    </row>
    <row r="63" spans="1:86" s="841" customFormat="1" ht="48" customHeight="1" x14ac:dyDescent="0.25">
      <c r="A63" s="836" t="s">
        <v>183</v>
      </c>
      <c r="B63" s="837" t="s">
        <v>1059</v>
      </c>
      <c r="C63" s="838" t="s">
        <v>93</v>
      </c>
      <c r="D63" s="839"/>
      <c r="E63" s="839"/>
      <c r="F63" s="839"/>
      <c r="G63" s="839"/>
      <c r="H63" s="840">
        <f>SUBTOTAL(9,H64:H69)</f>
        <v>0</v>
      </c>
      <c r="I63" s="840">
        <f t="shared" ref="I63:CG63" si="176">SUBTOTAL(9,I64:I69)</f>
        <v>0</v>
      </c>
      <c r="J63" s="840" t="s">
        <v>190</v>
      </c>
      <c r="K63" s="840">
        <f t="shared" si="176"/>
        <v>0</v>
      </c>
      <c r="L63" s="840">
        <f t="shared" si="176"/>
        <v>0</v>
      </c>
      <c r="M63" s="840">
        <f t="shared" si="176"/>
        <v>0</v>
      </c>
      <c r="N63" s="840">
        <f t="shared" si="176"/>
        <v>0</v>
      </c>
      <c r="O63" s="840">
        <f t="shared" si="176"/>
        <v>0</v>
      </c>
      <c r="P63" s="840">
        <f t="shared" si="176"/>
        <v>0</v>
      </c>
      <c r="Q63" s="840">
        <f t="shared" si="176"/>
        <v>0</v>
      </c>
      <c r="R63" s="840">
        <f t="shared" si="176"/>
        <v>0</v>
      </c>
      <c r="S63" s="840">
        <f t="shared" si="176"/>
        <v>0</v>
      </c>
      <c r="T63" s="840">
        <f t="shared" si="176"/>
        <v>0</v>
      </c>
      <c r="U63" s="840">
        <f t="shared" si="176"/>
        <v>0</v>
      </c>
      <c r="V63" s="840">
        <f t="shared" si="176"/>
        <v>0</v>
      </c>
      <c r="W63" s="840">
        <f t="shared" si="176"/>
        <v>0</v>
      </c>
      <c r="X63" s="840">
        <f t="shared" si="176"/>
        <v>0</v>
      </c>
      <c r="Y63" s="840">
        <f t="shared" si="176"/>
        <v>0</v>
      </c>
      <c r="Z63" s="840">
        <f t="shared" si="176"/>
        <v>0</v>
      </c>
      <c r="AA63" s="840">
        <f t="shared" si="176"/>
        <v>0</v>
      </c>
      <c r="AB63" s="840">
        <f t="shared" si="176"/>
        <v>0</v>
      </c>
      <c r="AC63" s="840">
        <f t="shared" si="176"/>
        <v>0</v>
      </c>
      <c r="AD63" s="840">
        <f t="shared" si="176"/>
        <v>0</v>
      </c>
      <c r="AE63" s="840">
        <f t="shared" si="176"/>
        <v>0</v>
      </c>
      <c r="AF63" s="840">
        <f t="shared" si="176"/>
        <v>0</v>
      </c>
      <c r="AG63" s="840">
        <f t="shared" si="176"/>
        <v>0</v>
      </c>
      <c r="AH63" s="840">
        <f t="shared" si="176"/>
        <v>0</v>
      </c>
      <c r="AI63" s="840">
        <f t="shared" si="176"/>
        <v>0</v>
      </c>
      <c r="AJ63" s="840">
        <f t="shared" si="176"/>
        <v>0</v>
      </c>
      <c r="AK63" s="840">
        <f t="shared" si="176"/>
        <v>0</v>
      </c>
      <c r="AL63" s="840">
        <f t="shared" si="176"/>
        <v>0</v>
      </c>
      <c r="AM63" s="840">
        <f t="shared" si="176"/>
        <v>0</v>
      </c>
      <c r="AN63" s="840">
        <f t="shared" si="176"/>
        <v>0</v>
      </c>
      <c r="AO63" s="840">
        <f t="shared" si="176"/>
        <v>0</v>
      </c>
      <c r="AP63" s="840">
        <f t="shared" si="176"/>
        <v>0</v>
      </c>
      <c r="AQ63" s="840">
        <f t="shared" si="176"/>
        <v>0</v>
      </c>
      <c r="AR63" s="840">
        <f t="shared" si="176"/>
        <v>0</v>
      </c>
      <c r="AS63" s="840">
        <f t="shared" si="176"/>
        <v>0</v>
      </c>
      <c r="AT63" s="840">
        <f t="shared" si="176"/>
        <v>0</v>
      </c>
      <c r="AU63" s="840">
        <f t="shared" si="176"/>
        <v>0</v>
      </c>
      <c r="AV63" s="840">
        <f t="shared" si="176"/>
        <v>0</v>
      </c>
      <c r="AW63" s="840">
        <f t="shared" si="176"/>
        <v>0</v>
      </c>
      <c r="AX63" s="840">
        <f t="shared" si="176"/>
        <v>0</v>
      </c>
      <c r="AY63" s="840">
        <f t="shared" si="176"/>
        <v>0</v>
      </c>
      <c r="AZ63" s="840">
        <f t="shared" si="176"/>
        <v>0</v>
      </c>
      <c r="BA63" s="840">
        <f t="shared" si="176"/>
        <v>0</v>
      </c>
      <c r="BB63" s="840">
        <f t="shared" si="176"/>
        <v>0</v>
      </c>
      <c r="BC63" s="840">
        <f t="shared" si="176"/>
        <v>0</v>
      </c>
      <c r="BD63" s="840">
        <f t="shared" si="176"/>
        <v>0</v>
      </c>
      <c r="BE63" s="840">
        <f t="shared" si="176"/>
        <v>0</v>
      </c>
      <c r="BF63" s="840">
        <f t="shared" si="176"/>
        <v>0</v>
      </c>
      <c r="BG63" s="840">
        <f t="shared" si="176"/>
        <v>0</v>
      </c>
      <c r="BH63" s="840">
        <f t="shared" si="176"/>
        <v>0</v>
      </c>
      <c r="BI63" s="840">
        <f t="shared" si="176"/>
        <v>0</v>
      </c>
      <c r="BJ63" s="840">
        <f t="shared" si="176"/>
        <v>0</v>
      </c>
      <c r="BK63" s="840">
        <f t="shared" si="176"/>
        <v>0</v>
      </c>
      <c r="BL63" s="840">
        <f t="shared" si="176"/>
        <v>0</v>
      </c>
      <c r="BM63" s="840">
        <f t="shared" si="176"/>
        <v>0</v>
      </c>
      <c r="BN63" s="840">
        <f t="shared" si="176"/>
        <v>0</v>
      </c>
      <c r="BO63" s="840">
        <f t="shared" si="176"/>
        <v>0</v>
      </c>
      <c r="BP63" s="840">
        <f t="shared" si="176"/>
        <v>0</v>
      </c>
      <c r="BQ63" s="840">
        <f t="shared" si="176"/>
        <v>0</v>
      </c>
      <c r="BR63" s="840">
        <f t="shared" si="176"/>
        <v>0</v>
      </c>
      <c r="BS63" s="840">
        <f t="shared" si="176"/>
        <v>0</v>
      </c>
      <c r="BT63" s="840">
        <f t="shared" si="176"/>
        <v>0</v>
      </c>
      <c r="BU63" s="840">
        <f t="shared" si="176"/>
        <v>0</v>
      </c>
      <c r="BV63" s="840">
        <f t="shared" si="176"/>
        <v>0</v>
      </c>
      <c r="BW63" s="840">
        <f t="shared" si="176"/>
        <v>0</v>
      </c>
      <c r="BX63" s="840">
        <f t="shared" si="176"/>
        <v>0</v>
      </c>
      <c r="BY63" s="840">
        <f t="shared" si="176"/>
        <v>0</v>
      </c>
      <c r="BZ63" s="840">
        <f t="shared" si="176"/>
        <v>0</v>
      </c>
      <c r="CA63" s="840">
        <f t="shared" si="176"/>
        <v>0</v>
      </c>
      <c r="CB63" s="840">
        <f t="shared" si="176"/>
        <v>0</v>
      </c>
      <c r="CC63" s="840">
        <f t="shared" si="176"/>
        <v>0</v>
      </c>
      <c r="CD63" s="840">
        <f t="shared" si="176"/>
        <v>0</v>
      </c>
      <c r="CE63" s="840">
        <f t="shared" si="176"/>
        <v>0</v>
      </c>
      <c r="CF63" s="840">
        <f t="shared" si="176"/>
        <v>0</v>
      </c>
      <c r="CG63" s="840">
        <f t="shared" si="176"/>
        <v>0</v>
      </c>
      <c r="CH63" s="840" t="s">
        <v>190</v>
      </c>
    </row>
    <row r="64" spans="1:86" s="847" customFormat="1" ht="42" customHeight="1" x14ac:dyDescent="0.25">
      <c r="A64" s="842" t="s">
        <v>1060</v>
      </c>
      <c r="B64" s="843" t="s">
        <v>1061</v>
      </c>
      <c r="C64" s="844" t="s">
        <v>93</v>
      </c>
      <c r="D64" s="845"/>
      <c r="E64" s="845"/>
      <c r="F64" s="845"/>
      <c r="G64" s="845"/>
      <c r="H64" s="846"/>
      <c r="I64" s="846"/>
      <c r="J64" s="846" t="s">
        <v>190</v>
      </c>
      <c r="K64" s="846"/>
      <c r="L64" s="846"/>
      <c r="M64" s="846"/>
      <c r="N64" s="846"/>
      <c r="O64" s="846"/>
      <c r="P64" s="846"/>
      <c r="Q64" s="846"/>
      <c r="R64" s="846" t="s">
        <v>190</v>
      </c>
      <c r="S64" s="846" t="s">
        <v>190</v>
      </c>
      <c r="T64" s="846" t="s">
        <v>190</v>
      </c>
      <c r="U64" s="846" t="s">
        <v>190</v>
      </c>
      <c r="V64" s="846" t="s">
        <v>190</v>
      </c>
      <c r="W64" s="846" t="s">
        <v>190</v>
      </c>
      <c r="X64" s="846" t="s">
        <v>190</v>
      </c>
      <c r="Y64" s="846" t="s">
        <v>190</v>
      </c>
      <c r="Z64" s="846" t="s">
        <v>190</v>
      </c>
      <c r="AA64" s="846" t="s">
        <v>190</v>
      </c>
      <c r="AB64" s="846" t="s">
        <v>190</v>
      </c>
      <c r="AC64" s="846" t="s">
        <v>190</v>
      </c>
      <c r="AD64" s="846" t="s">
        <v>190</v>
      </c>
      <c r="AE64" s="846"/>
      <c r="AF64" s="846"/>
      <c r="AG64" s="846"/>
      <c r="AH64" s="846"/>
      <c r="AI64" s="846"/>
      <c r="AJ64" s="846"/>
      <c r="AK64" s="846"/>
      <c r="AL64" s="846"/>
      <c r="AM64" s="846"/>
      <c r="AN64" s="846"/>
      <c r="AO64" s="846"/>
      <c r="AP64" s="846"/>
      <c r="AQ64" s="846"/>
      <c r="AR64" s="846"/>
      <c r="AS64" s="846"/>
      <c r="AT64" s="846"/>
      <c r="AU64" s="846"/>
      <c r="AV64" s="846"/>
      <c r="AW64" s="846"/>
      <c r="AX64" s="846"/>
      <c r="AY64" s="846"/>
      <c r="AZ64" s="846"/>
      <c r="BA64" s="846"/>
      <c r="BB64" s="846"/>
      <c r="BC64" s="846"/>
      <c r="BD64" s="846"/>
      <c r="BE64" s="846"/>
      <c r="BF64" s="846"/>
      <c r="BG64" s="846"/>
      <c r="BH64" s="846"/>
      <c r="BI64" s="846"/>
      <c r="BJ64" s="846"/>
      <c r="BK64" s="846"/>
      <c r="BL64" s="846"/>
      <c r="BM64" s="846"/>
      <c r="BN64" s="846"/>
      <c r="BO64" s="846"/>
      <c r="BP64" s="846"/>
      <c r="BQ64" s="846"/>
      <c r="BR64" s="846"/>
      <c r="BS64" s="846"/>
      <c r="BT64" s="846"/>
      <c r="BU64" s="846"/>
      <c r="BV64" s="846"/>
      <c r="BW64" s="846"/>
      <c r="BX64" s="846"/>
      <c r="BY64" s="846"/>
      <c r="BZ64" s="846"/>
      <c r="CA64" s="846"/>
      <c r="CB64" s="846"/>
      <c r="CC64" s="846"/>
      <c r="CD64" s="846"/>
      <c r="CE64" s="846"/>
      <c r="CF64" s="846"/>
      <c r="CG64" s="846"/>
      <c r="CH64" s="846" t="s">
        <v>190</v>
      </c>
    </row>
    <row r="65" spans="1:86" s="847" customFormat="1" ht="42" customHeight="1" x14ac:dyDescent="0.25">
      <c r="A65" s="842" t="s">
        <v>1062</v>
      </c>
      <c r="B65" s="843" t="s">
        <v>1063</v>
      </c>
      <c r="C65" s="844" t="s">
        <v>93</v>
      </c>
      <c r="D65" s="845"/>
      <c r="E65" s="845"/>
      <c r="F65" s="845"/>
      <c r="G65" s="845"/>
      <c r="H65" s="846"/>
      <c r="I65" s="846"/>
      <c r="J65" s="846" t="s">
        <v>190</v>
      </c>
      <c r="K65" s="846"/>
      <c r="L65" s="846"/>
      <c r="M65" s="846"/>
      <c r="N65" s="846"/>
      <c r="O65" s="846"/>
      <c r="P65" s="846"/>
      <c r="Q65" s="846"/>
      <c r="R65" s="846" t="s">
        <v>190</v>
      </c>
      <c r="S65" s="846" t="s">
        <v>190</v>
      </c>
      <c r="T65" s="846" t="s">
        <v>190</v>
      </c>
      <c r="U65" s="846" t="s">
        <v>190</v>
      </c>
      <c r="V65" s="846" t="s">
        <v>190</v>
      </c>
      <c r="W65" s="846" t="s">
        <v>190</v>
      </c>
      <c r="X65" s="846" t="s">
        <v>190</v>
      </c>
      <c r="Y65" s="846" t="s">
        <v>190</v>
      </c>
      <c r="Z65" s="846" t="s">
        <v>190</v>
      </c>
      <c r="AA65" s="846" t="s">
        <v>190</v>
      </c>
      <c r="AB65" s="846" t="s">
        <v>190</v>
      </c>
      <c r="AC65" s="846" t="s">
        <v>190</v>
      </c>
      <c r="AD65" s="846" t="s">
        <v>190</v>
      </c>
      <c r="AE65" s="846"/>
      <c r="AF65" s="846"/>
      <c r="AG65" s="846"/>
      <c r="AH65" s="846"/>
      <c r="AI65" s="846"/>
      <c r="AJ65" s="846"/>
      <c r="AK65" s="846"/>
      <c r="AL65" s="846"/>
      <c r="AM65" s="846"/>
      <c r="AN65" s="846"/>
      <c r="AO65" s="846"/>
      <c r="AP65" s="846"/>
      <c r="AQ65" s="846"/>
      <c r="AR65" s="846"/>
      <c r="AS65" s="846"/>
      <c r="AT65" s="846"/>
      <c r="AU65" s="846"/>
      <c r="AV65" s="846"/>
      <c r="AW65" s="846"/>
      <c r="AX65" s="846"/>
      <c r="AY65" s="846"/>
      <c r="AZ65" s="846"/>
      <c r="BA65" s="846"/>
      <c r="BB65" s="846"/>
      <c r="BC65" s="846"/>
      <c r="BD65" s="846"/>
      <c r="BE65" s="846"/>
      <c r="BF65" s="846"/>
      <c r="BG65" s="846"/>
      <c r="BH65" s="846"/>
      <c r="BI65" s="846"/>
      <c r="BJ65" s="846"/>
      <c r="BK65" s="846"/>
      <c r="BL65" s="846"/>
      <c r="BM65" s="846"/>
      <c r="BN65" s="846"/>
      <c r="BO65" s="846"/>
      <c r="BP65" s="846"/>
      <c r="BQ65" s="846"/>
      <c r="BR65" s="846"/>
      <c r="BS65" s="846"/>
      <c r="BT65" s="846"/>
      <c r="BU65" s="846"/>
      <c r="BV65" s="846"/>
      <c r="BW65" s="846"/>
      <c r="BX65" s="846"/>
      <c r="BY65" s="846"/>
      <c r="BZ65" s="846"/>
      <c r="CA65" s="846"/>
      <c r="CB65" s="846"/>
      <c r="CC65" s="846"/>
      <c r="CD65" s="846"/>
      <c r="CE65" s="846"/>
      <c r="CF65" s="846"/>
      <c r="CG65" s="846"/>
      <c r="CH65" s="846" t="s">
        <v>190</v>
      </c>
    </row>
    <row r="66" spans="1:86" s="847" customFormat="1" ht="42" customHeight="1" x14ac:dyDescent="0.25">
      <c r="A66" s="842" t="s">
        <v>1064</v>
      </c>
      <c r="B66" s="843" t="s">
        <v>1065</v>
      </c>
      <c r="C66" s="844" t="s">
        <v>93</v>
      </c>
      <c r="D66" s="845"/>
      <c r="E66" s="845"/>
      <c r="F66" s="845"/>
      <c r="G66" s="845"/>
      <c r="H66" s="846"/>
      <c r="I66" s="846"/>
      <c r="J66" s="846" t="s">
        <v>190</v>
      </c>
      <c r="K66" s="846"/>
      <c r="L66" s="846"/>
      <c r="M66" s="846"/>
      <c r="N66" s="846"/>
      <c r="O66" s="846"/>
      <c r="P66" s="846"/>
      <c r="Q66" s="846"/>
      <c r="R66" s="846" t="s">
        <v>190</v>
      </c>
      <c r="S66" s="846" t="s">
        <v>190</v>
      </c>
      <c r="T66" s="846" t="s">
        <v>190</v>
      </c>
      <c r="U66" s="846" t="s">
        <v>190</v>
      </c>
      <c r="V66" s="846" t="s">
        <v>190</v>
      </c>
      <c r="W66" s="846" t="s">
        <v>190</v>
      </c>
      <c r="X66" s="846" t="s">
        <v>190</v>
      </c>
      <c r="Y66" s="846" t="s">
        <v>190</v>
      </c>
      <c r="Z66" s="846" t="s">
        <v>190</v>
      </c>
      <c r="AA66" s="846" t="s">
        <v>190</v>
      </c>
      <c r="AB66" s="846" t="s">
        <v>190</v>
      </c>
      <c r="AC66" s="846" t="s">
        <v>190</v>
      </c>
      <c r="AD66" s="846" t="s">
        <v>190</v>
      </c>
      <c r="AE66" s="846"/>
      <c r="AF66" s="846"/>
      <c r="AG66" s="846"/>
      <c r="AH66" s="846"/>
      <c r="AI66" s="846"/>
      <c r="AJ66" s="846"/>
      <c r="AK66" s="846"/>
      <c r="AL66" s="846"/>
      <c r="AM66" s="846"/>
      <c r="AN66" s="846"/>
      <c r="AO66" s="846"/>
      <c r="AP66" s="846"/>
      <c r="AQ66" s="846"/>
      <c r="AR66" s="846"/>
      <c r="AS66" s="846"/>
      <c r="AT66" s="846"/>
      <c r="AU66" s="846"/>
      <c r="AV66" s="846"/>
      <c r="AW66" s="846"/>
      <c r="AX66" s="846"/>
      <c r="AY66" s="846"/>
      <c r="AZ66" s="846"/>
      <c r="BA66" s="846"/>
      <c r="BB66" s="846"/>
      <c r="BC66" s="846"/>
      <c r="BD66" s="846"/>
      <c r="BE66" s="846"/>
      <c r="BF66" s="846"/>
      <c r="BG66" s="846"/>
      <c r="BH66" s="846"/>
      <c r="BI66" s="846"/>
      <c r="BJ66" s="846"/>
      <c r="BK66" s="846"/>
      <c r="BL66" s="846"/>
      <c r="BM66" s="846"/>
      <c r="BN66" s="846"/>
      <c r="BO66" s="846"/>
      <c r="BP66" s="846"/>
      <c r="BQ66" s="846"/>
      <c r="BR66" s="846"/>
      <c r="BS66" s="846"/>
      <c r="BT66" s="846"/>
      <c r="BU66" s="846"/>
      <c r="BV66" s="846"/>
      <c r="BW66" s="846"/>
      <c r="BX66" s="846"/>
      <c r="BY66" s="846"/>
      <c r="BZ66" s="846"/>
      <c r="CA66" s="846"/>
      <c r="CB66" s="846"/>
      <c r="CC66" s="846"/>
      <c r="CD66" s="846"/>
      <c r="CE66" s="846"/>
      <c r="CF66" s="846"/>
      <c r="CG66" s="846"/>
      <c r="CH66" s="846" t="s">
        <v>190</v>
      </c>
    </row>
    <row r="67" spans="1:86" s="847" customFormat="1" ht="42" customHeight="1" x14ac:dyDescent="0.25">
      <c r="A67" s="842" t="s">
        <v>1066</v>
      </c>
      <c r="B67" s="843" t="s">
        <v>1061</v>
      </c>
      <c r="C67" s="844" t="s">
        <v>93</v>
      </c>
      <c r="D67" s="845"/>
      <c r="E67" s="845"/>
      <c r="F67" s="845"/>
      <c r="G67" s="845"/>
      <c r="H67" s="846"/>
      <c r="I67" s="846"/>
      <c r="J67" s="846" t="s">
        <v>190</v>
      </c>
      <c r="K67" s="846"/>
      <c r="L67" s="846"/>
      <c r="M67" s="846"/>
      <c r="N67" s="846"/>
      <c r="O67" s="846"/>
      <c r="P67" s="846"/>
      <c r="Q67" s="846"/>
      <c r="R67" s="846" t="s">
        <v>190</v>
      </c>
      <c r="S67" s="846" t="s">
        <v>190</v>
      </c>
      <c r="T67" s="846" t="s">
        <v>190</v>
      </c>
      <c r="U67" s="846" t="s">
        <v>190</v>
      </c>
      <c r="V67" s="846" t="s">
        <v>190</v>
      </c>
      <c r="W67" s="846" t="s">
        <v>190</v>
      </c>
      <c r="X67" s="846" t="s">
        <v>190</v>
      </c>
      <c r="Y67" s="846" t="s">
        <v>190</v>
      </c>
      <c r="Z67" s="846" t="s">
        <v>190</v>
      </c>
      <c r="AA67" s="846" t="s">
        <v>190</v>
      </c>
      <c r="AB67" s="846" t="s">
        <v>190</v>
      </c>
      <c r="AC67" s="846" t="s">
        <v>190</v>
      </c>
      <c r="AD67" s="846" t="s">
        <v>190</v>
      </c>
      <c r="AE67" s="846"/>
      <c r="AF67" s="846"/>
      <c r="AG67" s="846"/>
      <c r="AH67" s="846"/>
      <c r="AI67" s="846"/>
      <c r="AJ67" s="846"/>
      <c r="AK67" s="846"/>
      <c r="AL67" s="846"/>
      <c r="AM67" s="846"/>
      <c r="AN67" s="846"/>
      <c r="AO67" s="846"/>
      <c r="AP67" s="846"/>
      <c r="AQ67" s="846"/>
      <c r="AR67" s="846"/>
      <c r="AS67" s="846"/>
      <c r="AT67" s="846"/>
      <c r="AU67" s="846"/>
      <c r="AV67" s="846"/>
      <c r="AW67" s="846"/>
      <c r="AX67" s="846"/>
      <c r="AY67" s="846"/>
      <c r="AZ67" s="846"/>
      <c r="BA67" s="846"/>
      <c r="BB67" s="846"/>
      <c r="BC67" s="846"/>
      <c r="BD67" s="846"/>
      <c r="BE67" s="846"/>
      <c r="BF67" s="846"/>
      <c r="BG67" s="846"/>
      <c r="BH67" s="846"/>
      <c r="BI67" s="846"/>
      <c r="BJ67" s="846"/>
      <c r="BK67" s="846"/>
      <c r="BL67" s="846"/>
      <c r="BM67" s="846"/>
      <c r="BN67" s="846"/>
      <c r="BO67" s="846"/>
      <c r="BP67" s="846"/>
      <c r="BQ67" s="846"/>
      <c r="BR67" s="846"/>
      <c r="BS67" s="846"/>
      <c r="BT67" s="846"/>
      <c r="BU67" s="846"/>
      <c r="BV67" s="846"/>
      <c r="BW67" s="846"/>
      <c r="BX67" s="846"/>
      <c r="BY67" s="846"/>
      <c r="BZ67" s="846"/>
      <c r="CA67" s="846"/>
      <c r="CB67" s="846"/>
      <c r="CC67" s="846"/>
      <c r="CD67" s="846"/>
      <c r="CE67" s="846"/>
      <c r="CF67" s="846"/>
      <c r="CG67" s="846"/>
      <c r="CH67" s="846" t="s">
        <v>190</v>
      </c>
    </row>
    <row r="68" spans="1:86" s="847" customFormat="1" ht="42" customHeight="1" x14ac:dyDescent="0.25">
      <c r="A68" s="842" t="s">
        <v>1067</v>
      </c>
      <c r="B68" s="843" t="s">
        <v>1063</v>
      </c>
      <c r="C68" s="844" t="s">
        <v>93</v>
      </c>
      <c r="D68" s="845"/>
      <c r="E68" s="845"/>
      <c r="F68" s="845"/>
      <c r="G68" s="845"/>
      <c r="H68" s="846"/>
      <c r="I68" s="846"/>
      <c r="J68" s="846" t="s">
        <v>190</v>
      </c>
      <c r="K68" s="846"/>
      <c r="L68" s="846"/>
      <c r="M68" s="846"/>
      <c r="N68" s="846"/>
      <c r="O68" s="846"/>
      <c r="P68" s="846"/>
      <c r="Q68" s="846"/>
      <c r="R68" s="846" t="s">
        <v>190</v>
      </c>
      <c r="S68" s="846" t="s">
        <v>190</v>
      </c>
      <c r="T68" s="846" t="s">
        <v>190</v>
      </c>
      <c r="U68" s="846" t="s">
        <v>190</v>
      </c>
      <c r="V68" s="846" t="s">
        <v>190</v>
      </c>
      <c r="W68" s="846" t="s">
        <v>190</v>
      </c>
      <c r="X68" s="846" t="s">
        <v>190</v>
      </c>
      <c r="Y68" s="846" t="s">
        <v>190</v>
      </c>
      <c r="Z68" s="846" t="s">
        <v>190</v>
      </c>
      <c r="AA68" s="846" t="s">
        <v>190</v>
      </c>
      <c r="AB68" s="846" t="s">
        <v>190</v>
      </c>
      <c r="AC68" s="846" t="s">
        <v>190</v>
      </c>
      <c r="AD68" s="846" t="s">
        <v>190</v>
      </c>
      <c r="AE68" s="846"/>
      <c r="AF68" s="846"/>
      <c r="AG68" s="846"/>
      <c r="AH68" s="846"/>
      <c r="AI68" s="846"/>
      <c r="AJ68" s="846"/>
      <c r="AK68" s="846"/>
      <c r="AL68" s="846"/>
      <c r="AM68" s="846"/>
      <c r="AN68" s="846"/>
      <c r="AO68" s="846"/>
      <c r="AP68" s="846"/>
      <c r="AQ68" s="846"/>
      <c r="AR68" s="846"/>
      <c r="AS68" s="846"/>
      <c r="AT68" s="846"/>
      <c r="AU68" s="846"/>
      <c r="AV68" s="846"/>
      <c r="AW68" s="846"/>
      <c r="AX68" s="846"/>
      <c r="AY68" s="846"/>
      <c r="AZ68" s="846"/>
      <c r="BA68" s="846"/>
      <c r="BB68" s="846"/>
      <c r="BC68" s="846"/>
      <c r="BD68" s="846"/>
      <c r="BE68" s="846"/>
      <c r="BF68" s="846"/>
      <c r="BG68" s="846"/>
      <c r="BH68" s="846"/>
      <c r="BI68" s="846"/>
      <c r="BJ68" s="846"/>
      <c r="BK68" s="846"/>
      <c r="BL68" s="846"/>
      <c r="BM68" s="846"/>
      <c r="BN68" s="846"/>
      <c r="BO68" s="846"/>
      <c r="BP68" s="846"/>
      <c r="BQ68" s="846"/>
      <c r="BR68" s="846"/>
      <c r="BS68" s="846"/>
      <c r="BT68" s="846"/>
      <c r="BU68" s="846"/>
      <c r="BV68" s="846"/>
      <c r="BW68" s="846"/>
      <c r="BX68" s="846"/>
      <c r="BY68" s="846"/>
      <c r="BZ68" s="846"/>
      <c r="CA68" s="846"/>
      <c r="CB68" s="846"/>
      <c r="CC68" s="846"/>
      <c r="CD68" s="846"/>
      <c r="CE68" s="846"/>
      <c r="CF68" s="846"/>
      <c r="CG68" s="846"/>
      <c r="CH68" s="846" t="s">
        <v>190</v>
      </c>
    </row>
    <row r="69" spans="1:86" s="847" customFormat="1" ht="42" customHeight="1" x14ac:dyDescent="0.25">
      <c r="A69" s="842" t="s">
        <v>1068</v>
      </c>
      <c r="B69" s="843" t="s">
        <v>1065</v>
      </c>
      <c r="C69" s="844" t="s">
        <v>93</v>
      </c>
      <c r="D69" s="845"/>
      <c r="E69" s="845"/>
      <c r="F69" s="845"/>
      <c r="G69" s="845"/>
      <c r="H69" s="846"/>
      <c r="I69" s="846"/>
      <c r="J69" s="846" t="s">
        <v>190</v>
      </c>
      <c r="K69" s="846"/>
      <c r="L69" s="846"/>
      <c r="M69" s="846"/>
      <c r="N69" s="846"/>
      <c r="O69" s="846"/>
      <c r="P69" s="846"/>
      <c r="Q69" s="846"/>
      <c r="R69" s="846" t="s">
        <v>190</v>
      </c>
      <c r="S69" s="846" t="s">
        <v>190</v>
      </c>
      <c r="T69" s="846" t="s">
        <v>190</v>
      </c>
      <c r="U69" s="846" t="s">
        <v>190</v>
      </c>
      <c r="V69" s="846" t="s">
        <v>190</v>
      </c>
      <c r="W69" s="846" t="s">
        <v>190</v>
      </c>
      <c r="X69" s="846" t="s">
        <v>190</v>
      </c>
      <c r="Y69" s="846" t="s">
        <v>190</v>
      </c>
      <c r="Z69" s="846" t="s">
        <v>190</v>
      </c>
      <c r="AA69" s="846" t="s">
        <v>190</v>
      </c>
      <c r="AB69" s="846" t="s">
        <v>190</v>
      </c>
      <c r="AC69" s="846" t="s">
        <v>190</v>
      </c>
      <c r="AD69" s="846" t="s">
        <v>190</v>
      </c>
      <c r="AE69" s="846"/>
      <c r="AF69" s="846"/>
      <c r="AG69" s="846"/>
      <c r="AH69" s="846"/>
      <c r="AI69" s="846"/>
      <c r="AJ69" s="846"/>
      <c r="AK69" s="846"/>
      <c r="AL69" s="846"/>
      <c r="AM69" s="846"/>
      <c r="AN69" s="846"/>
      <c r="AO69" s="846"/>
      <c r="AP69" s="846"/>
      <c r="AQ69" s="846"/>
      <c r="AR69" s="846"/>
      <c r="AS69" s="846"/>
      <c r="AT69" s="846"/>
      <c r="AU69" s="846"/>
      <c r="AV69" s="846"/>
      <c r="AW69" s="846"/>
      <c r="AX69" s="846"/>
      <c r="AY69" s="846"/>
      <c r="AZ69" s="846"/>
      <c r="BA69" s="846"/>
      <c r="BB69" s="846"/>
      <c r="BC69" s="846"/>
      <c r="BD69" s="846"/>
      <c r="BE69" s="846"/>
      <c r="BF69" s="846"/>
      <c r="BG69" s="846"/>
      <c r="BH69" s="846"/>
      <c r="BI69" s="846"/>
      <c r="BJ69" s="846"/>
      <c r="BK69" s="846"/>
      <c r="BL69" s="846"/>
      <c r="BM69" s="846"/>
      <c r="BN69" s="846"/>
      <c r="BO69" s="846"/>
      <c r="BP69" s="846"/>
      <c r="BQ69" s="846"/>
      <c r="BR69" s="846"/>
      <c r="BS69" s="846"/>
      <c r="BT69" s="846"/>
      <c r="BU69" s="846"/>
      <c r="BV69" s="846"/>
      <c r="BW69" s="846"/>
      <c r="BX69" s="846"/>
      <c r="BY69" s="846"/>
      <c r="BZ69" s="846"/>
      <c r="CA69" s="846"/>
      <c r="CB69" s="846"/>
      <c r="CC69" s="846"/>
      <c r="CD69" s="846"/>
      <c r="CE69" s="846"/>
      <c r="CF69" s="846"/>
      <c r="CG69" s="846"/>
      <c r="CH69" s="846" t="s">
        <v>190</v>
      </c>
    </row>
    <row r="70" spans="1:86" s="841" customFormat="1" ht="48" customHeight="1" x14ac:dyDescent="0.25">
      <c r="A70" s="836" t="s">
        <v>185</v>
      </c>
      <c r="B70" s="837" t="s">
        <v>1069</v>
      </c>
      <c r="C70" s="838" t="s">
        <v>93</v>
      </c>
      <c r="D70" s="839"/>
      <c r="E70" s="839"/>
      <c r="F70" s="839"/>
      <c r="G70" s="839"/>
      <c r="H70" s="840">
        <f>SUBTOTAL(9,H71:H76)</f>
        <v>0</v>
      </c>
      <c r="I70" s="840">
        <f t="shared" ref="I70:AD70" si="177">SUBTOTAL(9,I71:I76)</f>
        <v>0</v>
      </c>
      <c r="J70" s="840" t="s">
        <v>190</v>
      </c>
      <c r="K70" s="840">
        <f t="shared" si="177"/>
        <v>0</v>
      </c>
      <c r="L70" s="840">
        <f t="shared" si="177"/>
        <v>0</v>
      </c>
      <c r="M70" s="840">
        <f t="shared" si="177"/>
        <v>0</v>
      </c>
      <c r="N70" s="840">
        <f t="shared" si="177"/>
        <v>0</v>
      </c>
      <c r="O70" s="840">
        <f t="shared" si="177"/>
        <v>0</v>
      </c>
      <c r="P70" s="840">
        <f t="shared" si="177"/>
        <v>4.8</v>
      </c>
      <c r="Q70" s="840">
        <f t="shared" si="177"/>
        <v>0</v>
      </c>
      <c r="R70" s="840">
        <f t="shared" si="177"/>
        <v>0</v>
      </c>
      <c r="S70" s="840">
        <f t="shared" si="177"/>
        <v>0</v>
      </c>
      <c r="T70" s="840">
        <f t="shared" si="177"/>
        <v>0</v>
      </c>
      <c r="U70" s="840">
        <f t="shared" si="177"/>
        <v>0</v>
      </c>
      <c r="V70" s="840">
        <f t="shared" si="177"/>
        <v>0</v>
      </c>
      <c r="W70" s="840">
        <f t="shared" si="177"/>
        <v>0</v>
      </c>
      <c r="X70" s="840">
        <f t="shared" si="177"/>
        <v>0</v>
      </c>
      <c r="Y70" s="840">
        <f t="shared" si="177"/>
        <v>0</v>
      </c>
      <c r="Z70" s="840">
        <f t="shared" si="177"/>
        <v>0</v>
      </c>
      <c r="AA70" s="840">
        <f t="shared" si="177"/>
        <v>0</v>
      </c>
      <c r="AB70" s="840">
        <f t="shared" si="177"/>
        <v>0</v>
      </c>
      <c r="AC70" s="840">
        <f t="shared" si="177"/>
        <v>0</v>
      </c>
      <c r="AD70" s="840">
        <f t="shared" si="177"/>
        <v>0</v>
      </c>
      <c r="AE70" s="840">
        <f>SUBTOTAL(9,AE71:AE79)</f>
        <v>3.8</v>
      </c>
      <c r="AF70" s="840">
        <f t="shared" ref="AF70:CG70" si="178">SUBTOTAL(9,AF71:AF79)</f>
        <v>0</v>
      </c>
      <c r="AG70" s="840">
        <f t="shared" si="178"/>
        <v>0</v>
      </c>
      <c r="AH70" s="840">
        <f t="shared" si="178"/>
        <v>3.8</v>
      </c>
      <c r="AI70" s="840">
        <f t="shared" si="178"/>
        <v>0</v>
      </c>
      <c r="AJ70" s="840">
        <f t="shared" si="178"/>
        <v>0</v>
      </c>
      <c r="AK70" s="840">
        <f t="shared" si="178"/>
        <v>0</v>
      </c>
      <c r="AL70" s="840">
        <f t="shared" si="178"/>
        <v>0</v>
      </c>
      <c r="AM70" s="840">
        <f t="shared" si="178"/>
        <v>0</v>
      </c>
      <c r="AN70" s="840">
        <f t="shared" si="178"/>
        <v>0</v>
      </c>
      <c r="AO70" s="840">
        <f t="shared" si="178"/>
        <v>3.8</v>
      </c>
      <c r="AP70" s="840">
        <f t="shared" si="178"/>
        <v>0</v>
      </c>
      <c r="AQ70" s="840">
        <f t="shared" si="178"/>
        <v>0</v>
      </c>
      <c r="AR70" s="840">
        <f t="shared" si="178"/>
        <v>3.8</v>
      </c>
      <c r="AS70" s="840">
        <f t="shared" si="178"/>
        <v>0</v>
      </c>
      <c r="AT70" s="840">
        <f t="shared" si="178"/>
        <v>1</v>
      </c>
      <c r="AU70" s="840">
        <f t="shared" si="178"/>
        <v>0</v>
      </c>
      <c r="AV70" s="840">
        <f t="shared" si="178"/>
        <v>0</v>
      </c>
      <c r="AW70" s="840">
        <f t="shared" si="178"/>
        <v>1</v>
      </c>
      <c r="AX70" s="840">
        <f t="shared" si="178"/>
        <v>0</v>
      </c>
      <c r="AY70" s="840">
        <f t="shared" si="178"/>
        <v>0</v>
      </c>
      <c r="AZ70" s="840">
        <f t="shared" si="178"/>
        <v>0</v>
      </c>
      <c r="BA70" s="840">
        <f t="shared" si="178"/>
        <v>0</v>
      </c>
      <c r="BB70" s="840">
        <f t="shared" si="178"/>
        <v>0</v>
      </c>
      <c r="BC70" s="840">
        <f t="shared" si="178"/>
        <v>0</v>
      </c>
      <c r="BD70" s="840">
        <f t="shared" si="178"/>
        <v>6</v>
      </c>
      <c r="BE70" s="840">
        <f t="shared" si="178"/>
        <v>0</v>
      </c>
      <c r="BF70" s="840">
        <f t="shared" si="178"/>
        <v>0</v>
      </c>
      <c r="BG70" s="840">
        <f t="shared" si="178"/>
        <v>6</v>
      </c>
      <c r="BH70" s="840">
        <f t="shared" si="178"/>
        <v>0</v>
      </c>
      <c r="BI70" s="840">
        <f t="shared" si="178"/>
        <v>0</v>
      </c>
      <c r="BJ70" s="840">
        <f t="shared" si="178"/>
        <v>0</v>
      </c>
      <c r="BK70" s="840">
        <f t="shared" si="178"/>
        <v>0</v>
      </c>
      <c r="BL70" s="840">
        <f t="shared" si="178"/>
        <v>0</v>
      </c>
      <c r="BM70" s="840">
        <f t="shared" si="178"/>
        <v>0</v>
      </c>
      <c r="BN70" s="840">
        <f t="shared" si="178"/>
        <v>0</v>
      </c>
      <c r="BO70" s="840">
        <f t="shared" si="178"/>
        <v>0</v>
      </c>
      <c r="BP70" s="840">
        <f t="shared" si="178"/>
        <v>0</v>
      </c>
      <c r="BQ70" s="840">
        <f t="shared" si="178"/>
        <v>0</v>
      </c>
      <c r="BR70" s="840">
        <f t="shared" si="178"/>
        <v>0</v>
      </c>
      <c r="BS70" s="840">
        <f t="shared" si="178"/>
        <v>0</v>
      </c>
      <c r="BT70" s="840">
        <f t="shared" si="178"/>
        <v>0</v>
      </c>
      <c r="BU70" s="840">
        <f t="shared" si="178"/>
        <v>0</v>
      </c>
      <c r="BV70" s="840">
        <f t="shared" si="178"/>
        <v>0</v>
      </c>
      <c r="BW70" s="840">
        <f t="shared" si="178"/>
        <v>0</v>
      </c>
      <c r="BX70" s="840">
        <f t="shared" si="178"/>
        <v>4.8</v>
      </c>
      <c r="BY70" s="840">
        <f t="shared" si="178"/>
        <v>0</v>
      </c>
      <c r="BZ70" s="840">
        <f t="shared" si="178"/>
        <v>0</v>
      </c>
      <c r="CA70" s="840">
        <f t="shared" si="178"/>
        <v>4.8</v>
      </c>
      <c r="CB70" s="840">
        <f t="shared" si="178"/>
        <v>0</v>
      </c>
      <c r="CC70" s="840">
        <f t="shared" si="178"/>
        <v>9.8000000000000007</v>
      </c>
      <c r="CD70" s="840">
        <f t="shared" si="178"/>
        <v>0</v>
      </c>
      <c r="CE70" s="840">
        <f t="shared" si="178"/>
        <v>0</v>
      </c>
      <c r="CF70" s="840">
        <f t="shared" si="178"/>
        <v>9.8000000000000007</v>
      </c>
      <c r="CG70" s="840">
        <f t="shared" si="178"/>
        <v>0</v>
      </c>
      <c r="CH70" s="840" t="s">
        <v>190</v>
      </c>
    </row>
    <row r="71" spans="1:86" s="847" customFormat="1" ht="42" customHeight="1" x14ac:dyDescent="0.25">
      <c r="A71" s="842" t="s">
        <v>1070</v>
      </c>
      <c r="B71" s="843" t="s">
        <v>1071</v>
      </c>
      <c r="C71" s="844" t="s">
        <v>93</v>
      </c>
      <c r="D71" s="845"/>
      <c r="E71" s="845"/>
      <c r="F71" s="845"/>
      <c r="G71" s="845"/>
      <c r="H71" s="846"/>
      <c r="I71" s="846"/>
      <c r="J71" s="846" t="s">
        <v>190</v>
      </c>
      <c r="K71" s="846"/>
      <c r="L71" s="846"/>
      <c r="M71" s="846"/>
      <c r="N71" s="846"/>
      <c r="O71" s="846"/>
      <c r="P71" s="846"/>
      <c r="Q71" s="846"/>
      <c r="R71" s="846" t="s">
        <v>190</v>
      </c>
      <c r="S71" s="846" t="s">
        <v>190</v>
      </c>
      <c r="T71" s="846" t="s">
        <v>190</v>
      </c>
      <c r="U71" s="846" t="s">
        <v>190</v>
      </c>
      <c r="V71" s="846" t="s">
        <v>190</v>
      </c>
      <c r="W71" s="846" t="s">
        <v>190</v>
      </c>
      <c r="X71" s="846" t="s">
        <v>190</v>
      </c>
      <c r="Y71" s="846" t="s">
        <v>190</v>
      </c>
      <c r="Z71" s="846" t="s">
        <v>190</v>
      </c>
      <c r="AA71" s="846" t="s">
        <v>190</v>
      </c>
      <c r="AB71" s="846" t="s">
        <v>190</v>
      </c>
      <c r="AC71" s="846" t="s">
        <v>190</v>
      </c>
      <c r="AD71" s="846" t="s">
        <v>190</v>
      </c>
      <c r="AE71" s="846"/>
      <c r="AF71" s="846"/>
      <c r="AG71" s="846"/>
      <c r="AH71" s="846"/>
      <c r="AI71" s="846"/>
      <c r="AJ71" s="846"/>
      <c r="AK71" s="846"/>
      <c r="AL71" s="846"/>
      <c r="AM71" s="846"/>
      <c r="AN71" s="846"/>
      <c r="AO71" s="846"/>
      <c r="AP71" s="846"/>
      <c r="AQ71" s="846"/>
      <c r="AR71" s="846"/>
      <c r="AS71" s="846"/>
      <c r="AT71" s="846"/>
      <c r="AU71" s="846"/>
      <c r="AV71" s="846"/>
      <c r="AW71" s="846"/>
      <c r="AX71" s="846"/>
      <c r="AY71" s="846"/>
      <c r="AZ71" s="846"/>
      <c r="BA71" s="846"/>
      <c r="BB71" s="846"/>
      <c r="BC71" s="846"/>
      <c r="BD71" s="846"/>
      <c r="BE71" s="846"/>
      <c r="BF71" s="846"/>
      <c r="BG71" s="846"/>
      <c r="BH71" s="846"/>
      <c r="BI71" s="846"/>
      <c r="BJ71" s="846"/>
      <c r="BK71" s="846"/>
      <c r="BL71" s="846"/>
      <c r="BM71" s="846"/>
      <c r="BN71" s="846"/>
      <c r="BO71" s="846"/>
      <c r="BP71" s="846"/>
      <c r="BQ71" s="846"/>
      <c r="BR71" s="846"/>
      <c r="BS71" s="846"/>
      <c r="BT71" s="846"/>
      <c r="BU71" s="846"/>
      <c r="BV71" s="846"/>
      <c r="BW71" s="846"/>
      <c r="BX71" s="846"/>
      <c r="BY71" s="846"/>
      <c r="BZ71" s="846"/>
      <c r="CA71" s="846"/>
      <c r="CB71" s="846"/>
      <c r="CC71" s="846"/>
      <c r="CD71" s="846"/>
      <c r="CE71" s="846"/>
      <c r="CF71" s="846"/>
      <c r="CG71" s="846"/>
      <c r="CH71" s="846" t="s">
        <v>190</v>
      </c>
    </row>
    <row r="72" spans="1:86" s="847" customFormat="1" ht="42" customHeight="1" x14ac:dyDescent="0.25">
      <c r="A72" s="842" t="s">
        <v>1072</v>
      </c>
      <c r="B72" s="843" t="s">
        <v>1073</v>
      </c>
      <c r="C72" s="844" t="s">
        <v>93</v>
      </c>
      <c r="D72" s="845"/>
      <c r="E72" s="845"/>
      <c r="F72" s="845"/>
      <c r="G72" s="845"/>
      <c r="H72" s="846"/>
      <c r="I72" s="846"/>
      <c r="J72" s="846" t="s">
        <v>190</v>
      </c>
      <c r="K72" s="846"/>
      <c r="L72" s="846"/>
      <c r="M72" s="846"/>
      <c r="N72" s="846"/>
      <c r="O72" s="846"/>
      <c r="P72" s="846"/>
      <c r="Q72" s="846"/>
      <c r="R72" s="846" t="s">
        <v>190</v>
      </c>
      <c r="S72" s="846" t="s">
        <v>190</v>
      </c>
      <c r="T72" s="846" t="s">
        <v>190</v>
      </c>
      <c r="U72" s="846" t="s">
        <v>190</v>
      </c>
      <c r="V72" s="846" t="s">
        <v>190</v>
      </c>
      <c r="W72" s="846" t="s">
        <v>190</v>
      </c>
      <c r="X72" s="846" t="s">
        <v>190</v>
      </c>
      <c r="Y72" s="846" t="s">
        <v>190</v>
      </c>
      <c r="Z72" s="846" t="s">
        <v>190</v>
      </c>
      <c r="AA72" s="846" t="s">
        <v>190</v>
      </c>
      <c r="AB72" s="846" t="s">
        <v>190</v>
      </c>
      <c r="AC72" s="846" t="s">
        <v>190</v>
      </c>
      <c r="AD72" s="846" t="s">
        <v>190</v>
      </c>
      <c r="AE72" s="846"/>
      <c r="AF72" s="846"/>
      <c r="AG72" s="846"/>
      <c r="AH72" s="846"/>
      <c r="AI72" s="846"/>
      <c r="AJ72" s="846"/>
      <c r="AK72" s="846"/>
      <c r="AL72" s="846"/>
      <c r="AM72" s="846"/>
      <c r="AN72" s="846"/>
      <c r="AO72" s="846"/>
      <c r="AP72" s="846"/>
      <c r="AQ72" s="846"/>
      <c r="AR72" s="846"/>
      <c r="AS72" s="846"/>
      <c r="AT72" s="846"/>
      <c r="AU72" s="846"/>
      <c r="AV72" s="846"/>
      <c r="AW72" s="846"/>
      <c r="AX72" s="846"/>
      <c r="AY72" s="846"/>
      <c r="AZ72" s="846"/>
      <c r="BA72" s="846"/>
      <c r="BB72" s="846"/>
      <c r="BC72" s="846"/>
      <c r="BD72" s="846"/>
      <c r="BE72" s="846"/>
      <c r="BF72" s="846"/>
      <c r="BG72" s="846"/>
      <c r="BH72" s="846"/>
      <c r="BI72" s="846"/>
      <c r="BJ72" s="846"/>
      <c r="BK72" s="846"/>
      <c r="BL72" s="846"/>
      <c r="BM72" s="846"/>
      <c r="BN72" s="846"/>
      <c r="BO72" s="846"/>
      <c r="BP72" s="846"/>
      <c r="BQ72" s="846"/>
      <c r="BR72" s="846"/>
      <c r="BS72" s="846"/>
      <c r="BT72" s="846"/>
      <c r="BU72" s="846"/>
      <c r="BV72" s="846"/>
      <c r="BW72" s="846"/>
      <c r="BX72" s="846"/>
      <c r="BY72" s="846"/>
      <c r="BZ72" s="846"/>
      <c r="CA72" s="846"/>
      <c r="CB72" s="846"/>
      <c r="CC72" s="846"/>
      <c r="CD72" s="846"/>
      <c r="CE72" s="846"/>
      <c r="CF72" s="846"/>
      <c r="CG72" s="846"/>
      <c r="CH72" s="846" t="s">
        <v>190</v>
      </c>
    </row>
    <row r="73" spans="1:86" s="847" customFormat="1" ht="42" customHeight="1" x14ac:dyDescent="0.25">
      <c r="A73" s="842" t="s">
        <v>1074</v>
      </c>
      <c r="B73" s="843" t="s">
        <v>1075</v>
      </c>
      <c r="C73" s="844" t="s">
        <v>93</v>
      </c>
      <c r="D73" s="845"/>
      <c r="E73" s="845"/>
      <c r="F73" s="845"/>
      <c r="G73" s="845"/>
      <c r="H73" s="846"/>
      <c r="I73" s="846"/>
      <c r="J73" s="846" t="s">
        <v>190</v>
      </c>
      <c r="K73" s="846"/>
      <c r="L73" s="846"/>
      <c r="M73" s="846"/>
      <c r="N73" s="846"/>
      <c r="O73" s="846"/>
      <c r="P73" s="846"/>
      <c r="Q73" s="846"/>
      <c r="R73" s="846" t="s">
        <v>190</v>
      </c>
      <c r="S73" s="846" t="s">
        <v>190</v>
      </c>
      <c r="T73" s="846" t="s">
        <v>190</v>
      </c>
      <c r="U73" s="846" t="s">
        <v>190</v>
      </c>
      <c r="V73" s="846" t="s">
        <v>190</v>
      </c>
      <c r="W73" s="846" t="s">
        <v>190</v>
      </c>
      <c r="X73" s="846" t="s">
        <v>190</v>
      </c>
      <c r="Y73" s="846" t="s">
        <v>190</v>
      </c>
      <c r="Z73" s="846" t="s">
        <v>190</v>
      </c>
      <c r="AA73" s="846" t="s">
        <v>190</v>
      </c>
      <c r="AB73" s="846" t="s">
        <v>190</v>
      </c>
      <c r="AC73" s="846" t="s">
        <v>190</v>
      </c>
      <c r="AD73" s="846" t="s">
        <v>190</v>
      </c>
      <c r="AE73" s="846"/>
      <c r="AF73" s="846"/>
      <c r="AG73" s="846"/>
      <c r="AH73" s="846"/>
      <c r="AI73" s="846"/>
      <c r="AJ73" s="846"/>
      <c r="AK73" s="846"/>
      <c r="AL73" s="846"/>
      <c r="AM73" s="846"/>
      <c r="AN73" s="846"/>
      <c r="AO73" s="846"/>
      <c r="AP73" s="846"/>
      <c r="AQ73" s="846"/>
      <c r="AR73" s="846"/>
      <c r="AS73" s="846"/>
      <c r="AT73" s="846"/>
      <c r="AU73" s="846"/>
      <c r="AV73" s="846"/>
      <c r="AW73" s="846"/>
      <c r="AX73" s="846"/>
      <c r="AY73" s="846"/>
      <c r="AZ73" s="846"/>
      <c r="BA73" s="846"/>
      <c r="BB73" s="846"/>
      <c r="BC73" s="846"/>
      <c r="BD73" s="846"/>
      <c r="BE73" s="846"/>
      <c r="BF73" s="846"/>
      <c r="BG73" s="846"/>
      <c r="BH73" s="846"/>
      <c r="BI73" s="846"/>
      <c r="BJ73" s="846"/>
      <c r="BK73" s="846"/>
      <c r="BL73" s="846"/>
      <c r="BM73" s="846"/>
      <c r="BN73" s="846"/>
      <c r="BO73" s="846"/>
      <c r="BP73" s="846"/>
      <c r="BQ73" s="846"/>
      <c r="BR73" s="846"/>
      <c r="BS73" s="846"/>
      <c r="BT73" s="846"/>
      <c r="BU73" s="846"/>
      <c r="BV73" s="846"/>
      <c r="BW73" s="846"/>
      <c r="BX73" s="846"/>
      <c r="BY73" s="846"/>
      <c r="BZ73" s="846"/>
      <c r="CA73" s="846"/>
      <c r="CB73" s="846"/>
      <c r="CC73" s="846"/>
      <c r="CD73" s="846"/>
      <c r="CE73" s="846"/>
      <c r="CF73" s="846"/>
      <c r="CG73" s="846"/>
      <c r="CH73" s="846" t="s">
        <v>190</v>
      </c>
    </row>
    <row r="74" spans="1:86" s="847" customFormat="1" ht="42" customHeight="1" x14ac:dyDescent="0.25">
      <c r="A74" s="842" t="s">
        <v>1076</v>
      </c>
      <c r="B74" s="843" t="s">
        <v>1077</v>
      </c>
      <c r="C74" s="844" t="s">
        <v>93</v>
      </c>
      <c r="D74" s="845"/>
      <c r="E74" s="845"/>
      <c r="F74" s="845"/>
      <c r="G74" s="845"/>
      <c r="H74" s="846">
        <f>SUBTOTAL(9,H75:H76)</f>
        <v>0</v>
      </c>
      <c r="I74" s="846">
        <f t="shared" ref="I74:N74" si="179">SUBTOTAL(9,I75:I76)</f>
        <v>0</v>
      </c>
      <c r="J74" s="846" t="s">
        <v>190</v>
      </c>
      <c r="K74" s="846">
        <f t="shared" si="179"/>
        <v>0</v>
      </c>
      <c r="L74" s="846">
        <f t="shared" si="179"/>
        <v>0</v>
      </c>
      <c r="M74" s="846">
        <f t="shared" si="179"/>
        <v>0</v>
      </c>
      <c r="N74" s="846">
        <f t="shared" si="179"/>
        <v>0</v>
      </c>
      <c r="O74" s="846">
        <f>SUBTOTAL(9,O75:O79)</f>
        <v>0</v>
      </c>
      <c r="P74" s="846">
        <f t="shared" ref="P74:CG74" si="180">SUBTOTAL(9,P75:P79)</f>
        <v>9.8500000000000014</v>
      </c>
      <c r="Q74" s="846">
        <f t="shared" si="180"/>
        <v>0</v>
      </c>
      <c r="R74" s="846">
        <f t="shared" si="180"/>
        <v>0</v>
      </c>
      <c r="S74" s="846">
        <f t="shared" si="180"/>
        <v>0</v>
      </c>
      <c r="T74" s="846">
        <f t="shared" si="180"/>
        <v>0</v>
      </c>
      <c r="U74" s="846">
        <f t="shared" si="180"/>
        <v>0</v>
      </c>
      <c r="V74" s="846">
        <f t="shared" si="180"/>
        <v>0</v>
      </c>
      <c r="W74" s="846">
        <f t="shared" si="180"/>
        <v>0</v>
      </c>
      <c r="X74" s="846">
        <f t="shared" si="180"/>
        <v>0</v>
      </c>
      <c r="Y74" s="846">
        <f t="shared" si="180"/>
        <v>0</v>
      </c>
      <c r="Z74" s="846">
        <f t="shared" si="180"/>
        <v>0</v>
      </c>
      <c r="AA74" s="846">
        <f t="shared" si="180"/>
        <v>0</v>
      </c>
      <c r="AB74" s="846">
        <f t="shared" si="180"/>
        <v>0</v>
      </c>
      <c r="AC74" s="846">
        <f t="shared" si="180"/>
        <v>0</v>
      </c>
      <c r="AD74" s="846">
        <f t="shared" si="180"/>
        <v>0</v>
      </c>
      <c r="AE74" s="846">
        <f t="shared" si="180"/>
        <v>3.8</v>
      </c>
      <c r="AF74" s="846">
        <f t="shared" si="180"/>
        <v>0</v>
      </c>
      <c r="AG74" s="846">
        <f t="shared" si="180"/>
        <v>0</v>
      </c>
      <c r="AH74" s="846">
        <f t="shared" si="180"/>
        <v>3.8</v>
      </c>
      <c r="AI74" s="846">
        <f t="shared" si="180"/>
        <v>0</v>
      </c>
      <c r="AJ74" s="846">
        <f t="shared" si="180"/>
        <v>0</v>
      </c>
      <c r="AK74" s="846">
        <f t="shared" si="180"/>
        <v>0</v>
      </c>
      <c r="AL74" s="846">
        <f t="shared" si="180"/>
        <v>0</v>
      </c>
      <c r="AM74" s="846">
        <f t="shared" si="180"/>
        <v>0</v>
      </c>
      <c r="AN74" s="846">
        <f t="shared" si="180"/>
        <v>0</v>
      </c>
      <c r="AO74" s="846">
        <f t="shared" si="180"/>
        <v>3.8</v>
      </c>
      <c r="AP74" s="846">
        <f t="shared" si="180"/>
        <v>0</v>
      </c>
      <c r="AQ74" s="846">
        <f t="shared" si="180"/>
        <v>0</v>
      </c>
      <c r="AR74" s="846">
        <f t="shared" si="180"/>
        <v>3.8</v>
      </c>
      <c r="AS74" s="846">
        <f t="shared" si="180"/>
        <v>0</v>
      </c>
      <c r="AT74" s="846">
        <f t="shared" si="180"/>
        <v>1</v>
      </c>
      <c r="AU74" s="846">
        <f t="shared" si="180"/>
        <v>0</v>
      </c>
      <c r="AV74" s="846">
        <f t="shared" si="180"/>
        <v>0</v>
      </c>
      <c r="AW74" s="846">
        <f t="shared" si="180"/>
        <v>1</v>
      </c>
      <c r="AX74" s="846">
        <f t="shared" si="180"/>
        <v>0</v>
      </c>
      <c r="AY74" s="846">
        <f t="shared" si="180"/>
        <v>0</v>
      </c>
      <c r="AZ74" s="846">
        <f t="shared" si="180"/>
        <v>0</v>
      </c>
      <c r="BA74" s="846">
        <f t="shared" si="180"/>
        <v>0</v>
      </c>
      <c r="BB74" s="846">
        <f t="shared" si="180"/>
        <v>0</v>
      </c>
      <c r="BC74" s="846">
        <f t="shared" si="180"/>
        <v>0</v>
      </c>
      <c r="BD74" s="846">
        <f t="shared" si="180"/>
        <v>6</v>
      </c>
      <c r="BE74" s="846">
        <f t="shared" si="180"/>
        <v>0</v>
      </c>
      <c r="BF74" s="846">
        <f t="shared" si="180"/>
        <v>0</v>
      </c>
      <c r="BG74" s="846">
        <f>SUBTOTAL(9,BG75:BG79)</f>
        <v>6</v>
      </c>
      <c r="BH74" s="846">
        <f t="shared" si="180"/>
        <v>0</v>
      </c>
      <c r="BI74" s="846">
        <f t="shared" si="180"/>
        <v>0</v>
      </c>
      <c r="BJ74" s="846">
        <f t="shared" si="180"/>
        <v>0</v>
      </c>
      <c r="BK74" s="846">
        <f t="shared" si="180"/>
        <v>0</v>
      </c>
      <c r="BL74" s="846">
        <f t="shared" si="180"/>
        <v>0</v>
      </c>
      <c r="BM74" s="846">
        <f t="shared" si="180"/>
        <v>0</v>
      </c>
      <c r="BN74" s="846">
        <f t="shared" si="180"/>
        <v>0</v>
      </c>
      <c r="BO74" s="846">
        <f t="shared" si="180"/>
        <v>0</v>
      </c>
      <c r="BP74" s="846">
        <f t="shared" si="180"/>
        <v>0</v>
      </c>
      <c r="BQ74" s="846">
        <f t="shared" si="180"/>
        <v>0</v>
      </c>
      <c r="BR74" s="846">
        <f t="shared" si="180"/>
        <v>0</v>
      </c>
      <c r="BS74" s="846">
        <f t="shared" si="180"/>
        <v>0</v>
      </c>
      <c r="BT74" s="846">
        <f t="shared" si="180"/>
        <v>0</v>
      </c>
      <c r="BU74" s="846">
        <f t="shared" si="180"/>
        <v>0</v>
      </c>
      <c r="BV74" s="846">
        <f t="shared" si="180"/>
        <v>0</v>
      </c>
      <c r="BW74" s="846">
        <f t="shared" si="180"/>
        <v>0</v>
      </c>
      <c r="BX74" s="846">
        <f t="shared" si="180"/>
        <v>4.8</v>
      </c>
      <c r="BY74" s="846">
        <f t="shared" si="180"/>
        <v>0</v>
      </c>
      <c r="BZ74" s="846">
        <f t="shared" si="180"/>
        <v>0</v>
      </c>
      <c r="CA74" s="846">
        <f t="shared" si="180"/>
        <v>4.8</v>
      </c>
      <c r="CB74" s="846">
        <f t="shared" si="180"/>
        <v>0</v>
      </c>
      <c r="CC74" s="846">
        <f t="shared" si="180"/>
        <v>9.8000000000000007</v>
      </c>
      <c r="CD74" s="846">
        <f t="shared" si="180"/>
        <v>0</v>
      </c>
      <c r="CE74" s="846">
        <f t="shared" si="180"/>
        <v>0</v>
      </c>
      <c r="CF74" s="846">
        <f t="shared" si="180"/>
        <v>9.8000000000000007</v>
      </c>
      <c r="CG74" s="846">
        <f t="shared" si="180"/>
        <v>0</v>
      </c>
      <c r="CH74" s="846" t="s">
        <v>190</v>
      </c>
    </row>
    <row r="75" spans="1:86" s="821" customFormat="1" ht="33" customHeight="1" x14ac:dyDescent="0.25">
      <c r="A75" s="76" t="s">
        <v>1076</v>
      </c>
      <c r="B75" s="630" t="s">
        <v>1078</v>
      </c>
      <c r="C75" s="848" t="s">
        <v>1079</v>
      </c>
      <c r="D75" s="849" t="s">
        <v>288</v>
      </c>
      <c r="E75" s="849">
        <v>2021</v>
      </c>
      <c r="F75" s="849">
        <v>2021</v>
      </c>
      <c r="G75" s="849" t="s">
        <v>190</v>
      </c>
      <c r="H75" s="851" t="s">
        <v>190</v>
      </c>
      <c r="I75" s="851" t="s">
        <v>190</v>
      </c>
      <c r="J75" s="851" t="s">
        <v>190</v>
      </c>
      <c r="K75" s="851" t="s">
        <v>190</v>
      </c>
      <c r="L75" s="851" t="s">
        <v>190</v>
      </c>
      <c r="M75" s="851" t="s">
        <v>190</v>
      </c>
      <c r="N75" s="851" t="s">
        <v>190</v>
      </c>
      <c r="O75" s="851">
        <v>0</v>
      </c>
      <c r="P75" s="851">
        <v>1</v>
      </c>
      <c r="Q75" s="851" t="s">
        <v>190</v>
      </c>
      <c r="R75" s="851">
        <v>0</v>
      </c>
      <c r="S75" s="851">
        <v>0</v>
      </c>
      <c r="T75" s="851" t="s">
        <v>190</v>
      </c>
      <c r="U75" s="851" t="s">
        <v>190</v>
      </c>
      <c r="V75" s="851" t="s">
        <v>190</v>
      </c>
      <c r="W75" s="851" t="s">
        <v>190</v>
      </c>
      <c r="X75" s="851" t="s">
        <v>190</v>
      </c>
      <c r="Y75" s="851" t="s">
        <v>190</v>
      </c>
      <c r="Z75" s="851" t="s">
        <v>190</v>
      </c>
      <c r="AA75" s="851" t="s">
        <v>190</v>
      </c>
      <c r="AB75" s="851" t="s">
        <v>190</v>
      </c>
      <c r="AC75" s="851" t="s">
        <v>190</v>
      </c>
      <c r="AD75" s="851" t="s">
        <v>190</v>
      </c>
      <c r="AE75" s="851">
        <f>SUM(AF75:AI75)</f>
        <v>0</v>
      </c>
      <c r="AF75" s="851"/>
      <c r="AG75" s="851"/>
      <c r="AH75" s="851">
        <v>0</v>
      </c>
      <c r="AI75" s="851"/>
      <c r="AJ75" s="851">
        <f>SUM(AK75:AN75)</f>
        <v>0</v>
      </c>
      <c r="AK75" s="851"/>
      <c r="AL75" s="851"/>
      <c r="AM75" s="851"/>
      <c r="AN75" s="851"/>
      <c r="AO75" s="851">
        <f>SUM(AP75:AS75)</f>
        <v>0</v>
      </c>
      <c r="AP75" s="851"/>
      <c r="AQ75" s="851"/>
      <c r="AR75" s="851">
        <v>0</v>
      </c>
      <c r="AS75" s="851"/>
      <c r="AT75" s="851">
        <f>SUM(AU75:AX75)</f>
        <v>1</v>
      </c>
      <c r="AU75" s="851"/>
      <c r="AV75" s="851"/>
      <c r="AW75" s="851">
        <v>1</v>
      </c>
      <c r="AX75" s="851"/>
      <c r="AY75" s="851">
        <f>SUM(AZ75:BC75)</f>
        <v>0</v>
      </c>
      <c r="AZ75" s="851"/>
      <c r="BA75" s="851"/>
      <c r="BB75" s="851"/>
      <c r="BC75" s="851"/>
      <c r="BD75" s="851">
        <f>SUM(BE75:BH75)</f>
        <v>1</v>
      </c>
      <c r="BE75" s="851"/>
      <c r="BF75" s="851"/>
      <c r="BG75" s="851">
        <v>1</v>
      </c>
      <c r="BH75" s="851"/>
      <c r="BI75" s="851">
        <f>SUM(BJ75:BM75)</f>
        <v>0</v>
      </c>
      <c r="BJ75" s="851"/>
      <c r="BK75" s="851"/>
      <c r="BL75" s="851">
        <v>0</v>
      </c>
      <c r="BM75" s="851"/>
      <c r="BN75" s="851">
        <f>SUM(BO75:BR75)</f>
        <v>0</v>
      </c>
      <c r="BO75" s="851"/>
      <c r="BP75" s="851"/>
      <c r="BQ75" s="851"/>
      <c r="BR75" s="851"/>
      <c r="BS75" s="851">
        <f>SUM(BT75:BW75)</f>
        <v>0</v>
      </c>
      <c r="BT75" s="851"/>
      <c r="BU75" s="851"/>
      <c r="BV75" s="851">
        <v>0</v>
      </c>
      <c r="BW75" s="851"/>
      <c r="BX75" s="851">
        <f>SUM(BY75:CB75)</f>
        <v>1</v>
      </c>
      <c r="BY75" s="851"/>
      <c r="BZ75" s="851"/>
      <c r="CA75" s="851">
        <f>BL75+AW75+AH75</f>
        <v>1</v>
      </c>
      <c r="CB75" s="851"/>
      <c r="CC75" s="851">
        <f t="shared" ref="CC75:CC76" si="181">SUM(CD75:CG75)</f>
        <v>1</v>
      </c>
      <c r="CD75" s="851"/>
      <c r="CE75" s="851"/>
      <c r="CF75" s="851">
        <f t="shared" ref="CF75:CF76" si="182">BS75+BD75+AO75</f>
        <v>1</v>
      </c>
      <c r="CG75" s="851"/>
      <c r="CH75" s="851" t="s">
        <v>190</v>
      </c>
    </row>
    <row r="76" spans="1:86" s="821" customFormat="1" ht="33" customHeight="1" x14ac:dyDescent="0.25">
      <c r="A76" s="76" t="s">
        <v>1076</v>
      </c>
      <c r="B76" s="630" t="s">
        <v>1080</v>
      </c>
      <c r="C76" s="848" t="s">
        <v>1081</v>
      </c>
      <c r="D76" s="849" t="s">
        <v>763</v>
      </c>
      <c r="E76" s="849">
        <v>2019</v>
      </c>
      <c r="F76" s="849">
        <v>2020</v>
      </c>
      <c r="G76" s="849" t="s">
        <v>190</v>
      </c>
      <c r="H76" s="851" t="s">
        <v>190</v>
      </c>
      <c r="I76" s="851" t="s">
        <v>190</v>
      </c>
      <c r="J76" s="851" t="s">
        <v>190</v>
      </c>
      <c r="K76" s="851" t="s">
        <v>190</v>
      </c>
      <c r="L76" s="851" t="s">
        <v>190</v>
      </c>
      <c r="M76" s="851" t="s">
        <v>190</v>
      </c>
      <c r="N76" s="851" t="s">
        <v>190</v>
      </c>
      <c r="O76" s="851">
        <v>0</v>
      </c>
      <c r="P76" s="851">
        <v>3.8</v>
      </c>
      <c r="Q76" s="851" t="s">
        <v>190</v>
      </c>
      <c r="R76" s="851">
        <v>0</v>
      </c>
      <c r="S76" s="851">
        <v>0</v>
      </c>
      <c r="T76" s="851" t="s">
        <v>190</v>
      </c>
      <c r="U76" s="851" t="s">
        <v>190</v>
      </c>
      <c r="V76" s="851" t="s">
        <v>190</v>
      </c>
      <c r="W76" s="851" t="s">
        <v>190</v>
      </c>
      <c r="X76" s="851" t="s">
        <v>190</v>
      </c>
      <c r="Y76" s="851" t="s">
        <v>190</v>
      </c>
      <c r="Z76" s="851" t="s">
        <v>190</v>
      </c>
      <c r="AA76" s="851" t="s">
        <v>190</v>
      </c>
      <c r="AB76" s="851" t="s">
        <v>190</v>
      </c>
      <c r="AC76" s="851" t="s">
        <v>190</v>
      </c>
      <c r="AD76" s="851" t="s">
        <v>190</v>
      </c>
      <c r="AE76" s="851">
        <f>SUM(AF76:AI76)</f>
        <v>3.8</v>
      </c>
      <c r="AF76" s="851"/>
      <c r="AG76" s="851"/>
      <c r="AH76" s="851">
        <v>3.8</v>
      </c>
      <c r="AI76" s="851"/>
      <c r="AJ76" s="851">
        <f>SUM(AK76:AN76)</f>
        <v>0</v>
      </c>
      <c r="AK76" s="851"/>
      <c r="AL76" s="851"/>
      <c r="AM76" s="851"/>
      <c r="AN76" s="851"/>
      <c r="AO76" s="851">
        <f t="shared" ref="AO76:AO79" si="183">SUM(AP76:AS76)</f>
        <v>3.8</v>
      </c>
      <c r="AP76" s="851"/>
      <c r="AQ76" s="851"/>
      <c r="AR76" s="851">
        <v>3.8</v>
      </c>
      <c r="AS76" s="851"/>
      <c r="AT76" s="851">
        <f>SUM(AU76:AX76)</f>
        <v>0</v>
      </c>
      <c r="AU76" s="851"/>
      <c r="AV76" s="851"/>
      <c r="AW76" s="851">
        <v>0</v>
      </c>
      <c r="AX76" s="851"/>
      <c r="AY76" s="851">
        <f>SUM(AZ76:BC76)</f>
        <v>0</v>
      </c>
      <c r="AZ76" s="851"/>
      <c r="BA76" s="851"/>
      <c r="BB76" s="851"/>
      <c r="BC76" s="851"/>
      <c r="BD76" s="851">
        <f t="shared" ref="BD76:BD79" si="184">SUM(BE76:BH76)</f>
        <v>0</v>
      </c>
      <c r="BE76" s="851"/>
      <c r="BF76" s="851"/>
      <c r="BG76" s="851">
        <v>0</v>
      </c>
      <c r="BH76" s="851"/>
      <c r="BI76" s="851">
        <f>SUM(BJ76:BM76)</f>
        <v>0</v>
      </c>
      <c r="BJ76" s="851"/>
      <c r="BK76" s="851"/>
      <c r="BL76" s="851">
        <v>0</v>
      </c>
      <c r="BM76" s="851"/>
      <c r="BN76" s="851">
        <f>SUM(BO76:BR76)</f>
        <v>0</v>
      </c>
      <c r="BO76" s="851"/>
      <c r="BP76" s="851"/>
      <c r="BQ76" s="851"/>
      <c r="BR76" s="851"/>
      <c r="BS76" s="851">
        <f t="shared" ref="BS76:BS79" si="185">SUM(BT76:BW76)</f>
        <v>0</v>
      </c>
      <c r="BT76" s="851"/>
      <c r="BU76" s="851"/>
      <c r="BV76" s="851">
        <v>0</v>
      </c>
      <c r="BW76" s="851"/>
      <c r="BX76" s="851">
        <f>SUM(BY76:CB76)</f>
        <v>3.8</v>
      </c>
      <c r="BY76" s="851"/>
      <c r="BZ76" s="851"/>
      <c r="CA76" s="851">
        <f>BL76+AW76+AH76</f>
        <v>3.8</v>
      </c>
      <c r="CB76" s="851"/>
      <c r="CC76" s="851">
        <f t="shared" si="181"/>
        <v>3.8</v>
      </c>
      <c r="CD76" s="851"/>
      <c r="CE76" s="851"/>
      <c r="CF76" s="851">
        <f t="shared" si="182"/>
        <v>3.8</v>
      </c>
      <c r="CG76" s="851"/>
      <c r="CH76" s="851" t="s">
        <v>190</v>
      </c>
    </row>
    <row r="77" spans="1:86" s="821" customFormat="1" ht="33" customHeight="1" x14ac:dyDescent="0.25">
      <c r="A77" s="76" t="s">
        <v>1076</v>
      </c>
      <c r="B77" s="630" t="s">
        <v>1734</v>
      </c>
      <c r="C77" s="848" t="s">
        <v>1735</v>
      </c>
      <c r="D77" s="929" t="s">
        <v>288</v>
      </c>
      <c r="E77" s="929">
        <v>2021</v>
      </c>
      <c r="F77" s="929">
        <v>2021</v>
      </c>
      <c r="G77" s="943">
        <v>2021</v>
      </c>
      <c r="H77" s="851" t="s">
        <v>190</v>
      </c>
      <c r="I77" s="851" t="s">
        <v>190</v>
      </c>
      <c r="J77" s="851" t="s">
        <v>190</v>
      </c>
      <c r="K77" s="851" t="s">
        <v>190</v>
      </c>
      <c r="L77" s="851" t="s">
        <v>190</v>
      </c>
      <c r="M77" s="851" t="s">
        <v>190</v>
      </c>
      <c r="N77" s="851" t="s">
        <v>190</v>
      </c>
      <c r="O77" s="851"/>
      <c r="P77" s="851">
        <v>4</v>
      </c>
      <c r="Q77" s="851"/>
      <c r="R77" s="851"/>
      <c r="S77" s="851"/>
      <c r="T77" s="851"/>
      <c r="U77" s="851"/>
      <c r="V77" s="851" t="s">
        <v>190</v>
      </c>
      <c r="W77" s="851" t="s">
        <v>190</v>
      </c>
      <c r="X77" s="851" t="s">
        <v>190</v>
      </c>
      <c r="Y77" s="851" t="s">
        <v>190</v>
      </c>
      <c r="Z77" s="851" t="s">
        <v>190</v>
      </c>
      <c r="AA77" s="851" t="s">
        <v>190</v>
      </c>
      <c r="AB77" s="851" t="s">
        <v>190</v>
      </c>
      <c r="AC77" s="851" t="s">
        <v>190</v>
      </c>
      <c r="AD77" s="851"/>
      <c r="AE77" s="851">
        <v>0</v>
      </c>
      <c r="AF77" s="851"/>
      <c r="AG77" s="851"/>
      <c r="AH77" s="851">
        <v>0</v>
      </c>
      <c r="AI77" s="851"/>
      <c r="AJ77" s="851"/>
      <c r="AK77" s="851"/>
      <c r="AL77" s="851"/>
      <c r="AM77" s="851"/>
      <c r="AN77" s="851"/>
      <c r="AO77" s="851">
        <f t="shared" si="183"/>
        <v>0</v>
      </c>
      <c r="AP77" s="851"/>
      <c r="AQ77" s="851"/>
      <c r="AR77" s="851">
        <v>0</v>
      </c>
      <c r="AS77" s="851"/>
      <c r="AT77" s="851">
        <v>0</v>
      </c>
      <c r="AU77" s="851"/>
      <c r="AV77" s="851"/>
      <c r="AW77" s="851">
        <v>0</v>
      </c>
      <c r="AX77" s="851"/>
      <c r="AY77" s="851"/>
      <c r="AZ77" s="851"/>
      <c r="BA77" s="851"/>
      <c r="BB77" s="851"/>
      <c r="BC77" s="851"/>
      <c r="BD77" s="851">
        <f t="shared" si="184"/>
        <v>4</v>
      </c>
      <c r="BE77" s="851"/>
      <c r="BF77" s="851"/>
      <c r="BG77" s="851">
        <v>4</v>
      </c>
      <c r="BH77" s="851"/>
      <c r="BI77" s="851">
        <v>0</v>
      </c>
      <c r="BJ77" s="851"/>
      <c r="BK77" s="851"/>
      <c r="BL77" s="851">
        <v>0</v>
      </c>
      <c r="BM77" s="851"/>
      <c r="BN77" s="851"/>
      <c r="BO77" s="851"/>
      <c r="BP77" s="851"/>
      <c r="BQ77" s="851"/>
      <c r="BR77" s="851"/>
      <c r="BS77" s="851">
        <f t="shared" si="185"/>
        <v>0</v>
      </c>
      <c r="BT77" s="851"/>
      <c r="BU77" s="851"/>
      <c r="BV77" s="851">
        <v>0</v>
      </c>
      <c r="BW77" s="851"/>
      <c r="BX77" s="851">
        <v>0</v>
      </c>
      <c r="BY77" s="851"/>
      <c r="BZ77" s="851"/>
      <c r="CA77" s="851">
        <v>0</v>
      </c>
      <c r="CB77" s="851"/>
      <c r="CC77" s="851">
        <f>SUM(CD77:CG77)</f>
        <v>4</v>
      </c>
      <c r="CD77" s="851"/>
      <c r="CE77" s="851"/>
      <c r="CF77" s="851">
        <f>BS77+BD77+AO77</f>
        <v>4</v>
      </c>
      <c r="CG77" s="851"/>
      <c r="CH77" s="851"/>
    </row>
    <row r="78" spans="1:86" s="821" customFormat="1" ht="33" customHeight="1" x14ac:dyDescent="0.25">
      <c r="A78" s="76" t="s">
        <v>1076</v>
      </c>
      <c r="B78" s="630" t="s">
        <v>1736</v>
      </c>
      <c r="C78" s="848" t="s">
        <v>1737</v>
      </c>
      <c r="D78" s="929" t="s">
        <v>288</v>
      </c>
      <c r="E78" s="929">
        <v>2021</v>
      </c>
      <c r="F78" s="929">
        <v>2021</v>
      </c>
      <c r="G78" s="943">
        <v>2021</v>
      </c>
      <c r="H78" s="851" t="s">
        <v>190</v>
      </c>
      <c r="I78" s="851" t="s">
        <v>190</v>
      </c>
      <c r="J78" s="851" t="s">
        <v>190</v>
      </c>
      <c r="K78" s="851" t="s">
        <v>190</v>
      </c>
      <c r="L78" s="851" t="s">
        <v>190</v>
      </c>
      <c r="M78" s="851" t="s">
        <v>190</v>
      </c>
      <c r="N78" s="851" t="s">
        <v>190</v>
      </c>
      <c r="O78" s="851"/>
      <c r="P78" s="851">
        <v>0.55000000000000004</v>
      </c>
      <c r="Q78" s="851"/>
      <c r="R78" s="851"/>
      <c r="S78" s="851"/>
      <c r="T78" s="851"/>
      <c r="U78" s="851"/>
      <c r="V78" s="851" t="s">
        <v>190</v>
      </c>
      <c r="W78" s="851" t="s">
        <v>190</v>
      </c>
      <c r="X78" s="851" t="s">
        <v>190</v>
      </c>
      <c r="Y78" s="851" t="s">
        <v>190</v>
      </c>
      <c r="Z78" s="851" t="s">
        <v>190</v>
      </c>
      <c r="AA78" s="851" t="s">
        <v>190</v>
      </c>
      <c r="AB78" s="851" t="s">
        <v>190</v>
      </c>
      <c r="AC78" s="851" t="s">
        <v>190</v>
      </c>
      <c r="AD78" s="851"/>
      <c r="AE78" s="851">
        <v>0</v>
      </c>
      <c r="AF78" s="851"/>
      <c r="AG78" s="851"/>
      <c r="AH78" s="851">
        <v>0</v>
      </c>
      <c r="AI78" s="851"/>
      <c r="AJ78" s="851"/>
      <c r="AK78" s="851"/>
      <c r="AL78" s="851"/>
      <c r="AM78" s="851"/>
      <c r="AN78" s="851"/>
      <c r="AO78" s="851">
        <f t="shared" si="183"/>
        <v>0</v>
      </c>
      <c r="AP78" s="851"/>
      <c r="AQ78" s="851"/>
      <c r="AR78" s="851">
        <v>0</v>
      </c>
      <c r="AS78" s="851"/>
      <c r="AT78" s="851">
        <v>0</v>
      </c>
      <c r="AU78" s="851"/>
      <c r="AV78" s="851"/>
      <c r="AW78" s="851">
        <v>0</v>
      </c>
      <c r="AX78" s="851"/>
      <c r="AY78" s="851"/>
      <c r="AZ78" s="851"/>
      <c r="BA78" s="851"/>
      <c r="BB78" s="851"/>
      <c r="BC78" s="851"/>
      <c r="BD78" s="851">
        <f t="shared" si="184"/>
        <v>0.5</v>
      </c>
      <c r="BE78" s="851"/>
      <c r="BF78" s="851"/>
      <c r="BG78" s="851">
        <v>0.5</v>
      </c>
      <c r="BH78" s="851"/>
      <c r="BI78" s="851">
        <v>0</v>
      </c>
      <c r="BJ78" s="851"/>
      <c r="BK78" s="851"/>
      <c r="BL78" s="851">
        <v>0</v>
      </c>
      <c r="BM78" s="851"/>
      <c r="BN78" s="851"/>
      <c r="BO78" s="851"/>
      <c r="BP78" s="851"/>
      <c r="BQ78" s="851"/>
      <c r="BR78" s="851"/>
      <c r="BS78" s="851">
        <f t="shared" si="185"/>
        <v>0</v>
      </c>
      <c r="BT78" s="851"/>
      <c r="BU78" s="851"/>
      <c r="BV78" s="851">
        <v>0</v>
      </c>
      <c r="BW78" s="851"/>
      <c r="BX78" s="851">
        <v>0</v>
      </c>
      <c r="BY78" s="851"/>
      <c r="BZ78" s="851"/>
      <c r="CA78" s="851">
        <v>0</v>
      </c>
      <c r="CB78" s="851"/>
      <c r="CC78" s="851">
        <f t="shared" ref="CC78:CC79" si="186">SUM(CD78:CG78)</f>
        <v>0.5</v>
      </c>
      <c r="CD78" s="851"/>
      <c r="CE78" s="851"/>
      <c r="CF78" s="851">
        <f t="shared" ref="CF78:CF79" si="187">BS78+BD78+AO78</f>
        <v>0.5</v>
      </c>
      <c r="CG78" s="851"/>
      <c r="CH78" s="851"/>
    </row>
    <row r="79" spans="1:86" s="821" customFormat="1" ht="33" customHeight="1" x14ac:dyDescent="0.25">
      <c r="A79" s="76" t="s">
        <v>1076</v>
      </c>
      <c r="B79" s="630" t="s">
        <v>1738</v>
      </c>
      <c r="C79" s="848" t="s">
        <v>1739</v>
      </c>
      <c r="D79" s="929" t="s">
        <v>288</v>
      </c>
      <c r="E79" s="929">
        <v>2021</v>
      </c>
      <c r="F79" s="929">
        <v>2021</v>
      </c>
      <c r="G79" s="943">
        <v>2021</v>
      </c>
      <c r="H79" s="851" t="s">
        <v>190</v>
      </c>
      <c r="I79" s="851" t="s">
        <v>190</v>
      </c>
      <c r="J79" s="851" t="s">
        <v>190</v>
      </c>
      <c r="K79" s="851" t="s">
        <v>190</v>
      </c>
      <c r="L79" s="851" t="s">
        <v>190</v>
      </c>
      <c r="M79" s="851" t="s">
        <v>190</v>
      </c>
      <c r="N79" s="851" t="s">
        <v>190</v>
      </c>
      <c r="O79" s="851"/>
      <c r="P79" s="851">
        <v>0.5</v>
      </c>
      <c r="Q79" s="851"/>
      <c r="R79" s="851"/>
      <c r="S79" s="851"/>
      <c r="T79" s="851"/>
      <c r="U79" s="851"/>
      <c r="V79" s="851" t="s">
        <v>190</v>
      </c>
      <c r="W79" s="851" t="s">
        <v>190</v>
      </c>
      <c r="X79" s="851" t="s">
        <v>190</v>
      </c>
      <c r="Y79" s="851" t="s">
        <v>190</v>
      </c>
      <c r="Z79" s="851" t="s">
        <v>190</v>
      </c>
      <c r="AA79" s="851" t="s">
        <v>190</v>
      </c>
      <c r="AB79" s="851" t="s">
        <v>190</v>
      </c>
      <c r="AC79" s="851" t="s">
        <v>190</v>
      </c>
      <c r="AD79" s="851"/>
      <c r="AE79" s="851">
        <v>0</v>
      </c>
      <c r="AF79" s="851"/>
      <c r="AG79" s="851"/>
      <c r="AH79" s="851">
        <v>0</v>
      </c>
      <c r="AI79" s="851"/>
      <c r="AJ79" s="851"/>
      <c r="AK79" s="851"/>
      <c r="AL79" s="851"/>
      <c r="AM79" s="851"/>
      <c r="AN79" s="851"/>
      <c r="AO79" s="851">
        <f t="shared" si="183"/>
        <v>0</v>
      </c>
      <c r="AP79" s="851"/>
      <c r="AQ79" s="851"/>
      <c r="AR79" s="851">
        <v>0</v>
      </c>
      <c r="AS79" s="851"/>
      <c r="AT79" s="851">
        <v>0</v>
      </c>
      <c r="AU79" s="851"/>
      <c r="AV79" s="851"/>
      <c r="AW79" s="851">
        <v>0</v>
      </c>
      <c r="AX79" s="851"/>
      <c r="AY79" s="851"/>
      <c r="AZ79" s="851"/>
      <c r="BA79" s="851"/>
      <c r="BB79" s="851"/>
      <c r="BC79" s="851"/>
      <c r="BD79" s="851">
        <f t="shared" si="184"/>
        <v>0.5</v>
      </c>
      <c r="BE79" s="851"/>
      <c r="BF79" s="851"/>
      <c r="BG79" s="851">
        <v>0.5</v>
      </c>
      <c r="BH79" s="851"/>
      <c r="BI79" s="851">
        <v>0</v>
      </c>
      <c r="BJ79" s="851"/>
      <c r="BK79" s="851"/>
      <c r="BL79" s="851">
        <v>0</v>
      </c>
      <c r="BM79" s="851"/>
      <c r="BN79" s="851"/>
      <c r="BO79" s="851"/>
      <c r="BP79" s="851"/>
      <c r="BQ79" s="851"/>
      <c r="BR79" s="851"/>
      <c r="BS79" s="851">
        <f t="shared" si="185"/>
        <v>0</v>
      </c>
      <c r="BT79" s="851"/>
      <c r="BU79" s="851"/>
      <c r="BV79" s="851">
        <v>0</v>
      </c>
      <c r="BW79" s="851"/>
      <c r="BX79" s="851">
        <v>0</v>
      </c>
      <c r="BY79" s="851"/>
      <c r="BZ79" s="851"/>
      <c r="CA79" s="851">
        <v>0</v>
      </c>
      <c r="CB79" s="851"/>
      <c r="CC79" s="851">
        <f t="shared" si="186"/>
        <v>0.5</v>
      </c>
      <c r="CD79" s="851"/>
      <c r="CE79" s="851"/>
      <c r="CF79" s="851">
        <f t="shared" si="187"/>
        <v>0.5</v>
      </c>
      <c r="CG79" s="851"/>
      <c r="CH79" s="851"/>
    </row>
    <row r="80" spans="1:86" s="841" customFormat="1" ht="48" customHeight="1" x14ac:dyDescent="0.25">
      <c r="A80" s="836" t="s">
        <v>187</v>
      </c>
      <c r="B80" s="837" t="s">
        <v>186</v>
      </c>
      <c r="C80" s="838" t="s">
        <v>93</v>
      </c>
      <c r="D80" s="839"/>
      <c r="E80" s="839"/>
      <c r="F80" s="839"/>
      <c r="G80" s="839"/>
      <c r="H80" s="840"/>
      <c r="I80" s="840"/>
      <c r="J80" s="840" t="s">
        <v>190</v>
      </c>
      <c r="K80" s="840"/>
      <c r="L80" s="840"/>
      <c r="M80" s="840"/>
      <c r="N80" s="840"/>
      <c r="O80" s="840"/>
      <c r="P80" s="840"/>
      <c r="Q80" s="840"/>
      <c r="R80" s="840" t="s">
        <v>190</v>
      </c>
      <c r="S80" s="840" t="s">
        <v>190</v>
      </c>
      <c r="T80" s="840" t="s">
        <v>190</v>
      </c>
      <c r="U80" s="840" t="s">
        <v>190</v>
      </c>
      <c r="V80" s="840" t="s">
        <v>190</v>
      </c>
      <c r="W80" s="840" t="s">
        <v>190</v>
      </c>
      <c r="X80" s="840" t="s">
        <v>190</v>
      </c>
      <c r="Y80" s="840" t="s">
        <v>190</v>
      </c>
      <c r="Z80" s="840" t="s">
        <v>190</v>
      </c>
      <c r="AA80" s="840" t="s">
        <v>190</v>
      </c>
      <c r="AB80" s="840" t="s">
        <v>190</v>
      </c>
      <c r="AC80" s="840" t="s">
        <v>190</v>
      </c>
      <c r="AD80" s="840" t="s">
        <v>190</v>
      </c>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0"/>
      <c r="BA80" s="840"/>
      <c r="BB80" s="840"/>
      <c r="BC80" s="840"/>
      <c r="BD80" s="840"/>
      <c r="BE80" s="840"/>
      <c r="BF80" s="840"/>
      <c r="BG80" s="840"/>
      <c r="BH80" s="840"/>
      <c r="BI80" s="840"/>
      <c r="BJ80" s="840"/>
      <c r="BK80" s="840"/>
      <c r="BL80" s="840"/>
      <c r="BM80" s="840"/>
      <c r="BN80" s="840"/>
      <c r="BO80" s="840"/>
      <c r="BP80" s="840"/>
      <c r="BQ80" s="840"/>
      <c r="BR80" s="840"/>
      <c r="BS80" s="840"/>
      <c r="BT80" s="840"/>
      <c r="BU80" s="840"/>
      <c r="BV80" s="840"/>
      <c r="BW80" s="840"/>
      <c r="BX80" s="840"/>
      <c r="BY80" s="840"/>
      <c r="BZ80" s="840"/>
      <c r="CA80" s="840"/>
      <c r="CB80" s="840"/>
      <c r="CC80" s="840"/>
      <c r="CD80" s="840"/>
      <c r="CE80" s="840"/>
      <c r="CF80" s="840"/>
      <c r="CG80" s="840"/>
      <c r="CH80" s="840" t="s">
        <v>190</v>
      </c>
    </row>
    <row r="81" spans="1:86" s="841" customFormat="1" ht="48" customHeight="1" x14ac:dyDescent="0.25">
      <c r="A81" s="836" t="s">
        <v>1082</v>
      </c>
      <c r="B81" s="837" t="s">
        <v>188</v>
      </c>
      <c r="C81" s="838" t="s">
        <v>93</v>
      </c>
      <c r="D81" s="839"/>
      <c r="E81" s="839"/>
      <c r="F81" s="839"/>
      <c r="G81" s="839"/>
      <c r="H81" s="840">
        <f>SUBTOTAL(9,H82:H84)</f>
        <v>0</v>
      </c>
      <c r="I81" s="840">
        <f t="shared" ref="I81:CG81" si="188">SUBTOTAL(9,I82:I84)</f>
        <v>0</v>
      </c>
      <c r="J81" s="840" t="s">
        <v>190</v>
      </c>
      <c r="K81" s="840">
        <f t="shared" si="188"/>
        <v>0</v>
      </c>
      <c r="L81" s="840">
        <f t="shared" si="188"/>
        <v>0</v>
      </c>
      <c r="M81" s="840">
        <f t="shared" si="188"/>
        <v>0</v>
      </c>
      <c r="N81" s="840">
        <f t="shared" si="188"/>
        <v>0</v>
      </c>
      <c r="O81" s="840">
        <f>SUBTOTAL(9,O82:O84)</f>
        <v>0</v>
      </c>
      <c r="P81" s="840">
        <f t="shared" si="188"/>
        <v>2.5000000000000004</v>
      </c>
      <c r="Q81" s="840">
        <f t="shared" si="188"/>
        <v>0</v>
      </c>
      <c r="R81" s="840">
        <f t="shared" si="188"/>
        <v>0</v>
      </c>
      <c r="S81" s="840">
        <f t="shared" si="188"/>
        <v>0</v>
      </c>
      <c r="T81" s="840">
        <f t="shared" si="188"/>
        <v>0</v>
      </c>
      <c r="U81" s="840">
        <f t="shared" si="188"/>
        <v>0</v>
      </c>
      <c r="V81" s="840">
        <f t="shared" si="188"/>
        <v>0</v>
      </c>
      <c r="W81" s="840">
        <f t="shared" si="188"/>
        <v>0</v>
      </c>
      <c r="X81" s="840">
        <f t="shared" si="188"/>
        <v>0</v>
      </c>
      <c r="Y81" s="840">
        <f t="shared" si="188"/>
        <v>0</v>
      </c>
      <c r="Z81" s="840">
        <f t="shared" si="188"/>
        <v>0</v>
      </c>
      <c r="AA81" s="840">
        <f t="shared" si="188"/>
        <v>0</v>
      </c>
      <c r="AB81" s="840">
        <f t="shared" si="188"/>
        <v>0</v>
      </c>
      <c r="AC81" s="840">
        <f t="shared" si="188"/>
        <v>0</v>
      </c>
      <c r="AD81" s="840">
        <f t="shared" si="188"/>
        <v>0</v>
      </c>
      <c r="AE81" s="840">
        <f t="shared" si="188"/>
        <v>0.3</v>
      </c>
      <c r="AF81" s="840">
        <f t="shared" si="188"/>
        <v>0</v>
      </c>
      <c r="AG81" s="840">
        <f t="shared" si="188"/>
        <v>0</v>
      </c>
      <c r="AH81" s="840">
        <f t="shared" si="188"/>
        <v>0.3</v>
      </c>
      <c r="AI81" s="840">
        <f t="shared" si="188"/>
        <v>0</v>
      </c>
      <c r="AJ81" s="840">
        <f t="shared" si="188"/>
        <v>0</v>
      </c>
      <c r="AK81" s="840">
        <f t="shared" si="188"/>
        <v>0</v>
      </c>
      <c r="AL81" s="840">
        <f t="shared" si="188"/>
        <v>0</v>
      </c>
      <c r="AM81" s="840">
        <f t="shared" si="188"/>
        <v>0</v>
      </c>
      <c r="AN81" s="840">
        <f t="shared" si="188"/>
        <v>0</v>
      </c>
      <c r="AO81" s="840">
        <f t="shared" si="188"/>
        <v>0.3</v>
      </c>
      <c r="AP81" s="840">
        <f t="shared" si="188"/>
        <v>0</v>
      </c>
      <c r="AQ81" s="840">
        <f t="shared" si="188"/>
        <v>0</v>
      </c>
      <c r="AR81" s="840">
        <f t="shared" si="188"/>
        <v>0.3</v>
      </c>
      <c r="AS81" s="840">
        <f t="shared" si="188"/>
        <v>0</v>
      </c>
      <c r="AT81" s="840">
        <f t="shared" si="188"/>
        <v>0.3</v>
      </c>
      <c r="AU81" s="840">
        <f t="shared" si="188"/>
        <v>0</v>
      </c>
      <c r="AV81" s="840">
        <f t="shared" si="188"/>
        <v>0</v>
      </c>
      <c r="AW81" s="840">
        <f t="shared" si="188"/>
        <v>0.3</v>
      </c>
      <c r="AX81" s="840">
        <f t="shared" si="188"/>
        <v>0</v>
      </c>
      <c r="AY81" s="840">
        <f t="shared" si="188"/>
        <v>0</v>
      </c>
      <c r="AZ81" s="840">
        <f t="shared" si="188"/>
        <v>0</v>
      </c>
      <c r="BA81" s="840">
        <f t="shared" si="188"/>
        <v>0</v>
      </c>
      <c r="BB81" s="840">
        <f t="shared" si="188"/>
        <v>0</v>
      </c>
      <c r="BC81" s="840">
        <f t="shared" si="188"/>
        <v>0</v>
      </c>
      <c r="BD81" s="840">
        <f t="shared" si="188"/>
        <v>1.9</v>
      </c>
      <c r="BE81" s="840">
        <f t="shared" si="188"/>
        <v>0</v>
      </c>
      <c r="BF81" s="840">
        <f t="shared" si="188"/>
        <v>0</v>
      </c>
      <c r="BG81" s="840">
        <f>SUBTOTAL(9,BG82:BG84)</f>
        <v>1.9</v>
      </c>
      <c r="BH81" s="840">
        <f t="shared" si="188"/>
        <v>0</v>
      </c>
      <c r="BI81" s="840">
        <f t="shared" si="188"/>
        <v>0.3</v>
      </c>
      <c r="BJ81" s="840">
        <f t="shared" si="188"/>
        <v>0</v>
      </c>
      <c r="BK81" s="840">
        <f t="shared" si="188"/>
        <v>0</v>
      </c>
      <c r="BL81" s="840">
        <f t="shared" si="188"/>
        <v>0.3</v>
      </c>
      <c r="BM81" s="840">
        <f t="shared" si="188"/>
        <v>0</v>
      </c>
      <c r="BN81" s="840">
        <f t="shared" si="188"/>
        <v>0</v>
      </c>
      <c r="BO81" s="840">
        <f t="shared" si="188"/>
        <v>0</v>
      </c>
      <c r="BP81" s="840">
        <f t="shared" si="188"/>
        <v>0</v>
      </c>
      <c r="BQ81" s="840">
        <f t="shared" si="188"/>
        <v>0</v>
      </c>
      <c r="BR81" s="840">
        <f t="shared" si="188"/>
        <v>0</v>
      </c>
      <c r="BS81" s="840">
        <f t="shared" si="188"/>
        <v>0.3</v>
      </c>
      <c r="BT81" s="840">
        <f t="shared" si="188"/>
        <v>0</v>
      </c>
      <c r="BU81" s="840">
        <f t="shared" si="188"/>
        <v>0</v>
      </c>
      <c r="BV81" s="840">
        <f t="shared" si="188"/>
        <v>0.3</v>
      </c>
      <c r="BW81" s="840">
        <f t="shared" si="188"/>
        <v>0</v>
      </c>
      <c r="BX81" s="840">
        <f t="shared" si="188"/>
        <v>0.89999999999999991</v>
      </c>
      <c r="BY81" s="840">
        <f t="shared" si="188"/>
        <v>0</v>
      </c>
      <c r="BZ81" s="840">
        <f t="shared" si="188"/>
        <v>0</v>
      </c>
      <c r="CA81" s="840">
        <f t="shared" si="188"/>
        <v>0.89999999999999991</v>
      </c>
      <c r="CB81" s="840">
        <f t="shared" si="188"/>
        <v>0</v>
      </c>
      <c r="CC81" s="840">
        <f t="shared" si="188"/>
        <v>2.5</v>
      </c>
      <c r="CD81" s="840">
        <f t="shared" si="188"/>
        <v>0</v>
      </c>
      <c r="CE81" s="840">
        <f t="shared" si="188"/>
        <v>0</v>
      </c>
      <c r="CF81" s="840">
        <f t="shared" si="188"/>
        <v>2.5</v>
      </c>
      <c r="CG81" s="840">
        <f t="shared" si="188"/>
        <v>0</v>
      </c>
      <c r="CH81" s="840" t="s">
        <v>190</v>
      </c>
    </row>
    <row r="82" spans="1:86" ht="33" customHeight="1" x14ac:dyDescent="0.25">
      <c r="A82" s="853" t="s">
        <v>1082</v>
      </c>
      <c r="B82" s="854" t="s">
        <v>1083</v>
      </c>
      <c r="C82" s="856" t="s">
        <v>1084</v>
      </c>
      <c r="D82" s="849" t="s">
        <v>288</v>
      </c>
      <c r="E82" s="849">
        <v>2020</v>
      </c>
      <c r="F82" s="849">
        <v>2022</v>
      </c>
      <c r="G82" s="849" t="s">
        <v>190</v>
      </c>
      <c r="H82" s="851" t="s">
        <v>190</v>
      </c>
      <c r="I82" s="851" t="s">
        <v>190</v>
      </c>
      <c r="J82" s="851" t="s">
        <v>190</v>
      </c>
      <c r="K82" s="851" t="s">
        <v>190</v>
      </c>
      <c r="L82" s="851" t="s">
        <v>190</v>
      </c>
      <c r="M82" s="851" t="s">
        <v>190</v>
      </c>
      <c r="N82" s="851" t="s">
        <v>190</v>
      </c>
      <c r="O82" s="851">
        <v>0</v>
      </c>
      <c r="P82" s="851">
        <v>0.45</v>
      </c>
      <c r="Q82" s="851" t="s">
        <v>190</v>
      </c>
      <c r="R82" s="851">
        <v>0</v>
      </c>
      <c r="S82" s="851">
        <v>0</v>
      </c>
      <c r="T82" s="851" t="s">
        <v>190</v>
      </c>
      <c r="U82" s="851" t="s">
        <v>190</v>
      </c>
      <c r="V82" s="851" t="s">
        <v>190</v>
      </c>
      <c r="W82" s="851" t="s">
        <v>190</v>
      </c>
      <c r="X82" s="851" t="s">
        <v>190</v>
      </c>
      <c r="Y82" s="851" t="s">
        <v>190</v>
      </c>
      <c r="Z82" s="851" t="s">
        <v>190</v>
      </c>
      <c r="AA82" s="851" t="s">
        <v>190</v>
      </c>
      <c r="AB82" s="851" t="s">
        <v>190</v>
      </c>
      <c r="AC82" s="851" t="s">
        <v>190</v>
      </c>
      <c r="AD82" s="851" t="s">
        <v>190</v>
      </c>
      <c r="AE82" s="851">
        <f>SUM(AF82:AI82)</f>
        <v>0.15</v>
      </c>
      <c r="AF82" s="851"/>
      <c r="AG82" s="851"/>
      <c r="AH82" s="851">
        <v>0.15</v>
      </c>
      <c r="AI82" s="851"/>
      <c r="AJ82" s="851">
        <f>SUM(AK82:AN82)</f>
        <v>0</v>
      </c>
      <c r="AK82" s="851"/>
      <c r="AL82" s="851"/>
      <c r="AM82" s="851"/>
      <c r="AN82" s="851"/>
      <c r="AO82" s="851">
        <f>SUM(AP82:AS82)</f>
        <v>0.15</v>
      </c>
      <c r="AP82" s="851"/>
      <c r="AQ82" s="851"/>
      <c r="AR82" s="851">
        <v>0.15</v>
      </c>
      <c r="AS82" s="851"/>
      <c r="AT82" s="851">
        <f>SUM(AU82:AX82)</f>
        <v>0.15</v>
      </c>
      <c r="AU82" s="851"/>
      <c r="AV82" s="851"/>
      <c r="AW82" s="851">
        <v>0.15</v>
      </c>
      <c r="AX82" s="851"/>
      <c r="AY82" s="851">
        <f>SUM(AZ82:BC82)</f>
        <v>0</v>
      </c>
      <c r="AZ82" s="851"/>
      <c r="BA82" s="851"/>
      <c r="BB82" s="851"/>
      <c r="BC82" s="851"/>
      <c r="BD82" s="851">
        <f>SUM(BE82:BH82)</f>
        <v>0.15</v>
      </c>
      <c r="BE82" s="851"/>
      <c r="BF82" s="851"/>
      <c r="BG82" s="851">
        <v>0.15</v>
      </c>
      <c r="BH82" s="851"/>
      <c r="BI82" s="851">
        <f>SUM(BJ82:BM82)</f>
        <v>0.15</v>
      </c>
      <c r="BJ82" s="851"/>
      <c r="BK82" s="851"/>
      <c r="BL82" s="851">
        <v>0.15</v>
      </c>
      <c r="BM82" s="851"/>
      <c r="BN82" s="851">
        <f>SUM(BO82:BR82)</f>
        <v>0</v>
      </c>
      <c r="BO82" s="851"/>
      <c r="BP82" s="851"/>
      <c r="BQ82" s="851"/>
      <c r="BR82" s="851"/>
      <c r="BS82" s="851">
        <f>SUM(BT82:BW82)</f>
        <v>0.15</v>
      </c>
      <c r="BT82" s="851"/>
      <c r="BU82" s="851"/>
      <c r="BV82" s="851">
        <v>0.15</v>
      </c>
      <c r="BW82" s="851"/>
      <c r="BX82" s="851">
        <f>SUM(BY82:CB82)</f>
        <v>0.44999999999999996</v>
      </c>
      <c r="BY82" s="851"/>
      <c r="BZ82" s="851"/>
      <c r="CA82" s="851">
        <f>BL82+AW82+AH82</f>
        <v>0.44999999999999996</v>
      </c>
      <c r="CB82" s="851"/>
      <c r="CC82" s="855">
        <f t="shared" ref="CC82:CC84" si="189">SUM(CD82:CG82)</f>
        <v>0.44999999999999996</v>
      </c>
      <c r="CD82" s="855"/>
      <c r="CE82" s="855"/>
      <c r="CF82" s="855">
        <f t="shared" ref="CF82:CF84" si="190">BS82+BD82+AO82</f>
        <v>0.44999999999999996</v>
      </c>
      <c r="CG82" s="855"/>
      <c r="CH82" s="855" t="s">
        <v>190</v>
      </c>
    </row>
    <row r="83" spans="1:86" ht="33" customHeight="1" x14ac:dyDescent="0.25">
      <c r="A83" s="853" t="s">
        <v>1082</v>
      </c>
      <c r="B83" s="854" t="s">
        <v>1740</v>
      </c>
      <c r="C83" s="856" t="s">
        <v>1742</v>
      </c>
      <c r="D83" s="929" t="s">
        <v>288</v>
      </c>
      <c r="E83" s="929">
        <v>2021</v>
      </c>
      <c r="F83" s="929">
        <v>2021</v>
      </c>
      <c r="G83" s="943">
        <v>2021</v>
      </c>
      <c r="H83" s="851" t="s">
        <v>190</v>
      </c>
      <c r="I83" s="851" t="s">
        <v>190</v>
      </c>
      <c r="J83" s="851" t="s">
        <v>190</v>
      </c>
      <c r="K83" s="851" t="s">
        <v>190</v>
      </c>
      <c r="L83" s="851" t="s">
        <v>190</v>
      </c>
      <c r="M83" s="851" t="s">
        <v>190</v>
      </c>
      <c r="N83" s="851" t="s">
        <v>190</v>
      </c>
      <c r="O83" s="851">
        <v>0</v>
      </c>
      <c r="P83" s="851">
        <v>1.6</v>
      </c>
      <c r="Q83" s="851"/>
      <c r="R83" s="851"/>
      <c r="S83" s="851"/>
      <c r="T83" s="851"/>
      <c r="U83" s="851"/>
      <c r="V83" s="851"/>
      <c r="W83" s="851"/>
      <c r="X83" s="851"/>
      <c r="Y83" s="851"/>
      <c r="Z83" s="851"/>
      <c r="AA83" s="851"/>
      <c r="AB83" s="851"/>
      <c r="AC83" s="851" t="s">
        <v>190</v>
      </c>
      <c r="AD83" s="851" t="s">
        <v>190</v>
      </c>
      <c r="AE83" s="851">
        <v>0</v>
      </c>
      <c r="AF83" s="851"/>
      <c r="AG83" s="851"/>
      <c r="AH83" s="851">
        <v>0</v>
      </c>
      <c r="AI83" s="851"/>
      <c r="AJ83" s="851"/>
      <c r="AK83" s="851"/>
      <c r="AL83" s="851"/>
      <c r="AM83" s="851"/>
      <c r="AN83" s="851"/>
      <c r="AO83" s="851">
        <f t="shared" ref="AO83:AO84" si="191">SUM(AP83:AS83)</f>
        <v>0</v>
      </c>
      <c r="AP83" s="851"/>
      <c r="AQ83" s="851"/>
      <c r="AR83" s="851">
        <v>0</v>
      </c>
      <c r="AS83" s="851"/>
      <c r="AT83" s="851">
        <v>0</v>
      </c>
      <c r="AU83" s="851"/>
      <c r="AV83" s="851"/>
      <c r="AW83" s="851">
        <v>0</v>
      </c>
      <c r="AX83" s="851"/>
      <c r="AY83" s="851"/>
      <c r="AZ83" s="851"/>
      <c r="BA83" s="851"/>
      <c r="BB83" s="851"/>
      <c r="BC83" s="851"/>
      <c r="BD83" s="851">
        <f t="shared" ref="BD83:BD84" si="192">SUM(BE83:BH83)</f>
        <v>1.6</v>
      </c>
      <c r="BE83" s="851"/>
      <c r="BF83" s="851"/>
      <c r="BG83" s="851">
        <v>1.6</v>
      </c>
      <c r="BH83" s="851"/>
      <c r="BI83" s="851">
        <v>0</v>
      </c>
      <c r="BJ83" s="851"/>
      <c r="BK83" s="851"/>
      <c r="BL83" s="851">
        <v>0</v>
      </c>
      <c r="BM83" s="851"/>
      <c r="BN83" s="851"/>
      <c r="BO83" s="851"/>
      <c r="BP83" s="851"/>
      <c r="BQ83" s="851"/>
      <c r="BR83" s="851"/>
      <c r="BS83" s="851">
        <f t="shared" ref="BS83:BS84" si="193">SUM(BT83:BW83)</f>
        <v>0</v>
      </c>
      <c r="BT83" s="851"/>
      <c r="BU83" s="851"/>
      <c r="BV83" s="851">
        <v>0</v>
      </c>
      <c r="BW83" s="851"/>
      <c r="BX83" s="851">
        <v>0</v>
      </c>
      <c r="BY83" s="851"/>
      <c r="BZ83" s="851"/>
      <c r="CA83" s="851">
        <v>0</v>
      </c>
      <c r="CB83" s="851"/>
      <c r="CC83" s="855">
        <f t="shared" si="189"/>
        <v>1.6</v>
      </c>
      <c r="CD83" s="855"/>
      <c r="CE83" s="855"/>
      <c r="CF83" s="855">
        <f t="shared" si="190"/>
        <v>1.6</v>
      </c>
      <c r="CG83" s="855"/>
      <c r="CH83" s="855" t="s">
        <v>190</v>
      </c>
    </row>
    <row r="84" spans="1:86" ht="33" customHeight="1" x14ac:dyDescent="0.25">
      <c r="A84" s="853" t="s">
        <v>1082</v>
      </c>
      <c r="B84" s="854" t="s">
        <v>723</v>
      </c>
      <c r="C84" s="856" t="s">
        <v>1741</v>
      </c>
      <c r="D84" s="849" t="s">
        <v>288</v>
      </c>
      <c r="E84" s="849">
        <v>2020</v>
      </c>
      <c r="F84" s="849">
        <v>2022</v>
      </c>
      <c r="G84" s="849" t="s">
        <v>190</v>
      </c>
      <c r="H84" s="851" t="s">
        <v>190</v>
      </c>
      <c r="I84" s="851" t="s">
        <v>190</v>
      </c>
      <c r="J84" s="851" t="s">
        <v>190</v>
      </c>
      <c r="K84" s="851" t="s">
        <v>190</v>
      </c>
      <c r="L84" s="851" t="s">
        <v>190</v>
      </c>
      <c r="M84" s="851" t="s">
        <v>190</v>
      </c>
      <c r="N84" s="851" t="s">
        <v>190</v>
      </c>
      <c r="O84" s="851">
        <v>0</v>
      </c>
      <c r="P84" s="851">
        <v>0.45</v>
      </c>
      <c r="Q84" s="851" t="s">
        <v>190</v>
      </c>
      <c r="R84" s="851">
        <v>0</v>
      </c>
      <c r="S84" s="851">
        <v>0</v>
      </c>
      <c r="T84" s="851" t="s">
        <v>190</v>
      </c>
      <c r="U84" s="851" t="s">
        <v>190</v>
      </c>
      <c r="V84" s="851" t="s">
        <v>190</v>
      </c>
      <c r="W84" s="851" t="s">
        <v>190</v>
      </c>
      <c r="X84" s="851" t="s">
        <v>190</v>
      </c>
      <c r="Y84" s="851" t="s">
        <v>190</v>
      </c>
      <c r="Z84" s="851" t="s">
        <v>190</v>
      </c>
      <c r="AA84" s="851" t="s">
        <v>190</v>
      </c>
      <c r="AB84" s="851" t="s">
        <v>190</v>
      </c>
      <c r="AC84" s="851" t="s">
        <v>190</v>
      </c>
      <c r="AD84" s="851" t="s">
        <v>190</v>
      </c>
      <c r="AE84" s="851">
        <f>SUM(AF84:AI84)</f>
        <v>0.15</v>
      </c>
      <c r="AF84" s="851"/>
      <c r="AG84" s="851"/>
      <c r="AH84" s="851">
        <v>0.15</v>
      </c>
      <c r="AI84" s="851"/>
      <c r="AJ84" s="851">
        <f>SUM(AK84:AN84)</f>
        <v>0</v>
      </c>
      <c r="AK84" s="851"/>
      <c r="AL84" s="851"/>
      <c r="AM84" s="851"/>
      <c r="AN84" s="851"/>
      <c r="AO84" s="851">
        <f t="shared" si="191"/>
        <v>0.15</v>
      </c>
      <c r="AP84" s="851"/>
      <c r="AQ84" s="851"/>
      <c r="AR84" s="851">
        <v>0.15</v>
      </c>
      <c r="AS84" s="851"/>
      <c r="AT84" s="851">
        <f>SUM(AU84:AX84)</f>
        <v>0.15</v>
      </c>
      <c r="AU84" s="851"/>
      <c r="AV84" s="851"/>
      <c r="AW84" s="851">
        <v>0.15</v>
      </c>
      <c r="AX84" s="851"/>
      <c r="AY84" s="851">
        <f>SUM(AZ84:BC84)</f>
        <v>0</v>
      </c>
      <c r="AZ84" s="851"/>
      <c r="BA84" s="851"/>
      <c r="BB84" s="851"/>
      <c r="BC84" s="851"/>
      <c r="BD84" s="851">
        <f t="shared" si="192"/>
        <v>0.15</v>
      </c>
      <c r="BE84" s="851"/>
      <c r="BF84" s="851"/>
      <c r="BG84" s="851">
        <v>0.15</v>
      </c>
      <c r="BH84" s="851"/>
      <c r="BI84" s="851">
        <f>SUM(BJ84:BM84)</f>
        <v>0.15</v>
      </c>
      <c r="BJ84" s="851"/>
      <c r="BK84" s="851"/>
      <c r="BL84" s="851">
        <v>0.15</v>
      </c>
      <c r="BM84" s="851"/>
      <c r="BN84" s="851">
        <f>SUM(BO84:BR84)</f>
        <v>0</v>
      </c>
      <c r="BO84" s="851"/>
      <c r="BP84" s="851"/>
      <c r="BQ84" s="851"/>
      <c r="BR84" s="851"/>
      <c r="BS84" s="851">
        <f t="shared" si="193"/>
        <v>0.15</v>
      </c>
      <c r="BT84" s="851"/>
      <c r="BU84" s="851"/>
      <c r="BV84" s="851">
        <v>0.15</v>
      </c>
      <c r="BW84" s="851"/>
      <c r="BX84" s="851">
        <f>SUM(BY84:CB84)</f>
        <v>0.44999999999999996</v>
      </c>
      <c r="BY84" s="851"/>
      <c r="BZ84" s="851"/>
      <c r="CA84" s="851">
        <f>BL84+AW84+AH84</f>
        <v>0.44999999999999996</v>
      </c>
      <c r="CB84" s="851"/>
      <c r="CC84" s="855">
        <f t="shared" si="189"/>
        <v>0.44999999999999996</v>
      </c>
      <c r="CD84" s="855"/>
      <c r="CE84" s="855"/>
      <c r="CF84" s="855">
        <f t="shared" si="190"/>
        <v>0.44999999999999996</v>
      </c>
      <c r="CG84" s="855"/>
      <c r="CH84" s="855" t="s">
        <v>190</v>
      </c>
    </row>
    <row r="85" spans="1:86" ht="63.75" customHeight="1" x14ac:dyDescent="0.25">
      <c r="A85" s="1329" t="s">
        <v>1086</v>
      </c>
      <c r="B85" s="1329"/>
      <c r="C85" s="1329"/>
      <c r="D85" s="1329"/>
      <c r="E85" s="1329"/>
      <c r="F85" s="1329"/>
      <c r="G85" s="1329"/>
      <c r="H85" s="1329"/>
      <c r="I85" s="1329"/>
      <c r="J85" s="1329"/>
      <c r="K85" s="1329"/>
      <c r="L85" s="1329"/>
      <c r="M85" s="1329"/>
      <c r="N85" s="1329"/>
      <c r="O85" s="1329"/>
      <c r="P85" s="1329"/>
      <c r="Q85" s="1329"/>
      <c r="R85" s="857"/>
      <c r="S85" s="857"/>
      <c r="T85" s="857"/>
      <c r="U85" s="857"/>
      <c r="V85" s="857"/>
      <c r="W85" s="857"/>
      <c r="X85" s="857"/>
      <c r="Y85" s="857"/>
      <c r="Z85" s="857"/>
      <c r="AA85" s="857"/>
      <c r="AB85" s="857"/>
      <c r="AC85" s="857"/>
      <c r="AD85" s="857"/>
      <c r="AE85" s="857"/>
      <c r="AF85" s="857"/>
      <c r="AG85" s="857"/>
      <c r="AH85" s="857"/>
      <c r="AI85" s="858"/>
      <c r="AJ85" s="858"/>
      <c r="AK85" s="858"/>
      <c r="AL85" s="858"/>
      <c r="AM85" s="858"/>
      <c r="AN85" s="858"/>
      <c r="AO85" s="858"/>
      <c r="AP85" s="858"/>
      <c r="AQ85" s="858"/>
      <c r="AR85" s="858"/>
      <c r="AS85" s="858"/>
      <c r="AT85" s="858"/>
      <c r="AU85" s="858"/>
      <c r="AV85" s="858"/>
      <c r="AW85" s="858"/>
      <c r="AX85" s="858"/>
      <c r="AY85" s="858"/>
      <c r="AZ85" s="858"/>
      <c r="BA85" s="858"/>
      <c r="BB85" s="858"/>
      <c r="BC85" s="858"/>
      <c r="BD85" s="858"/>
      <c r="BE85" s="858"/>
      <c r="BF85" s="858"/>
      <c r="BG85" s="858"/>
      <c r="BH85" s="858"/>
      <c r="BI85" s="858"/>
      <c r="BJ85" s="858"/>
      <c r="BK85" s="858"/>
      <c r="BL85" s="858"/>
      <c r="BM85" s="858"/>
      <c r="BN85" s="858"/>
      <c r="BO85" s="858"/>
      <c r="BP85" s="858"/>
      <c r="BQ85" s="858"/>
      <c r="BR85" s="858"/>
      <c r="BS85" s="858"/>
      <c r="BT85" s="858"/>
      <c r="BU85" s="858"/>
      <c r="BV85" s="858"/>
      <c r="BW85" s="858"/>
      <c r="BX85" s="858"/>
      <c r="BY85" s="858"/>
      <c r="BZ85" s="858"/>
      <c r="CA85" s="858"/>
      <c r="CB85" s="858"/>
      <c r="CC85" s="858"/>
      <c r="CD85" s="858"/>
      <c r="CE85" s="858"/>
      <c r="CF85" s="858"/>
      <c r="CG85" s="858"/>
      <c r="CH85" s="858"/>
    </row>
    <row r="86" spans="1:86" ht="40.5" customHeight="1" x14ac:dyDescent="0.25">
      <c r="A86" s="1329" t="s">
        <v>1087</v>
      </c>
      <c r="B86" s="1329"/>
      <c r="C86" s="1329"/>
      <c r="D86" s="1329"/>
      <c r="E86" s="1329"/>
      <c r="F86" s="1329"/>
      <c r="G86" s="1329"/>
      <c r="H86" s="1329"/>
      <c r="I86" s="1329"/>
      <c r="J86" s="1329"/>
      <c r="K86" s="1329"/>
      <c r="L86" s="1329"/>
      <c r="M86" s="1329"/>
      <c r="N86" s="1329"/>
      <c r="O86" s="1329"/>
      <c r="P86" s="1329"/>
      <c r="Q86" s="1329"/>
      <c r="R86" s="857"/>
      <c r="S86" s="857"/>
      <c r="T86" s="857"/>
      <c r="U86" s="857"/>
      <c r="V86" s="857"/>
      <c r="W86" s="857"/>
      <c r="X86" s="857"/>
      <c r="Y86" s="857"/>
      <c r="Z86" s="857"/>
      <c r="AA86" s="857"/>
      <c r="AB86" s="857"/>
      <c r="AC86" s="857"/>
      <c r="AD86" s="857"/>
      <c r="AE86" s="857"/>
      <c r="AF86" s="857"/>
      <c r="AG86" s="857"/>
      <c r="AH86" s="857"/>
      <c r="AI86" s="858"/>
      <c r="AJ86" s="858"/>
      <c r="AK86" s="858"/>
      <c r="AL86" s="858"/>
      <c r="AM86" s="858"/>
      <c r="AN86" s="858"/>
      <c r="AO86" s="858"/>
      <c r="AP86" s="858"/>
      <c r="AQ86" s="858"/>
      <c r="AR86" s="858"/>
      <c r="AS86" s="858"/>
      <c r="AT86" s="858"/>
      <c r="AU86" s="858"/>
      <c r="AV86" s="858"/>
      <c r="AW86" s="858"/>
      <c r="AX86" s="858"/>
      <c r="AY86" s="858"/>
      <c r="AZ86" s="858"/>
      <c r="BA86" s="858"/>
      <c r="BB86" s="858"/>
      <c r="BC86" s="858"/>
      <c r="BD86" s="858"/>
      <c r="BE86" s="858"/>
      <c r="BF86" s="858"/>
      <c r="BG86" s="858"/>
      <c r="BH86" s="858"/>
      <c r="BI86" s="858"/>
      <c r="BJ86" s="858"/>
      <c r="BK86" s="858"/>
      <c r="BL86" s="858"/>
      <c r="BM86" s="858"/>
      <c r="BN86" s="858"/>
      <c r="BO86" s="858"/>
      <c r="BP86" s="858"/>
      <c r="BQ86" s="858"/>
      <c r="BR86" s="858"/>
      <c r="BS86" s="858"/>
      <c r="BT86" s="858"/>
      <c r="BU86" s="858"/>
      <c r="BV86" s="858"/>
      <c r="BW86" s="858"/>
      <c r="BX86" s="858"/>
      <c r="BY86" s="858"/>
      <c r="BZ86" s="858"/>
      <c r="CA86" s="858"/>
      <c r="CB86" s="858"/>
      <c r="CC86" s="858"/>
      <c r="CD86" s="858"/>
      <c r="CE86" s="858"/>
      <c r="CF86" s="858"/>
      <c r="CG86" s="858"/>
      <c r="CH86" s="858"/>
    </row>
    <row r="87" spans="1:86" ht="57" customHeight="1" x14ac:dyDescent="0.25">
      <c r="A87" s="1329" t="s">
        <v>1088</v>
      </c>
      <c r="B87" s="1329"/>
      <c r="C87" s="1329"/>
      <c r="D87" s="1329"/>
      <c r="E87" s="1329"/>
      <c r="F87" s="1329"/>
      <c r="G87" s="1329"/>
      <c r="H87" s="1329"/>
      <c r="I87" s="1329"/>
      <c r="J87" s="1329"/>
      <c r="K87" s="1329"/>
      <c r="L87" s="1329"/>
      <c r="M87" s="1329"/>
      <c r="N87" s="1329"/>
      <c r="O87" s="1329"/>
      <c r="P87" s="1329"/>
      <c r="Q87" s="1329"/>
      <c r="R87" s="857"/>
      <c r="S87" s="857"/>
      <c r="T87" s="857"/>
      <c r="U87" s="857"/>
      <c r="V87" s="857"/>
      <c r="W87" s="857"/>
      <c r="X87" s="857"/>
      <c r="Y87" s="857"/>
      <c r="Z87" s="857"/>
      <c r="AA87" s="857"/>
      <c r="AB87" s="857"/>
      <c r="AC87" s="857"/>
      <c r="AD87" s="857"/>
      <c r="AE87" s="857"/>
      <c r="AF87" s="857"/>
      <c r="AG87" s="857"/>
      <c r="AH87" s="857"/>
      <c r="AI87" s="858"/>
      <c r="AJ87" s="858"/>
      <c r="AK87" s="858"/>
      <c r="AL87" s="858"/>
      <c r="AM87" s="858"/>
      <c r="AN87" s="858"/>
      <c r="AO87" s="858"/>
      <c r="AP87" s="858"/>
      <c r="AQ87" s="858"/>
      <c r="AR87" s="858"/>
      <c r="AS87" s="858"/>
      <c r="AT87" s="858"/>
      <c r="AU87" s="858"/>
      <c r="AV87" s="858"/>
      <c r="AW87" s="858"/>
      <c r="AX87" s="858"/>
      <c r="AY87" s="858"/>
      <c r="AZ87" s="858"/>
      <c r="BA87" s="858"/>
      <c r="BB87" s="858"/>
      <c r="BC87" s="858"/>
      <c r="BD87" s="858"/>
      <c r="BE87" s="858"/>
      <c r="BF87" s="858"/>
      <c r="BG87" s="858"/>
      <c r="BH87" s="858"/>
      <c r="BI87" s="858"/>
      <c r="BJ87" s="858"/>
      <c r="BK87" s="858"/>
      <c r="BL87" s="858"/>
      <c r="BM87" s="858"/>
      <c r="BN87" s="858"/>
      <c r="BO87" s="858"/>
      <c r="BP87" s="858"/>
      <c r="BQ87" s="858"/>
      <c r="BR87" s="858"/>
      <c r="BS87" s="858"/>
      <c r="BT87" s="858"/>
      <c r="BU87" s="858"/>
      <c r="BV87" s="858"/>
      <c r="BW87" s="858"/>
      <c r="BX87" s="858"/>
      <c r="BY87" s="858"/>
      <c r="BZ87" s="858"/>
      <c r="CA87" s="858"/>
      <c r="CB87" s="858"/>
      <c r="CC87" s="858"/>
      <c r="CD87" s="858"/>
      <c r="CE87" s="858"/>
      <c r="CF87" s="858"/>
      <c r="CG87" s="858"/>
      <c r="CH87" s="858"/>
    </row>
    <row r="88" spans="1:86" ht="42.75" customHeight="1" x14ac:dyDescent="0.25">
      <c r="A88" s="1329" t="s">
        <v>1089</v>
      </c>
      <c r="B88" s="1329"/>
      <c r="C88" s="1329"/>
      <c r="D88" s="1329"/>
      <c r="E88" s="1329"/>
      <c r="F88" s="1329"/>
      <c r="G88" s="1329"/>
      <c r="H88" s="1329"/>
      <c r="I88" s="1329"/>
      <c r="J88" s="1329"/>
      <c r="K88" s="1329"/>
      <c r="L88" s="1329"/>
      <c r="M88" s="1329"/>
      <c r="N88" s="1329"/>
      <c r="O88" s="1329"/>
      <c r="P88" s="1329"/>
      <c r="Q88" s="1329"/>
      <c r="R88" s="857"/>
      <c r="S88" s="857"/>
      <c r="T88" s="857"/>
      <c r="U88" s="857"/>
      <c r="V88" s="857"/>
      <c r="W88" s="857"/>
      <c r="X88" s="857"/>
      <c r="Y88" s="857"/>
      <c r="Z88" s="857"/>
      <c r="AA88" s="857"/>
      <c r="AB88" s="857"/>
      <c r="AC88" s="857"/>
      <c r="AD88" s="857"/>
      <c r="AE88" s="857"/>
      <c r="AF88" s="857"/>
      <c r="AG88" s="857"/>
      <c r="AH88" s="857"/>
      <c r="AI88" s="858"/>
      <c r="AJ88" s="858"/>
      <c r="AK88" s="858"/>
      <c r="AL88" s="858"/>
      <c r="AM88" s="858"/>
      <c r="AN88" s="858"/>
      <c r="AO88" s="858"/>
      <c r="AP88" s="858"/>
      <c r="AQ88" s="858"/>
      <c r="AR88" s="858"/>
      <c r="AS88" s="858"/>
      <c r="AT88" s="858"/>
      <c r="AU88" s="858"/>
      <c r="AV88" s="858"/>
      <c r="AW88" s="858"/>
      <c r="AX88" s="858"/>
      <c r="AY88" s="858"/>
      <c r="AZ88" s="858"/>
      <c r="BA88" s="858"/>
      <c r="BB88" s="858"/>
      <c r="BC88" s="858"/>
      <c r="BD88" s="858"/>
      <c r="BE88" s="858"/>
      <c r="BF88" s="858"/>
      <c r="BG88" s="858"/>
      <c r="BH88" s="858"/>
      <c r="BI88" s="858"/>
      <c r="BJ88" s="858"/>
      <c r="BK88" s="858"/>
      <c r="BL88" s="858"/>
      <c r="BM88" s="858"/>
      <c r="BN88" s="858"/>
      <c r="BO88" s="858"/>
      <c r="BP88" s="858"/>
      <c r="BQ88" s="858"/>
      <c r="BR88" s="858"/>
      <c r="BS88" s="858"/>
      <c r="BT88" s="858"/>
      <c r="BU88" s="858"/>
      <c r="BV88" s="858"/>
      <c r="BW88" s="858"/>
      <c r="BX88" s="858"/>
      <c r="BY88" s="858"/>
      <c r="BZ88" s="858"/>
      <c r="CA88" s="858"/>
      <c r="CB88" s="858"/>
      <c r="CC88" s="858"/>
      <c r="CD88" s="858"/>
      <c r="CE88" s="858"/>
      <c r="CF88" s="858"/>
      <c r="CG88" s="858"/>
      <c r="CH88" s="858"/>
    </row>
    <row r="89" spans="1:86" x14ac:dyDescent="0.25">
      <c r="B89" s="1329"/>
      <c r="C89" s="1329"/>
      <c r="D89" s="1329"/>
      <c r="E89" s="1329"/>
      <c r="F89" s="1329"/>
      <c r="G89" s="1329"/>
      <c r="H89" s="1329"/>
      <c r="I89" s="1329"/>
      <c r="J89" s="1329"/>
      <c r="K89" s="1329"/>
      <c r="L89" s="1329"/>
      <c r="M89" s="1329"/>
      <c r="N89" s="1329"/>
      <c r="O89" s="1329"/>
      <c r="P89" s="1329"/>
      <c r="Q89" s="1329"/>
      <c r="R89" s="1329"/>
    </row>
    <row r="90" spans="1:86" x14ac:dyDescent="0.25">
      <c r="B90" s="857"/>
      <c r="C90" s="857"/>
      <c r="D90" s="821"/>
      <c r="E90" s="821"/>
      <c r="F90" s="821"/>
      <c r="G90" s="821"/>
      <c r="H90" s="821"/>
      <c r="I90" s="821"/>
      <c r="J90" s="821"/>
      <c r="K90" s="821"/>
      <c r="L90" s="821"/>
    </row>
    <row r="91" spans="1:86" x14ac:dyDescent="0.25">
      <c r="B91" s="1329"/>
      <c r="C91" s="1329"/>
      <c r="D91" s="1329"/>
      <c r="E91" s="1329"/>
      <c r="F91" s="1329"/>
      <c r="G91" s="1329"/>
      <c r="H91" s="1329"/>
      <c r="I91" s="1329"/>
      <c r="J91" s="1329"/>
      <c r="K91" s="1329"/>
      <c r="L91" s="1329"/>
      <c r="M91" s="1329"/>
      <c r="N91" s="1329"/>
      <c r="O91" s="1329"/>
      <c r="P91" s="1329"/>
      <c r="Q91" s="1329"/>
      <c r="R91" s="1329"/>
    </row>
    <row r="92" spans="1:86" x14ac:dyDescent="0.25">
      <c r="B92" s="1330"/>
      <c r="C92" s="1330"/>
      <c r="D92" s="1330"/>
      <c r="E92" s="1330"/>
      <c r="F92" s="1330"/>
      <c r="G92" s="1330"/>
      <c r="H92" s="1330"/>
      <c r="I92" s="1330"/>
      <c r="J92" s="1330"/>
      <c r="K92" s="1330"/>
      <c r="L92" s="1330"/>
      <c r="M92" s="1330"/>
      <c r="N92" s="1330"/>
      <c r="O92" s="1330"/>
      <c r="P92" s="1330"/>
      <c r="Q92" s="1330"/>
      <c r="R92" s="1330"/>
    </row>
    <row r="93" spans="1:86" x14ac:dyDescent="0.25">
      <c r="B93" s="1329"/>
      <c r="C93" s="1329"/>
      <c r="D93" s="1329"/>
      <c r="E93" s="1329"/>
      <c r="F93" s="1329"/>
      <c r="G93" s="1329"/>
      <c r="H93" s="1329"/>
      <c r="I93" s="1329"/>
      <c r="J93" s="1329"/>
      <c r="K93" s="1329"/>
      <c r="L93" s="1329"/>
      <c r="M93" s="1329"/>
      <c r="N93" s="1329"/>
      <c r="O93" s="1329"/>
      <c r="P93" s="1329"/>
      <c r="Q93" s="1329"/>
      <c r="R93" s="1329"/>
    </row>
    <row r="94" spans="1:86" x14ac:dyDescent="0.25">
      <c r="B94" s="1331"/>
      <c r="C94" s="1331"/>
      <c r="D94" s="1331"/>
      <c r="E94" s="1331"/>
      <c r="F94" s="1331"/>
      <c r="G94" s="1331"/>
      <c r="H94" s="1331"/>
      <c r="I94" s="1331"/>
      <c r="J94" s="1331"/>
      <c r="K94" s="1331"/>
      <c r="L94" s="1331"/>
      <c r="M94" s="1331"/>
      <c r="N94" s="1331"/>
      <c r="O94" s="1331"/>
      <c r="P94" s="1331"/>
      <c r="Q94" s="1331"/>
      <c r="R94" s="1331"/>
    </row>
    <row r="95" spans="1:86" x14ac:dyDescent="0.25">
      <c r="B95" s="859"/>
      <c r="C95" s="821"/>
      <c r="D95" s="821"/>
      <c r="E95" s="821"/>
      <c r="F95" s="821"/>
      <c r="G95" s="821"/>
      <c r="H95" s="821"/>
      <c r="I95" s="821"/>
      <c r="J95" s="821"/>
      <c r="K95" s="821"/>
      <c r="L95" s="821"/>
    </row>
    <row r="96" spans="1:86" x14ac:dyDescent="0.25">
      <c r="B96" s="1328"/>
      <c r="C96" s="1328"/>
      <c r="D96" s="1328"/>
      <c r="E96" s="1328"/>
      <c r="F96" s="1328"/>
      <c r="G96" s="1328"/>
      <c r="H96" s="1328"/>
      <c r="I96" s="1328"/>
      <c r="J96" s="1328"/>
      <c r="K96" s="1328"/>
      <c r="L96" s="1328"/>
      <c r="M96" s="1328"/>
      <c r="N96" s="1328"/>
      <c r="O96" s="1328"/>
      <c r="P96" s="1328"/>
      <c r="Q96" s="1328"/>
      <c r="R96" s="1328"/>
    </row>
  </sheetData>
  <sheetProtection formatCells="0" formatColumns="0" formatRows="0" insertColumns="0" insertRows="0" insertHyperlinks="0" deleteColumns="0" deleteRows="0" sort="0" autoFilter="0" pivotTables="0"/>
  <mergeCells count="48">
    <mergeCell ref="A9:AD9"/>
    <mergeCell ref="A4:AD4"/>
    <mergeCell ref="A5:AD5"/>
    <mergeCell ref="A6:AD6"/>
    <mergeCell ref="A7:AD7"/>
    <mergeCell ref="A8:AD8"/>
    <mergeCell ref="BN15:BR15"/>
    <mergeCell ref="BX15:CB15"/>
    <mergeCell ref="CC15:CG15"/>
    <mergeCell ref="A10:AD10"/>
    <mergeCell ref="A11:AD11"/>
    <mergeCell ref="A12:AD12"/>
    <mergeCell ref="A14:A16"/>
    <mergeCell ref="B14:B16"/>
    <mergeCell ref="C14:C16"/>
    <mergeCell ref="D14:D16"/>
    <mergeCell ref="E14:E16"/>
    <mergeCell ref="F14:G15"/>
    <mergeCell ref="H14:M14"/>
    <mergeCell ref="BS15:BW15"/>
    <mergeCell ref="AO15:AS15"/>
    <mergeCell ref="BD15:BH15"/>
    <mergeCell ref="CH14:CH16"/>
    <mergeCell ref="H15:J15"/>
    <mergeCell ref="K15:M15"/>
    <mergeCell ref="U15:Y15"/>
    <mergeCell ref="Z15:AD15"/>
    <mergeCell ref="AE15:AI15"/>
    <mergeCell ref="AJ15:AN15"/>
    <mergeCell ref="AT15:AX15"/>
    <mergeCell ref="AY15:BC15"/>
    <mergeCell ref="BI15:BM15"/>
    <mergeCell ref="N14:N16"/>
    <mergeCell ref="O14:O16"/>
    <mergeCell ref="P14:Q15"/>
    <mergeCell ref="R14:T15"/>
    <mergeCell ref="U14:AD14"/>
    <mergeCell ref="AE14:CG14"/>
    <mergeCell ref="B96:R96"/>
    <mergeCell ref="A85:Q85"/>
    <mergeCell ref="A86:Q86"/>
    <mergeCell ref="A87:Q87"/>
    <mergeCell ref="A88:Q88"/>
    <mergeCell ref="B89:R89"/>
    <mergeCell ref="B91:R91"/>
    <mergeCell ref="B92:R92"/>
    <mergeCell ref="B93:R93"/>
    <mergeCell ref="B94:R94"/>
  </mergeCells>
  <printOptions horizontalCentered="1"/>
  <pageMargins left="0.70866141732283472" right="0.70866141732283472" top="0.74803149606299213" bottom="0.74803149606299213" header="0.31496062992125984" footer="0.31496062992125984"/>
  <pageSetup paperSize="8" scale="52" fitToWidth="2" orientation="landscape" horizontalDpi="4294967295" verticalDpi="4294967295" r:id="rId1"/>
  <headerFooter differentFirst="1">
    <oddHeader>&amp;C&amp;P</oddHeader>
  </headerFooter>
  <ignoredErrors>
    <ignoredError sqref="AT43 BI43 BX43:CB43 AE43:AN43" formula="1"/>
    <ignoredError sqref="U48 AO56:AO57 BD56:BD58 BS56:BS58 AO62 AO77:AO79 BD77:BD79 BS77:BS79 AO83:AO84 BD83 BS83"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BU84"/>
  <sheetViews>
    <sheetView topLeftCell="A13" zoomScale="70" zoomScaleNormal="70" zoomScaleSheetLayoutView="70" workbookViewId="0">
      <pane xSplit="2" ySplit="5" topLeftCell="AA18" activePane="bottomRight" state="frozen"/>
      <selection activeCell="A13" sqref="A13"/>
      <selection pane="topRight" activeCell="C13" sqref="C13"/>
      <selection pane="bottomLeft" activeCell="A18" sqref="A18"/>
      <selection pane="bottomRight" activeCell="AG42" sqref="AG42"/>
    </sheetView>
  </sheetViews>
  <sheetFormatPr defaultRowHeight="15.75" x14ac:dyDescent="0.25"/>
  <cols>
    <col min="1" max="1" width="12.42578125" style="823" customWidth="1"/>
    <col min="2" max="2" width="85" style="823" customWidth="1"/>
    <col min="3" max="3" width="23.42578125" style="823" customWidth="1"/>
    <col min="4" max="4" width="8.7109375" style="823" customWidth="1"/>
    <col min="5" max="5" width="8.28515625" style="823" customWidth="1"/>
    <col min="6" max="6" width="14.85546875" style="823" customWidth="1"/>
    <col min="7" max="7" width="16.42578125" style="823" customWidth="1"/>
    <col min="8" max="8" width="18.28515625" style="823" customWidth="1"/>
    <col min="9" max="10" width="21.7109375" style="823" customWidth="1"/>
    <col min="11" max="11" width="11.5703125" style="823" customWidth="1"/>
    <col min="12" max="12" width="11.42578125" style="821" customWidth="1"/>
    <col min="13" max="13" width="10.85546875" style="821" customWidth="1"/>
    <col min="14" max="14" width="10" style="821" customWidth="1"/>
    <col min="15" max="15" width="10.5703125" style="821" customWidth="1"/>
    <col min="16" max="16" width="10.28515625" style="821" customWidth="1"/>
    <col min="17" max="20" width="10.5703125" style="821" customWidth="1"/>
    <col min="21" max="21" width="14.28515625" style="821" customWidth="1"/>
    <col min="22" max="22" width="14.7109375" style="821" customWidth="1"/>
    <col min="23" max="23" width="13" style="821" customWidth="1"/>
    <col min="24" max="24" width="12.85546875" style="821" customWidth="1"/>
    <col min="25" max="25" width="15.85546875" style="821" customWidth="1"/>
    <col min="26" max="26" width="17.5703125" style="821" customWidth="1"/>
    <col min="27" max="27" width="17.28515625" style="821" customWidth="1"/>
    <col min="28" max="28" width="18.140625" style="821" customWidth="1"/>
    <col min="29" max="39" width="19" style="821" customWidth="1"/>
    <col min="40" max="40" width="24.140625" style="821" customWidth="1"/>
    <col min="41" max="41" width="8.28515625" style="821" customWidth="1"/>
    <col min="42" max="42" width="11.28515625" style="821" customWidth="1"/>
    <col min="43" max="43" width="8.140625" style="821" customWidth="1"/>
    <col min="44" max="44" width="6.85546875" style="823" customWidth="1"/>
    <col min="45" max="45" width="9.5703125" style="823" customWidth="1"/>
    <col min="46" max="46" width="6.42578125" style="823" customWidth="1"/>
    <col min="47" max="47" width="8.42578125" style="823" customWidth="1"/>
    <col min="48" max="48" width="11.42578125" style="823" customWidth="1"/>
    <col min="49" max="49" width="9" style="823" customWidth="1"/>
    <col min="50" max="50" width="7.7109375" style="823" customWidth="1"/>
    <col min="51" max="51" width="10.28515625" style="823" customWidth="1"/>
    <col min="52" max="52" width="7" style="823" customWidth="1"/>
    <col min="53" max="53" width="7.7109375" style="823" customWidth="1"/>
    <col min="54" max="54" width="10.7109375" style="823" customWidth="1"/>
    <col min="55" max="55" width="8.42578125" style="823" customWidth="1"/>
    <col min="56" max="62" width="8.28515625" style="823" customWidth="1"/>
    <col min="63" max="63" width="9.85546875" style="823" customWidth="1"/>
    <col min="64" max="64" width="7" style="823" customWidth="1"/>
    <col min="65" max="65" width="7.85546875" style="823" customWidth="1"/>
    <col min="66" max="66" width="11" style="823" customWidth="1"/>
    <col min="67" max="67" width="7.7109375" style="823" customWidth="1"/>
    <col min="68" max="68" width="8.85546875" style="823" customWidth="1"/>
    <col min="69" max="16384" width="9.140625" style="823"/>
  </cols>
  <sheetData>
    <row r="1" spans="1:73" ht="18.75" x14ac:dyDescent="0.25">
      <c r="A1" s="821"/>
      <c r="B1" s="821"/>
      <c r="C1" s="821"/>
      <c r="D1" s="821"/>
      <c r="E1" s="821"/>
      <c r="F1" s="821"/>
      <c r="G1" s="821"/>
      <c r="H1" s="821"/>
      <c r="I1" s="821"/>
      <c r="J1" s="821"/>
      <c r="K1" s="821"/>
      <c r="AN1" s="822" t="s">
        <v>195</v>
      </c>
      <c r="AR1" s="821"/>
      <c r="AS1" s="821"/>
      <c r="AT1" s="821"/>
      <c r="AU1" s="821"/>
      <c r="AV1" s="821"/>
    </row>
    <row r="2" spans="1:73" ht="18.75" x14ac:dyDescent="0.3">
      <c r="A2" s="821"/>
      <c r="B2" s="821"/>
      <c r="C2" s="821"/>
      <c r="D2" s="821"/>
      <c r="E2" s="821"/>
      <c r="F2" s="821"/>
      <c r="G2" s="821"/>
      <c r="H2" s="821"/>
      <c r="I2" s="821"/>
      <c r="J2" s="821"/>
      <c r="K2" s="821"/>
      <c r="AN2" s="824" t="s">
        <v>1</v>
      </c>
      <c r="AR2" s="821"/>
      <c r="AS2" s="821"/>
      <c r="AT2" s="821"/>
      <c r="AU2" s="821"/>
      <c r="AV2" s="821"/>
    </row>
    <row r="3" spans="1:73" ht="18.75" x14ac:dyDescent="0.3">
      <c r="A3" s="821"/>
      <c r="B3" s="821"/>
      <c r="C3" s="821"/>
      <c r="D3" s="821"/>
      <c r="E3" s="821"/>
      <c r="F3" s="821"/>
      <c r="G3" s="821"/>
      <c r="H3" s="821"/>
      <c r="I3" s="821"/>
      <c r="J3" s="821"/>
      <c r="K3" s="821"/>
      <c r="AM3" s="823"/>
      <c r="AN3" s="824" t="s">
        <v>969</v>
      </c>
      <c r="AR3" s="821"/>
      <c r="AS3" s="821"/>
      <c r="AT3" s="821"/>
      <c r="AU3" s="821"/>
      <c r="AV3" s="821"/>
    </row>
    <row r="4" spans="1:73" ht="18.75" x14ac:dyDescent="0.3">
      <c r="A4" s="1354" t="s">
        <v>1090</v>
      </c>
      <c r="B4" s="1354"/>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354"/>
      <c r="AL4" s="1354"/>
      <c r="AM4" s="1354"/>
      <c r="AN4" s="1354"/>
      <c r="AR4" s="821"/>
      <c r="AS4" s="821"/>
      <c r="AT4" s="821"/>
      <c r="AU4" s="821"/>
      <c r="AV4" s="821"/>
    </row>
    <row r="5" spans="1:73" ht="18.75" x14ac:dyDescent="0.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row>
    <row r="6" spans="1:73" ht="18.75" x14ac:dyDescent="0.25">
      <c r="A6" s="1359" t="s">
        <v>971</v>
      </c>
      <c r="B6" s="1359"/>
      <c r="C6" s="1359"/>
      <c r="D6" s="1359"/>
      <c r="E6" s="1359"/>
      <c r="F6" s="1359"/>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59"/>
      <c r="AE6" s="1359"/>
      <c r="AF6" s="1359"/>
      <c r="AG6" s="1359"/>
      <c r="AH6" s="1359"/>
      <c r="AI6" s="1359"/>
      <c r="AJ6" s="1359"/>
      <c r="AK6" s="1359"/>
      <c r="AL6" s="1359"/>
      <c r="AM6" s="1359"/>
      <c r="AN6" s="1359"/>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row>
    <row r="7" spans="1:73" x14ac:dyDescent="0.25">
      <c r="A7" s="1315" t="s">
        <v>867</v>
      </c>
      <c r="B7" s="1315"/>
      <c r="C7" s="1315"/>
      <c r="D7" s="1315"/>
      <c r="E7" s="1315"/>
      <c r="F7" s="1315"/>
      <c r="G7" s="1315"/>
      <c r="H7" s="1315"/>
      <c r="I7" s="1315"/>
      <c r="J7" s="1315"/>
      <c r="K7" s="1315"/>
      <c r="L7" s="1315"/>
      <c r="M7" s="1315"/>
      <c r="N7" s="1315"/>
      <c r="O7" s="1315"/>
      <c r="P7" s="1315"/>
      <c r="Q7" s="1315"/>
      <c r="R7" s="1315"/>
      <c r="S7" s="1315"/>
      <c r="T7" s="1315"/>
      <c r="U7" s="1315"/>
      <c r="V7" s="1315"/>
      <c r="W7" s="1315"/>
      <c r="X7" s="1315"/>
      <c r="Y7" s="1315"/>
      <c r="Z7" s="1315"/>
      <c r="AA7" s="1315"/>
      <c r="AB7" s="1315"/>
      <c r="AC7" s="1315"/>
      <c r="AD7" s="1315"/>
      <c r="AE7" s="1315"/>
      <c r="AF7" s="1315"/>
      <c r="AG7" s="1315"/>
      <c r="AH7" s="1315"/>
      <c r="AI7" s="1315"/>
      <c r="AJ7" s="1315"/>
      <c r="AK7" s="1315"/>
      <c r="AL7" s="1315"/>
      <c r="AM7" s="1315"/>
      <c r="AN7" s="1315"/>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row>
    <row r="8" spans="1:73" ht="18.75" x14ac:dyDescent="0.3">
      <c r="A8" s="821"/>
      <c r="B8" s="821"/>
      <c r="C8" s="821"/>
      <c r="D8" s="821"/>
      <c r="E8" s="821"/>
      <c r="F8" s="821"/>
      <c r="G8" s="821"/>
      <c r="H8" s="821"/>
      <c r="I8" s="821"/>
      <c r="J8" s="821"/>
      <c r="K8" s="821"/>
      <c r="AM8" s="824"/>
      <c r="AR8" s="821"/>
      <c r="AS8" s="821"/>
      <c r="AT8" s="821"/>
      <c r="AU8" s="821"/>
      <c r="AV8" s="821"/>
    </row>
    <row r="9" spans="1:73" ht="18.75" x14ac:dyDescent="0.3">
      <c r="A9" s="1354" t="s">
        <v>1711</v>
      </c>
      <c r="B9" s="1354"/>
      <c r="C9" s="1354"/>
      <c r="D9" s="1354"/>
      <c r="E9" s="1354"/>
      <c r="F9" s="1354"/>
      <c r="G9" s="1354"/>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4"/>
      <c r="AK9" s="1354"/>
      <c r="AL9" s="1354"/>
      <c r="AM9" s="1354"/>
      <c r="AN9" s="1354"/>
      <c r="AO9" s="860"/>
      <c r="AP9" s="860"/>
      <c r="AQ9" s="860"/>
      <c r="AR9" s="860"/>
      <c r="AS9" s="860"/>
      <c r="AT9" s="860"/>
      <c r="AU9" s="860"/>
      <c r="AV9" s="860"/>
      <c r="AW9" s="860"/>
      <c r="AX9" s="860"/>
      <c r="AY9" s="860"/>
      <c r="AZ9" s="860"/>
      <c r="BA9" s="860"/>
      <c r="BB9" s="860"/>
      <c r="BC9" s="860"/>
      <c r="BD9" s="860"/>
      <c r="BE9" s="860"/>
      <c r="BF9" s="860"/>
      <c r="BG9" s="860"/>
      <c r="BH9" s="860"/>
      <c r="BI9" s="860"/>
      <c r="BJ9" s="860"/>
      <c r="BK9" s="860"/>
      <c r="BL9" s="860"/>
      <c r="BM9" s="860"/>
      <c r="BN9" s="860"/>
      <c r="BO9" s="860"/>
      <c r="BP9" s="860"/>
      <c r="BQ9" s="860"/>
      <c r="BR9" s="860"/>
    </row>
    <row r="10" spans="1:73" ht="18.75" x14ac:dyDescent="0.3">
      <c r="A10" s="825"/>
      <c r="B10" s="825"/>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942"/>
      <c r="AE10" s="825"/>
      <c r="AF10" s="825"/>
      <c r="AG10" s="942"/>
      <c r="AH10" s="825"/>
      <c r="AI10" s="825"/>
      <c r="AJ10" s="942"/>
      <c r="AK10" s="825"/>
      <c r="AL10" s="825"/>
      <c r="AM10" s="825"/>
      <c r="AN10" s="825"/>
      <c r="AO10" s="860"/>
      <c r="AP10" s="860"/>
      <c r="AQ10" s="860"/>
      <c r="AR10" s="860"/>
      <c r="AS10" s="860"/>
      <c r="AT10" s="860"/>
      <c r="AU10" s="860"/>
      <c r="AV10" s="860"/>
      <c r="AW10" s="860"/>
      <c r="AX10" s="860"/>
      <c r="AY10" s="860"/>
      <c r="AZ10" s="860"/>
      <c r="BA10" s="860"/>
      <c r="BB10" s="860"/>
      <c r="BC10" s="860"/>
      <c r="BD10" s="860"/>
      <c r="BE10" s="860"/>
      <c r="BF10" s="860"/>
      <c r="BG10" s="860"/>
      <c r="BH10" s="860"/>
      <c r="BI10" s="860"/>
      <c r="BJ10" s="860"/>
      <c r="BK10" s="860"/>
      <c r="BL10" s="860"/>
      <c r="BM10" s="860"/>
      <c r="BN10" s="860"/>
      <c r="BO10" s="860"/>
      <c r="BP10" s="860"/>
      <c r="BQ10" s="860"/>
      <c r="BR10" s="860"/>
    </row>
    <row r="11" spans="1:73" ht="18.75" x14ac:dyDescent="0.3">
      <c r="A11" s="1352" t="s">
        <v>868</v>
      </c>
      <c r="B11" s="1352"/>
      <c r="C11" s="1352"/>
      <c r="D11" s="1352"/>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2"/>
      <c r="AC11" s="1352"/>
      <c r="AD11" s="1352"/>
      <c r="AE11" s="1352"/>
      <c r="AF11" s="1352"/>
      <c r="AG11" s="1352"/>
      <c r="AH11" s="1352"/>
      <c r="AI11" s="1352"/>
      <c r="AJ11" s="1352"/>
      <c r="AK11" s="1352"/>
      <c r="AL11" s="1352"/>
      <c r="AM11" s="1352"/>
      <c r="AN11" s="1352"/>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799"/>
      <c r="BO11" s="799"/>
      <c r="BP11" s="799"/>
      <c r="BQ11" s="799"/>
      <c r="BR11" s="799"/>
      <c r="BS11" s="799"/>
      <c r="BT11" s="799"/>
      <c r="BU11" s="799"/>
    </row>
    <row r="12" spans="1:73" x14ac:dyDescent="0.25">
      <c r="A12" s="1254" t="s">
        <v>1091</v>
      </c>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J12" s="1254"/>
      <c r="AK12" s="1254"/>
      <c r="AL12" s="1254"/>
      <c r="AM12" s="1254"/>
      <c r="AN12" s="1254"/>
      <c r="AO12" s="800"/>
      <c r="AP12" s="800"/>
      <c r="AQ12" s="800"/>
      <c r="AR12" s="800"/>
      <c r="AS12" s="800"/>
      <c r="AT12" s="800"/>
      <c r="AU12" s="800"/>
      <c r="AV12" s="800"/>
      <c r="AW12" s="800"/>
      <c r="AX12" s="800"/>
      <c r="AY12" s="800"/>
      <c r="AZ12" s="800"/>
      <c r="BA12" s="800"/>
      <c r="BB12" s="800"/>
      <c r="BC12" s="800"/>
      <c r="BD12" s="800"/>
      <c r="BE12" s="800"/>
      <c r="BF12" s="800"/>
      <c r="BG12" s="800"/>
      <c r="BH12" s="800"/>
      <c r="BI12" s="800"/>
      <c r="BJ12" s="800"/>
      <c r="BK12" s="800"/>
      <c r="BL12" s="800"/>
      <c r="BM12" s="800"/>
      <c r="BN12" s="800"/>
      <c r="BO12" s="800"/>
      <c r="BP12" s="800"/>
      <c r="BQ12" s="800"/>
      <c r="BR12" s="800"/>
      <c r="BS12" s="800"/>
      <c r="BT12" s="800"/>
      <c r="BU12" s="800"/>
    </row>
    <row r="13" spans="1:73" x14ac:dyDescent="0.25">
      <c r="A13" s="1358"/>
      <c r="B13" s="1358"/>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8"/>
      <c r="AJ13" s="1358"/>
      <c r="AK13" s="1358"/>
      <c r="AL13" s="1358"/>
      <c r="AM13" s="1358"/>
      <c r="AN13" s="861"/>
      <c r="AR13" s="821"/>
      <c r="AS13" s="821"/>
      <c r="AT13" s="821"/>
      <c r="AU13" s="821"/>
      <c r="AV13" s="821"/>
      <c r="AW13" s="821"/>
      <c r="AX13" s="821"/>
      <c r="AY13" s="821"/>
      <c r="AZ13" s="821"/>
      <c r="BA13" s="821"/>
      <c r="BB13" s="821"/>
      <c r="BC13" s="821"/>
      <c r="BD13" s="821"/>
      <c r="BE13" s="821"/>
      <c r="BF13" s="821"/>
      <c r="BG13" s="821"/>
      <c r="BH13" s="821"/>
      <c r="BI13" s="821"/>
      <c r="BJ13" s="821"/>
      <c r="BK13" s="821"/>
      <c r="BL13" s="821"/>
      <c r="BM13" s="821"/>
      <c r="BN13" s="821"/>
      <c r="BO13" s="821"/>
      <c r="BP13" s="821"/>
    </row>
    <row r="14" spans="1:73" ht="72.75" customHeight="1" x14ac:dyDescent="0.25">
      <c r="A14" s="1341" t="s">
        <v>7</v>
      </c>
      <c r="B14" s="1341" t="s">
        <v>8</v>
      </c>
      <c r="C14" s="1341" t="s">
        <v>9</v>
      </c>
      <c r="D14" s="1353" t="s">
        <v>293</v>
      </c>
      <c r="E14" s="1353" t="s">
        <v>199</v>
      </c>
      <c r="F14" s="1341" t="s">
        <v>294</v>
      </c>
      <c r="G14" s="1341"/>
      <c r="H14" s="1357" t="s">
        <v>1092</v>
      </c>
      <c r="I14" s="1357"/>
      <c r="J14" s="1332" t="s">
        <v>1093</v>
      </c>
      <c r="K14" s="1335" t="s">
        <v>1094</v>
      </c>
      <c r="L14" s="1336"/>
      <c r="M14" s="1336"/>
      <c r="N14" s="1336"/>
      <c r="O14" s="1336"/>
      <c r="P14" s="1336"/>
      <c r="Q14" s="1336"/>
      <c r="R14" s="1336"/>
      <c r="S14" s="1336"/>
      <c r="T14" s="1337"/>
      <c r="U14" s="1335" t="s">
        <v>1095</v>
      </c>
      <c r="V14" s="1336"/>
      <c r="W14" s="1336"/>
      <c r="X14" s="1336"/>
      <c r="Y14" s="1336"/>
      <c r="Z14" s="1337"/>
      <c r="AA14" s="1348" t="s">
        <v>1096</v>
      </c>
      <c r="AB14" s="1350"/>
      <c r="AC14" s="1335" t="s">
        <v>1097</v>
      </c>
      <c r="AD14" s="1336"/>
      <c r="AE14" s="1336"/>
      <c r="AF14" s="1336"/>
      <c r="AG14" s="1336"/>
      <c r="AH14" s="1336"/>
      <c r="AI14" s="1336"/>
      <c r="AJ14" s="1336"/>
      <c r="AK14" s="1336"/>
      <c r="AL14" s="1336"/>
      <c r="AM14" s="1336"/>
      <c r="AN14" s="1345" t="s">
        <v>301</v>
      </c>
      <c r="AR14" s="821"/>
      <c r="AS14" s="821"/>
      <c r="AT14" s="821"/>
      <c r="AU14" s="821"/>
      <c r="AV14" s="821"/>
      <c r="AW14" s="821"/>
      <c r="AX14" s="821"/>
      <c r="AY14" s="821"/>
      <c r="AZ14" s="821"/>
      <c r="BA14" s="821"/>
      <c r="BB14" s="821"/>
      <c r="BC14" s="821"/>
      <c r="BD14" s="821"/>
      <c r="BE14" s="821"/>
      <c r="BF14" s="821"/>
      <c r="BG14" s="821"/>
      <c r="BH14" s="821"/>
      <c r="BI14" s="821"/>
      <c r="BJ14" s="821"/>
      <c r="BK14" s="821"/>
      <c r="BL14" s="821"/>
      <c r="BM14" s="821"/>
      <c r="BN14" s="821"/>
      <c r="BO14" s="821"/>
      <c r="BP14" s="821"/>
    </row>
    <row r="15" spans="1:73" ht="66" customHeight="1" x14ac:dyDescent="0.25">
      <c r="A15" s="1341"/>
      <c r="B15" s="1341"/>
      <c r="C15" s="1341"/>
      <c r="D15" s="1353"/>
      <c r="E15" s="1353"/>
      <c r="F15" s="1341"/>
      <c r="G15" s="1341"/>
      <c r="H15" s="1357"/>
      <c r="I15" s="1357"/>
      <c r="J15" s="1333"/>
      <c r="K15" s="1335" t="s">
        <v>210</v>
      </c>
      <c r="L15" s="1336"/>
      <c r="M15" s="1336"/>
      <c r="N15" s="1336"/>
      <c r="O15" s="1337"/>
      <c r="P15" s="1335" t="s">
        <v>1098</v>
      </c>
      <c r="Q15" s="1336"/>
      <c r="R15" s="1336"/>
      <c r="S15" s="1336"/>
      <c r="T15" s="1337"/>
      <c r="U15" s="1341" t="s">
        <v>1099</v>
      </c>
      <c r="V15" s="1341"/>
      <c r="W15" s="1335" t="s">
        <v>1100</v>
      </c>
      <c r="X15" s="1337"/>
      <c r="Y15" s="1341" t="s">
        <v>1101</v>
      </c>
      <c r="Z15" s="1341"/>
      <c r="AA15" s="1338"/>
      <c r="AB15" s="1340"/>
      <c r="AC15" s="1356" t="s">
        <v>304</v>
      </c>
      <c r="AD15" s="1356"/>
      <c r="AE15" s="1356"/>
      <c r="AF15" s="1356" t="s">
        <v>305</v>
      </c>
      <c r="AG15" s="1356"/>
      <c r="AH15" s="1356"/>
      <c r="AI15" s="1356" t="s">
        <v>306</v>
      </c>
      <c r="AJ15" s="1356"/>
      <c r="AK15" s="1356"/>
      <c r="AL15" s="1341" t="s">
        <v>983</v>
      </c>
      <c r="AM15" s="1357" t="s">
        <v>310</v>
      </c>
      <c r="AN15" s="1346"/>
      <c r="AR15" s="821"/>
      <c r="AS15" s="821"/>
      <c r="AT15" s="821"/>
      <c r="AU15" s="821"/>
      <c r="AV15" s="821"/>
      <c r="AW15" s="821"/>
      <c r="AX15" s="821"/>
      <c r="AY15" s="821"/>
      <c r="AZ15" s="821"/>
      <c r="BA15" s="821"/>
      <c r="BB15" s="821"/>
      <c r="BC15" s="821"/>
      <c r="BD15" s="821"/>
      <c r="BE15" s="821"/>
      <c r="BF15" s="821"/>
      <c r="BG15" s="821"/>
      <c r="BH15" s="821"/>
      <c r="BI15" s="821"/>
      <c r="BJ15" s="821"/>
      <c r="BK15" s="821"/>
      <c r="BL15" s="821"/>
      <c r="BM15" s="821"/>
      <c r="BN15" s="821"/>
      <c r="BO15" s="821"/>
      <c r="BP15" s="821"/>
    </row>
    <row r="16" spans="1:73" ht="135" customHeight="1" x14ac:dyDescent="0.25">
      <c r="A16" s="1341"/>
      <c r="B16" s="1341"/>
      <c r="C16" s="1341"/>
      <c r="D16" s="1353"/>
      <c r="E16" s="1353"/>
      <c r="F16" s="862" t="s">
        <v>210</v>
      </c>
      <c r="G16" s="862" t="s">
        <v>43</v>
      </c>
      <c r="H16" s="863" t="s">
        <v>343</v>
      </c>
      <c r="I16" s="863" t="s">
        <v>43</v>
      </c>
      <c r="J16" s="1334"/>
      <c r="K16" s="832" t="s">
        <v>312</v>
      </c>
      <c r="L16" s="832" t="s">
        <v>313</v>
      </c>
      <c r="M16" s="832" t="s">
        <v>314</v>
      </c>
      <c r="N16" s="864" t="s">
        <v>315</v>
      </c>
      <c r="O16" s="864" t="s">
        <v>316</v>
      </c>
      <c r="P16" s="832" t="s">
        <v>312</v>
      </c>
      <c r="Q16" s="832" t="s">
        <v>313</v>
      </c>
      <c r="R16" s="832" t="s">
        <v>314</v>
      </c>
      <c r="S16" s="864" t="s">
        <v>315</v>
      </c>
      <c r="T16" s="864" t="s">
        <v>316</v>
      </c>
      <c r="U16" s="832" t="s">
        <v>319</v>
      </c>
      <c r="V16" s="832" t="s">
        <v>318</v>
      </c>
      <c r="W16" s="832" t="s">
        <v>319</v>
      </c>
      <c r="X16" s="832" t="s">
        <v>318</v>
      </c>
      <c r="Y16" s="832" t="s">
        <v>319</v>
      </c>
      <c r="Z16" s="832" t="s">
        <v>318</v>
      </c>
      <c r="AA16" s="834" t="s">
        <v>1102</v>
      </c>
      <c r="AB16" s="834" t="s">
        <v>1103</v>
      </c>
      <c r="AC16" s="834" t="s">
        <v>210</v>
      </c>
      <c r="AD16" s="941" t="s">
        <v>1746</v>
      </c>
      <c r="AE16" s="834" t="s">
        <v>212</v>
      </c>
      <c r="AF16" s="834" t="s">
        <v>210</v>
      </c>
      <c r="AG16" s="941" t="s">
        <v>1746</v>
      </c>
      <c r="AH16" s="834" t="s">
        <v>212</v>
      </c>
      <c r="AI16" s="834" t="s">
        <v>210</v>
      </c>
      <c r="AJ16" s="941" t="s">
        <v>1746</v>
      </c>
      <c r="AK16" s="834" t="s">
        <v>212</v>
      </c>
      <c r="AL16" s="1341"/>
      <c r="AM16" s="1357"/>
      <c r="AN16" s="1347"/>
      <c r="AR16" s="821"/>
      <c r="AS16" s="821"/>
      <c r="AT16" s="821"/>
      <c r="AU16" s="821"/>
      <c r="AV16" s="821"/>
      <c r="AW16" s="821"/>
      <c r="AX16" s="821"/>
      <c r="AY16" s="821"/>
      <c r="AZ16" s="821"/>
      <c r="BA16" s="821"/>
      <c r="BB16" s="821"/>
      <c r="BC16" s="821"/>
      <c r="BD16" s="821"/>
      <c r="BE16" s="821"/>
      <c r="BF16" s="821"/>
      <c r="BG16" s="821"/>
      <c r="BH16" s="821"/>
      <c r="BI16" s="821"/>
      <c r="BJ16" s="821"/>
      <c r="BK16" s="821"/>
      <c r="BL16" s="821"/>
      <c r="BM16" s="821"/>
      <c r="BN16" s="821"/>
      <c r="BO16" s="821"/>
      <c r="BP16" s="821"/>
    </row>
    <row r="17" spans="1:68" ht="19.5" customHeight="1" x14ac:dyDescent="0.25">
      <c r="A17" s="834">
        <v>1</v>
      </c>
      <c r="B17" s="834">
        <v>2</v>
      </c>
      <c r="C17" s="834">
        <v>3</v>
      </c>
      <c r="D17" s="834">
        <v>4</v>
      </c>
      <c r="E17" s="834">
        <v>5</v>
      </c>
      <c r="F17" s="834">
        <v>6</v>
      </c>
      <c r="G17" s="834">
        <v>7</v>
      </c>
      <c r="H17" s="834">
        <v>8</v>
      </c>
      <c r="I17" s="834">
        <v>9</v>
      </c>
      <c r="J17" s="834">
        <v>10</v>
      </c>
      <c r="K17" s="834">
        <v>11</v>
      </c>
      <c r="L17" s="834">
        <v>12</v>
      </c>
      <c r="M17" s="834">
        <v>13</v>
      </c>
      <c r="N17" s="834">
        <v>14</v>
      </c>
      <c r="O17" s="834">
        <v>15</v>
      </c>
      <c r="P17" s="834">
        <v>16</v>
      </c>
      <c r="Q17" s="834">
        <v>17</v>
      </c>
      <c r="R17" s="834">
        <v>18</v>
      </c>
      <c r="S17" s="834">
        <v>19</v>
      </c>
      <c r="T17" s="834">
        <v>20</v>
      </c>
      <c r="U17" s="834">
        <v>21</v>
      </c>
      <c r="V17" s="834">
        <v>22</v>
      </c>
      <c r="W17" s="834">
        <v>23</v>
      </c>
      <c r="X17" s="834">
        <v>24</v>
      </c>
      <c r="Y17" s="834">
        <v>25</v>
      </c>
      <c r="Z17" s="834">
        <v>26</v>
      </c>
      <c r="AA17" s="834">
        <v>27</v>
      </c>
      <c r="AB17" s="834">
        <v>28</v>
      </c>
      <c r="AC17" s="835" t="s">
        <v>1104</v>
      </c>
      <c r="AD17" s="835"/>
      <c r="AE17" s="835" t="s">
        <v>1105</v>
      </c>
      <c r="AF17" s="835" t="s">
        <v>321</v>
      </c>
      <c r="AG17" s="835"/>
      <c r="AH17" s="835" t="s">
        <v>322</v>
      </c>
      <c r="AI17" s="835" t="s">
        <v>323</v>
      </c>
      <c r="AJ17" s="835"/>
      <c r="AK17" s="835" t="s">
        <v>324</v>
      </c>
      <c r="AL17" s="834">
        <v>30</v>
      </c>
      <c r="AM17" s="834">
        <v>31</v>
      </c>
      <c r="AN17" s="834">
        <v>32</v>
      </c>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1"/>
      <c r="BP17" s="821"/>
    </row>
    <row r="18" spans="1:68" s="866" customFormat="1" ht="48" customHeight="1" x14ac:dyDescent="0.25">
      <c r="A18" s="836" t="s">
        <v>693</v>
      </c>
      <c r="B18" s="837" t="s">
        <v>92</v>
      </c>
      <c r="C18" s="838" t="s">
        <v>93</v>
      </c>
      <c r="D18" s="865"/>
      <c r="E18" s="865"/>
      <c r="F18" s="865"/>
      <c r="G18" s="865"/>
      <c r="H18" s="840">
        <f>SUM(H19:H25)</f>
        <v>157.01599999999999</v>
      </c>
      <c r="I18" s="840">
        <f t="shared" ref="I18:AN18" si="0">SUM(I19:I25)</f>
        <v>87.013000000000005</v>
      </c>
      <c r="J18" s="840">
        <f t="shared" si="0"/>
        <v>1.4159999999999999</v>
      </c>
      <c r="K18" s="840">
        <f t="shared" si="0"/>
        <v>227.541</v>
      </c>
      <c r="L18" s="840">
        <f t="shared" si="0"/>
        <v>20.240000000000002</v>
      </c>
      <c r="M18" s="840">
        <f t="shared" si="0"/>
        <v>66.13600000000001</v>
      </c>
      <c r="N18" s="840">
        <f t="shared" si="0"/>
        <v>141.16499999999999</v>
      </c>
      <c r="O18" s="840">
        <f t="shared" si="0"/>
        <v>0</v>
      </c>
      <c r="P18" s="840">
        <f t="shared" si="0"/>
        <v>245.66283333333334</v>
      </c>
      <c r="Q18" s="840">
        <f t="shared" si="0"/>
        <v>6.25</v>
      </c>
      <c r="R18" s="840">
        <f t="shared" si="0"/>
        <v>239.41283333333334</v>
      </c>
      <c r="S18" s="840">
        <f t="shared" si="0"/>
        <v>0</v>
      </c>
      <c r="T18" s="840">
        <f t="shared" si="0"/>
        <v>0</v>
      </c>
      <c r="U18" s="840">
        <f t="shared" si="0"/>
        <v>0</v>
      </c>
      <c r="V18" s="840">
        <f t="shared" si="0"/>
        <v>0</v>
      </c>
      <c r="W18" s="840">
        <f t="shared" si="0"/>
        <v>0</v>
      </c>
      <c r="X18" s="840">
        <f t="shared" si="0"/>
        <v>0</v>
      </c>
      <c r="Y18" s="840">
        <f t="shared" si="0"/>
        <v>0</v>
      </c>
      <c r="Z18" s="840">
        <f t="shared" si="0"/>
        <v>0</v>
      </c>
      <c r="AA18" s="840">
        <f t="shared" si="0"/>
        <v>1.552</v>
      </c>
      <c r="AB18" s="840">
        <f t="shared" si="0"/>
        <v>1.552</v>
      </c>
      <c r="AC18" s="840">
        <f t="shared" si="0"/>
        <v>25.285</v>
      </c>
      <c r="AD18" s="840">
        <f t="shared" ref="AD18" si="1">SUM(AD19:AD25)</f>
        <v>10.709166666666667</v>
      </c>
      <c r="AE18" s="840">
        <f t="shared" si="0"/>
        <v>0</v>
      </c>
      <c r="AF18" s="840">
        <f t="shared" si="0"/>
        <v>47.645000000000003</v>
      </c>
      <c r="AG18" s="840">
        <f t="shared" ref="AG18" si="2">SUM(AG19:AG25)</f>
        <v>159.78333333333333</v>
      </c>
      <c r="AH18" s="840">
        <f t="shared" si="0"/>
        <v>0</v>
      </c>
      <c r="AI18" s="840">
        <f t="shared" si="0"/>
        <v>47.428333333333335</v>
      </c>
      <c r="AJ18" s="840">
        <f t="shared" ref="AJ18" si="3">SUM(AJ19:AJ25)</f>
        <v>99.023333333333326</v>
      </c>
      <c r="AK18" s="840">
        <f t="shared" si="0"/>
        <v>0</v>
      </c>
      <c r="AL18" s="840">
        <f t="shared" si="0"/>
        <v>120.35833333333335</v>
      </c>
      <c r="AM18" s="840">
        <f t="shared" si="0"/>
        <v>267.01583333333332</v>
      </c>
      <c r="AN18" s="840">
        <f t="shared" si="0"/>
        <v>0</v>
      </c>
    </row>
    <row r="19" spans="1:68" s="869" customFormat="1" ht="42" customHeight="1" x14ac:dyDescent="0.25">
      <c r="A19" s="842" t="s">
        <v>94</v>
      </c>
      <c r="B19" s="843" t="s">
        <v>1016</v>
      </c>
      <c r="C19" s="844" t="s">
        <v>93</v>
      </c>
      <c r="D19" s="867"/>
      <c r="E19" s="867"/>
      <c r="F19" s="867"/>
      <c r="G19" s="867"/>
      <c r="H19" s="868">
        <f>H27</f>
        <v>0</v>
      </c>
      <c r="I19" s="868">
        <f t="shared" ref="I19:AN19" si="4">I27</f>
        <v>0</v>
      </c>
      <c r="J19" s="868">
        <f t="shared" si="4"/>
        <v>0</v>
      </c>
      <c r="K19" s="868">
        <f t="shared" si="4"/>
        <v>0</v>
      </c>
      <c r="L19" s="868">
        <f t="shared" si="4"/>
        <v>0</v>
      </c>
      <c r="M19" s="868">
        <f t="shared" si="4"/>
        <v>0</v>
      </c>
      <c r="N19" s="868">
        <f t="shared" si="4"/>
        <v>0</v>
      </c>
      <c r="O19" s="868">
        <f t="shared" si="4"/>
        <v>0</v>
      </c>
      <c r="P19" s="868">
        <f t="shared" si="4"/>
        <v>0</v>
      </c>
      <c r="Q19" s="868">
        <f t="shared" si="4"/>
        <v>0</v>
      </c>
      <c r="R19" s="868">
        <f t="shared" si="4"/>
        <v>0</v>
      </c>
      <c r="S19" s="868">
        <f t="shared" si="4"/>
        <v>0</v>
      </c>
      <c r="T19" s="868">
        <f t="shared" si="4"/>
        <v>0</v>
      </c>
      <c r="U19" s="868">
        <f t="shared" si="4"/>
        <v>0</v>
      </c>
      <c r="V19" s="868">
        <f t="shared" si="4"/>
        <v>0</v>
      </c>
      <c r="W19" s="868">
        <f t="shared" si="4"/>
        <v>0</v>
      </c>
      <c r="X19" s="868">
        <f t="shared" si="4"/>
        <v>0</v>
      </c>
      <c r="Y19" s="868">
        <f t="shared" si="4"/>
        <v>0</v>
      </c>
      <c r="Z19" s="868">
        <f t="shared" si="4"/>
        <v>0</v>
      </c>
      <c r="AA19" s="868">
        <f t="shared" si="4"/>
        <v>0</v>
      </c>
      <c r="AB19" s="868">
        <f t="shared" si="4"/>
        <v>0</v>
      </c>
      <c r="AC19" s="868">
        <f t="shared" si="4"/>
        <v>0</v>
      </c>
      <c r="AD19" s="868">
        <f t="shared" ref="AD19" si="5">AD27</f>
        <v>0</v>
      </c>
      <c r="AE19" s="868">
        <f t="shared" si="4"/>
        <v>0</v>
      </c>
      <c r="AF19" s="868">
        <f t="shared" si="4"/>
        <v>0</v>
      </c>
      <c r="AG19" s="868">
        <f t="shared" ref="AG19" si="6">AG27</f>
        <v>0</v>
      </c>
      <c r="AH19" s="868">
        <f t="shared" si="4"/>
        <v>0</v>
      </c>
      <c r="AI19" s="868">
        <f t="shared" si="4"/>
        <v>0</v>
      </c>
      <c r="AJ19" s="868">
        <f t="shared" ref="AJ19" si="7">AJ27</f>
        <v>0</v>
      </c>
      <c r="AK19" s="868">
        <f t="shared" si="4"/>
        <v>0</v>
      </c>
      <c r="AL19" s="868">
        <f t="shared" si="4"/>
        <v>0</v>
      </c>
      <c r="AM19" s="868">
        <f t="shared" si="4"/>
        <v>0</v>
      </c>
      <c r="AN19" s="868">
        <f t="shared" si="4"/>
        <v>0</v>
      </c>
    </row>
    <row r="20" spans="1:68" s="869" customFormat="1" ht="42" customHeight="1" x14ac:dyDescent="0.25">
      <c r="A20" s="842" t="s">
        <v>96</v>
      </c>
      <c r="B20" s="843" t="s">
        <v>1017</v>
      </c>
      <c r="C20" s="844" t="s">
        <v>93</v>
      </c>
      <c r="D20" s="867"/>
      <c r="E20" s="867"/>
      <c r="F20" s="867"/>
      <c r="G20" s="867"/>
      <c r="H20" s="868">
        <f>H41</f>
        <v>157.01599999999999</v>
      </c>
      <c r="I20" s="868">
        <f t="shared" ref="I20:AN20" si="8">I41</f>
        <v>87.013000000000005</v>
      </c>
      <c r="J20" s="868">
        <f t="shared" si="8"/>
        <v>1.4159999999999999</v>
      </c>
      <c r="K20" s="868">
        <f t="shared" si="8"/>
        <v>219.59899999999999</v>
      </c>
      <c r="L20" s="868">
        <f t="shared" si="8"/>
        <v>15.440000000000001</v>
      </c>
      <c r="M20" s="868">
        <f t="shared" si="8"/>
        <v>64.844000000000008</v>
      </c>
      <c r="N20" s="868">
        <f t="shared" si="8"/>
        <v>139.315</v>
      </c>
      <c r="O20" s="868">
        <f t="shared" si="8"/>
        <v>0</v>
      </c>
      <c r="P20" s="868">
        <f t="shared" si="8"/>
        <v>109.76333333333334</v>
      </c>
      <c r="Q20" s="868">
        <f t="shared" si="8"/>
        <v>6.25</v>
      </c>
      <c r="R20" s="868">
        <f t="shared" si="8"/>
        <v>103.51333333333334</v>
      </c>
      <c r="S20" s="868">
        <f t="shared" si="8"/>
        <v>0</v>
      </c>
      <c r="T20" s="868">
        <f t="shared" si="8"/>
        <v>0</v>
      </c>
      <c r="U20" s="868">
        <f t="shared" si="8"/>
        <v>0</v>
      </c>
      <c r="V20" s="868">
        <f t="shared" si="8"/>
        <v>0</v>
      </c>
      <c r="W20" s="868">
        <f t="shared" si="8"/>
        <v>0</v>
      </c>
      <c r="X20" s="868">
        <f t="shared" si="8"/>
        <v>0</v>
      </c>
      <c r="Y20" s="868">
        <f t="shared" si="8"/>
        <v>0</v>
      </c>
      <c r="Z20" s="868">
        <f t="shared" si="8"/>
        <v>0</v>
      </c>
      <c r="AA20" s="868">
        <f t="shared" si="8"/>
        <v>1.552</v>
      </c>
      <c r="AB20" s="868">
        <f t="shared" si="8"/>
        <v>1.552</v>
      </c>
      <c r="AC20" s="868">
        <f t="shared" si="8"/>
        <v>20</v>
      </c>
      <c r="AD20" s="868">
        <f t="shared" ref="AD20" si="9">AD41</f>
        <v>0</v>
      </c>
      <c r="AE20" s="868">
        <f t="shared" si="8"/>
        <v>0</v>
      </c>
      <c r="AF20" s="868">
        <f t="shared" si="8"/>
        <v>46.51166666666667</v>
      </c>
      <c r="AG20" s="868">
        <f t="shared" ref="AG20" si="10">AG41</f>
        <v>31.25</v>
      </c>
      <c r="AH20" s="868">
        <f t="shared" si="8"/>
        <v>0</v>
      </c>
      <c r="AI20" s="868">
        <f t="shared" si="8"/>
        <v>47.178333333333335</v>
      </c>
      <c r="AJ20" s="868">
        <f t="shared" ref="AJ20" si="11">AJ41</f>
        <v>91.19</v>
      </c>
      <c r="AK20" s="868">
        <f t="shared" si="8"/>
        <v>0</v>
      </c>
      <c r="AL20" s="868">
        <f t="shared" si="8"/>
        <v>113.69000000000001</v>
      </c>
      <c r="AM20" s="868">
        <f t="shared" si="8"/>
        <v>119.94000000000001</v>
      </c>
      <c r="AN20" s="868">
        <f t="shared" si="8"/>
        <v>0</v>
      </c>
    </row>
    <row r="21" spans="1:68" s="869" customFormat="1" ht="42" customHeight="1" x14ac:dyDescent="0.25">
      <c r="A21" s="842" t="s">
        <v>98</v>
      </c>
      <c r="B21" s="843" t="s">
        <v>1018</v>
      </c>
      <c r="C21" s="844" t="s">
        <v>93</v>
      </c>
      <c r="D21" s="867"/>
      <c r="E21" s="867"/>
      <c r="F21" s="867"/>
      <c r="G21" s="867"/>
      <c r="H21" s="868">
        <f>H50</f>
        <v>0</v>
      </c>
      <c r="I21" s="868">
        <f t="shared" ref="I21:AN21" si="12">I50</f>
        <v>0</v>
      </c>
      <c r="J21" s="868">
        <f t="shared" si="12"/>
        <v>0</v>
      </c>
      <c r="K21" s="868">
        <f t="shared" si="12"/>
        <v>2.242</v>
      </c>
      <c r="L21" s="868">
        <f t="shared" si="12"/>
        <v>1</v>
      </c>
      <c r="M21" s="868">
        <f t="shared" si="12"/>
        <v>0.99199999999999999</v>
      </c>
      <c r="N21" s="868">
        <f t="shared" si="12"/>
        <v>0.25</v>
      </c>
      <c r="O21" s="868">
        <f t="shared" si="12"/>
        <v>0</v>
      </c>
      <c r="P21" s="868">
        <f t="shared" si="12"/>
        <v>134.56650000000002</v>
      </c>
      <c r="Q21" s="868">
        <f t="shared" si="12"/>
        <v>0</v>
      </c>
      <c r="R21" s="868">
        <f t="shared" si="12"/>
        <v>134.56650000000002</v>
      </c>
      <c r="S21" s="868">
        <f t="shared" si="12"/>
        <v>0</v>
      </c>
      <c r="T21" s="868">
        <f t="shared" si="12"/>
        <v>0</v>
      </c>
      <c r="U21" s="868">
        <f t="shared" si="12"/>
        <v>0</v>
      </c>
      <c r="V21" s="868">
        <f t="shared" si="12"/>
        <v>0</v>
      </c>
      <c r="W21" s="868">
        <f t="shared" si="12"/>
        <v>0</v>
      </c>
      <c r="X21" s="868">
        <f t="shared" si="12"/>
        <v>0</v>
      </c>
      <c r="Y21" s="868">
        <f t="shared" si="12"/>
        <v>0</v>
      </c>
      <c r="Z21" s="868">
        <f t="shared" si="12"/>
        <v>0</v>
      </c>
      <c r="AA21" s="868">
        <f t="shared" si="12"/>
        <v>0</v>
      </c>
      <c r="AB21" s="868">
        <f t="shared" si="12"/>
        <v>0</v>
      </c>
      <c r="AC21" s="868">
        <f t="shared" si="12"/>
        <v>1.8683333333333334</v>
      </c>
      <c r="AD21" s="868">
        <f t="shared" ref="AD21" si="13">AD50</f>
        <v>7.2925000000000004</v>
      </c>
      <c r="AE21" s="868">
        <f t="shared" si="12"/>
        <v>0</v>
      </c>
      <c r="AF21" s="868">
        <f t="shared" si="12"/>
        <v>0</v>
      </c>
      <c r="AG21" s="868">
        <f t="shared" ref="AG21" si="14">AG50</f>
        <v>121.95</v>
      </c>
      <c r="AH21" s="868">
        <f t="shared" si="12"/>
        <v>0</v>
      </c>
      <c r="AI21" s="868">
        <f t="shared" si="12"/>
        <v>0</v>
      </c>
      <c r="AJ21" s="868">
        <f t="shared" ref="AJ21" si="15">AJ50</f>
        <v>7.5833333333333339</v>
      </c>
      <c r="AK21" s="868">
        <f t="shared" si="12"/>
        <v>0</v>
      </c>
      <c r="AL21" s="868">
        <f t="shared" si="12"/>
        <v>1.8683333333333334</v>
      </c>
      <c r="AM21" s="868">
        <f t="shared" si="12"/>
        <v>136.82583333333332</v>
      </c>
      <c r="AN21" s="868">
        <f t="shared" si="12"/>
        <v>0</v>
      </c>
    </row>
    <row r="22" spans="1:68" s="869" customFormat="1" ht="42" customHeight="1" x14ac:dyDescent="0.25">
      <c r="A22" s="842" t="s">
        <v>100</v>
      </c>
      <c r="B22" s="843" t="s">
        <v>1019</v>
      </c>
      <c r="C22" s="844" t="s">
        <v>93</v>
      </c>
      <c r="D22" s="867"/>
      <c r="E22" s="867"/>
      <c r="F22" s="867"/>
      <c r="G22" s="867"/>
      <c r="H22" s="868">
        <f>H63</f>
        <v>0</v>
      </c>
      <c r="I22" s="868">
        <f t="shared" ref="I22:AN22" si="16">I63</f>
        <v>0</v>
      </c>
      <c r="J22" s="868">
        <f t="shared" si="16"/>
        <v>0</v>
      </c>
      <c r="K22" s="868">
        <f t="shared" si="16"/>
        <v>0</v>
      </c>
      <c r="L22" s="868">
        <f t="shared" si="16"/>
        <v>0</v>
      </c>
      <c r="M22" s="868">
        <f t="shared" si="16"/>
        <v>0</v>
      </c>
      <c r="N22" s="868">
        <f t="shared" si="16"/>
        <v>0</v>
      </c>
      <c r="O22" s="868">
        <f t="shared" si="16"/>
        <v>0</v>
      </c>
      <c r="P22" s="868">
        <f t="shared" si="16"/>
        <v>0</v>
      </c>
      <c r="Q22" s="868">
        <f t="shared" si="16"/>
        <v>0</v>
      </c>
      <c r="R22" s="868">
        <f t="shared" si="16"/>
        <v>0</v>
      </c>
      <c r="S22" s="868">
        <f t="shared" si="16"/>
        <v>0</v>
      </c>
      <c r="T22" s="868">
        <f t="shared" si="16"/>
        <v>0</v>
      </c>
      <c r="U22" s="868">
        <f t="shared" si="16"/>
        <v>0</v>
      </c>
      <c r="V22" s="868">
        <f t="shared" si="16"/>
        <v>0</v>
      </c>
      <c r="W22" s="868">
        <f t="shared" si="16"/>
        <v>0</v>
      </c>
      <c r="X22" s="868">
        <f t="shared" si="16"/>
        <v>0</v>
      </c>
      <c r="Y22" s="868">
        <f t="shared" si="16"/>
        <v>0</v>
      </c>
      <c r="Z22" s="868">
        <f t="shared" si="16"/>
        <v>0</v>
      </c>
      <c r="AA22" s="868">
        <f t="shared" si="16"/>
        <v>0</v>
      </c>
      <c r="AB22" s="868">
        <f t="shared" si="16"/>
        <v>0</v>
      </c>
      <c r="AC22" s="868">
        <f t="shared" si="16"/>
        <v>0</v>
      </c>
      <c r="AD22" s="868">
        <f t="shared" ref="AD22" si="17">AD63</f>
        <v>0</v>
      </c>
      <c r="AE22" s="868">
        <f t="shared" si="16"/>
        <v>0</v>
      </c>
      <c r="AF22" s="868">
        <f t="shared" si="16"/>
        <v>0</v>
      </c>
      <c r="AG22" s="868">
        <f t="shared" ref="AG22" si="18">AG63</f>
        <v>0</v>
      </c>
      <c r="AH22" s="868">
        <f t="shared" si="16"/>
        <v>0</v>
      </c>
      <c r="AI22" s="868">
        <f t="shared" si="16"/>
        <v>0</v>
      </c>
      <c r="AJ22" s="868">
        <f t="shared" ref="AJ22" si="19">AJ63</f>
        <v>0</v>
      </c>
      <c r="AK22" s="868">
        <f t="shared" si="16"/>
        <v>0</v>
      </c>
      <c r="AL22" s="868">
        <f t="shared" si="16"/>
        <v>0</v>
      </c>
      <c r="AM22" s="868">
        <f t="shared" si="16"/>
        <v>0</v>
      </c>
      <c r="AN22" s="868">
        <f t="shared" si="16"/>
        <v>0</v>
      </c>
    </row>
    <row r="23" spans="1:68" s="869" customFormat="1" ht="42" customHeight="1" x14ac:dyDescent="0.25">
      <c r="A23" s="842" t="s">
        <v>102</v>
      </c>
      <c r="B23" s="843" t="s">
        <v>1020</v>
      </c>
      <c r="C23" s="844" t="s">
        <v>93</v>
      </c>
      <c r="D23" s="867"/>
      <c r="E23" s="867"/>
      <c r="F23" s="867"/>
      <c r="G23" s="867"/>
      <c r="H23" s="868">
        <f>H70</f>
        <v>0</v>
      </c>
      <c r="I23" s="868">
        <f t="shared" ref="I23:AN23" si="20">I70</f>
        <v>0</v>
      </c>
      <c r="J23" s="868">
        <f t="shared" si="20"/>
        <v>0</v>
      </c>
      <c r="K23" s="868">
        <f t="shared" si="20"/>
        <v>4.8</v>
      </c>
      <c r="L23" s="868">
        <f t="shared" si="20"/>
        <v>3.8</v>
      </c>
      <c r="M23" s="868">
        <f t="shared" si="20"/>
        <v>0.3</v>
      </c>
      <c r="N23" s="868">
        <f t="shared" si="20"/>
        <v>0.7</v>
      </c>
      <c r="O23" s="868">
        <f t="shared" si="20"/>
        <v>0</v>
      </c>
      <c r="P23" s="868">
        <f t="shared" si="20"/>
        <v>0</v>
      </c>
      <c r="Q23" s="868">
        <f t="shared" si="20"/>
        <v>0</v>
      </c>
      <c r="R23" s="868">
        <f t="shared" si="20"/>
        <v>0</v>
      </c>
      <c r="S23" s="868">
        <f t="shared" si="20"/>
        <v>0</v>
      </c>
      <c r="T23" s="868">
        <f t="shared" si="20"/>
        <v>0</v>
      </c>
      <c r="U23" s="868">
        <f t="shared" si="20"/>
        <v>0</v>
      </c>
      <c r="V23" s="868">
        <f t="shared" si="20"/>
        <v>0</v>
      </c>
      <c r="W23" s="868">
        <f t="shared" si="20"/>
        <v>0</v>
      </c>
      <c r="X23" s="868">
        <f t="shared" si="20"/>
        <v>0</v>
      </c>
      <c r="Y23" s="868">
        <f t="shared" si="20"/>
        <v>0</v>
      </c>
      <c r="Z23" s="868">
        <f t="shared" si="20"/>
        <v>0</v>
      </c>
      <c r="AA23" s="868">
        <f t="shared" si="20"/>
        <v>0</v>
      </c>
      <c r="AB23" s="868">
        <f t="shared" si="20"/>
        <v>0</v>
      </c>
      <c r="AC23" s="868">
        <f t="shared" si="20"/>
        <v>3.1666666666666665</v>
      </c>
      <c r="AD23" s="868">
        <f t="shared" ref="AD23" si="21">AD70</f>
        <v>3.1666666666666665</v>
      </c>
      <c r="AE23" s="868">
        <f t="shared" si="20"/>
        <v>0</v>
      </c>
      <c r="AF23" s="868">
        <f t="shared" si="20"/>
        <v>0.83333333333333337</v>
      </c>
      <c r="AG23" s="868">
        <f t="shared" ref="AG23" si="22">AG70</f>
        <v>5.0000000000000009</v>
      </c>
      <c r="AH23" s="868">
        <f t="shared" si="20"/>
        <v>0</v>
      </c>
      <c r="AI23" s="868">
        <f t="shared" si="20"/>
        <v>0</v>
      </c>
      <c r="AJ23" s="868">
        <f t="shared" ref="AJ23" si="23">AJ70</f>
        <v>0</v>
      </c>
      <c r="AK23" s="868">
        <f t="shared" si="20"/>
        <v>0</v>
      </c>
      <c r="AL23" s="868">
        <f t="shared" si="20"/>
        <v>4</v>
      </c>
      <c r="AM23" s="868">
        <f t="shared" si="20"/>
        <v>8.1666666666666679</v>
      </c>
      <c r="AN23" s="868">
        <f t="shared" si="20"/>
        <v>0</v>
      </c>
    </row>
    <row r="24" spans="1:68" s="869" customFormat="1" ht="42" customHeight="1" x14ac:dyDescent="0.25">
      <c r="A24" s="842" t="s">
        <v>104</v>
      </c>
      <c r="B24" s="843" t="s">
        <v>103</v>
      </c>
      <c r="C24" s="844" t="s">
        <v>93</v>
      </c>
      <c r="D24" s="867"/>
      <c r="E24" s="867"/>
      <c r="F24" s="867"/>
      <c r="G24" s="867"/>
      <c r="H24" s="868">
        <f>H80</f>
        <v>0</v>
      </c>
      <c r="I24" s="868">
        <f t="shared" ref="I24:AN25" si="24">I80</f>
        <v>0</v>
      </c>
      <c r="J24" s="868">
        <f t="shared" si="24"/>
        <v>0</v>
      </c>
      <c r="K24" s="868">
        <f t="shared" si="24"/>
        <v>0</v>
      </c>
      <c r="L24" s="868">
        <f t="shared" si="24"/>
        <v>0</v>
      </c>
      <c r="M24" s="868">
        <f t="shared" si="24"/>
        <v>0</v>
      </c>
      <c r="N24" s="868">
        <f t="shared" si="24"/>
        <v>0</v>
      </c>
      <c r="O24" s="868">
        <f t="shared" si="24"/>
        <v>0</v>
      </c>
      <c r="P24" s="868">
        <f t="shared" si="24"/>
        <v>0</v>
      </c>
      <c r="Q24" s="868">
        <f t="shared" si="24"/>
        <v>0</v>
      </c>
      <c r="R24" s="868">
        <f t="shared" si="24"/>
        <v>0</v>
      </c>
      <c r="S24" s="868">
        <f t="shared" si="24"/>
        <v>0</v>
      </c>
      <c r="T24" s="868">
        <f t="shared" si="24"/>
        <v>0</v>
      </c>
      <c r="U24" s="868">
        <f t="shared" si="24"/>
        <v>0</v>
      </c>
      <c r="V24" s="868">
        <f t="shared" si="24"/>
        <v>0</v>
      </c>
      <c r="W24" s="868">
        <f t="shared" si="24"/>
        <v>0</v>
      </c>
      <c r="X24" s="868">
        <f t="shared" si="24"/>
        <v>0</v>
      </c>
      <c r="Y24" s="868">
        <f t="shared" si="24"/>
        <v>0</v>
      </c>
      <c r="Z24" s="868">
        <f t="shared" si="24"/>
        <v>0</v>
      </c>
      <c r="AA24" s="868">
        <f t="shared" si="24"/>
        <v>0</v>
      </c>
      <c r="AB24" s="868">
        <f t="shared" si="24"/>
        <v>0</v>
      </c>
      <c r="AC24" s="868">
        <f t="shared" si="24"/>
        <v>0</v>
      </c>
      <c r="AD24" s="868">
        <f t="shared" ref="AD24" si="25">AD80</f>
        <v>0</v>
      </c>
      <c r="AE24" s="868">
        <f t="shared" si="24"/>
        <v>0</v>
      </c>
      <c r="AF24" s="868">
        <f t="shared" si="24"/>
        <v>0</v>
      </c>
      <c r="AG24" s="868">
        <f t="shared" ref="AG24" si="26">AG80</f>
        <v>0</v>
      </c>
      <c r="AH24" s="868">
        <f t="shared" si="24"/>
        <v>0</v>
      </c>
      <c r="AI24" s="868">
        <f t="shared" si="24"/>
        <v>0</v>
      </c>
      <c r="AJ24" s="868">
        <f t="shared" ref="AJ24" si="27">AJ80</f>
        <v>0</v>
      </c>
      <c r="AK24" s="868">
        <f t="shared" si="24"/>
        <v>0</v>
      </c>
      <c r="AL24" s="868">
        <f t="shared" si="24"/>
        <v>0</v>
      </c>
      <c r="AM24" s="868">
        <f t="shared" si="24"/>
        <v>0</v>
      </c>
      <c r="AN24" s="868">
        <f t="shared" si="24"/>
        <v>0</v>
      </c>
    </row>
    <row r="25" spans="1:68" s="869" customFormat="1" ht="42" customHeight="1" x14ac:dyDescent="0.25">
      <c r="A25" s="842" t="s">
        <v>1021</v>
      </c>
      <c r="B25" s="843" t="s">
        <v>105</v>
      </c>
      <c r="C25" s="844" t="s">
        <v>93</v>
      </c>
      <c r="D25" s="867"/>
      <c r="E25" s="867"/>
      <c r="F25" s="867"/>
      <c r="G25" s="867"/>
      <c r="H25" s="868">
        <f>H81</f>
        <v>0</v>
      </c>
      <c r="I25" s="868">
        <f t="shared" si="24"/>
        <v>0</v>
      </c>
      <c r="J25" s="868">
        <f t="shared" si="24"/>
        <v>0</v>
      </c>
      <c r="K25" s="868">
        <f t="shared" si="24"/>
        <v>0.9</v>
      </c>
      <c r="L25" s="868">
        <f t="shared" si="24"/>
        <v>0</v>
      </c>
      <c r="M25" s="868">
        <f t="shared" si="24"/>
        <v>0</v>
      </c>
      <c r="N25" s="868">
        <f t="shared" si="24"/>
        <v>0.9</v>
      </c>
      <c r="O25" s="868">
        <f t="shared" si="24"/>
        <v>0</v>
      </c>
      <c r="P25" s="868">
        <f t="shared" si="24"/>
        <v>1.333</v>
      </c>
      <c r="Q25" s="868">
        <f t="shared" si="24"/>
        <v>0</v>
      </c>
      <c r="R25" s="868">
        <f t="shared" si="24"/>
        <v>1.333</v>
      </c>
      <c r="S25" s="868">
        <f t="shared" si="24"/>
        <v>0</v>
      </c>
      <c r="T25" s="868">
        <f t="shared" si="24"/>
        <v>0</v>
      </c>
      <c r="U25" s="868">
        <f t="shared" si="24"/>
        <v>0</v>
      </c>
      <c r="V25" s="868">
        <f t="shared" si="24"/>
        <v>0</v>
      </c>
      <c r="W25" s="868">
        <f t="shared" si="24"/>
        <v>0</v>
      </c>
      <c r="X25" s="868">
        <f t="shared" si="24"/>
        <v>0</v>
      </c>
      <c r="Y25" s="868">
        <f t="shared" si="24"/>
        <v>0</v>
      </c>
      <c r="Z25" s="868">
        <f t="shared" si="24"/>
        <v>0</v>
      </c>
      <c r="AA25" s="868">
        <f t="shared" si="24"/>
        <v>0</v>
      </c>
      <c r="AB25" s="868">
        <f t="shared" si="24"/>
        <v>0</v>
      </c>
      <c r="AC25" s="868">
        <f t="shared" si="24"/>
        <v>0.25</v>
      </c>
      <c r="AD25" s="868">
        <f t="shared" ref="AD25" si="28">AD81</f>
        <v>0.25</v>
      </c>
      <c r="AE25" s="868">
        <f t="shared" si="24"/>
        <v>0</v>
      </c>
      <c r="AF25" s="868">
        <f t="shared" si="24"/>
        <v>0.3</v>
      </c>
      <c r="AG25" s="868">
        <f t="shared" ref="AG25" si="29">AG81</f>
        <v>1.5833333333333335</v>
      </c>
      <c r="AH25" s="868">
        <f t="shared" si="24"/>
        <v>0</v>
      </c>
      <c r="AI25" s="868">
        <f t="shared" si="24"/>
        <v>0.25</v>
      </c>
      <c r="AJ25" s="868">
        <f t="shared" ref="AJ25" si="30">AJ81</f>
        <v>0.25</v>
      </c>
      <c r="AK25" s="868">
        <f t="shared" si="24"/>
        <v>0</v>
      </c>
      <c r="AL25" s="868">
        <f t="shared" si="24"/>
        <v>0.8</v>
      </c>
      <c r="AM25" s="868">
        <f t="shared" si="24"/>
        <v>2.0833333333333335</v>
      </c>
      <c r="AN25" s="868">
        <f t="shared" si="24"/>
        <v>0</v>
      </c>
    </row>
    <row r="26" spans="1:68" s="866" customFormat="1" ht="48" customHeight="1" x14ac:dyDescent="0.25">
      <c r="A26" s="836" t="s">
        <v>106</v>
      </c>
      <c r="B26" s="837" t="s">
        <v>1022</v>
      </c>
      <c r="C26" s="838" t="s">
        <v>93</v>
      </c>
      <c r="D26" s="865"/>
      <c r="E26" s="865"/>
      <c r="F26" s="865"/>
      <c r="G26" s="865"/>
      <c r="H26" s="840">
        <f t="shared" ref="H26:AN26" si="31">SUBTOTAL(9,H27:H84)</f>
        <v>157.01599999999999</v>
      </c>
      <c r="I26" s="840">
        <f t="shared" si="31"/>
        <v>87.013000000000005</v>
      </c>
      <c r="J26" s="840">
        <f t="shared" si="31"/>
        <v>1.4159999999999999</v>
      </c>
      <c r="K26" s="840">
        <f t="shared" si="31"/>
        <v>227.541</v>
      </c>
      <c r="L26" s="840">
        <f t="shared" si="31"/>
        <v>20.240000000000002</v>
      </c>
      <c r="M26" s="840">
        <f t="shared" si="31"/>
        <v>66.135999999999996</v>
      </c>
      <c r="N26" s="840">
        <f t="shared" si="31"/>
        <v>141.16499999999996</v>
      </c>
      <c r="O26" s="840">
        <f t="shared" si="31"/>
        <v>0</v>
      </c>
      <c r="P26" s="840">
        <f t="shared" si="31"/>
        <v>252.72183333333334</v>
      </c>
      <c r="Q26" s="840">
        <f t="shared" si="31"/>
        <v>6.25</v>
      </c>
      <c r="R26" s="840">
        <f t="shared" si="31"/>
        <v>246.47183333333334</v>
      </c>
      <c r="S26" s="840">
        <f t="shared" si="31"/>
        <v>0</v>
      </c>
      <c r="T26" s="840">
        <f t="shared" si="31"/>
        <v>0</v>
      </c>
      <c r="U26" s="840">
        <f t="shared" si="31"/>
        <v>0</v>
      </c>
      <c r="V26" s="840">
        <f t="shared" si="31"/>
        <v>0</v>
      </c>
      <c r="W26" s="840">
        <f t="shared" si="31"/>
        <v>0</v>
      </c>
      <c r="X26" s="840">
        <f t="shared" si="31"/>
        <v>0</v>
      </c>
      <c r="Y26" s="840">
        <f t="shared" si="31"/>
        <v>0</v>
      </c>
      <c r="Z26" s="840">
        <f t="shared" si="31"/>
        <v>0</v>
      </c>
      <c r="AA26" s="840">
        <f t="shared" si="31"/>
        <v>1.552</v>
      </c>
      <c r="AB26" s="840">
        <f t="shared" si="31"/>
        <v>1.552</v>
      </c>
      <c r="AC26" s="840">
        <f t="shared" si="31"/>
        <v>25.285000000000004</v>
      </c>
      <c r="AD26" s="840">
        <f t="shared" ref="AD26" si="32">SUBTOTAL(9,AD27:AD84)</f>
        <v>10.709166666666667</v>
      </c>
      <c r="AE26" s="840">
        <f t="shared" si="31"/>
        <v>0</v>
      </c>
      <c r="AF26" s="840">
        <f t="shared" si="31"/>
        <v>47.645000000000003</v>
      </c>
      <c r="AG26" s="840">
        <f t="shared" ref="AG26" si="33">SUBTOTAL(9,AG27:AG84)</f>
        <v>159.78333333333336</v>
      </c>
      <c r="AH26" s="840">
        <f t="shared" si="31"/>
        <v>0</v>
      </c>
      <c r="AI26" s="840">
        <f t="shared" si="31"/>
        <v>47.428333333333335</v>
      </c>
      <c r="AJ26" s="840">
        <f t="shared" ref="AJ26" si="34">SUBTOTAL(9,AJ27:AJ84)</f>
        <v>99.023333333333341</v>
      </c>
      <c r="AK26" s="840">
        <f t="shared" si="31"/>
        <v>0</v>
      </c>
      <c r="AL26" s="840">
        <f t="shared" si="31"/>
        <v>120.35833333333336</v>
      </c>
      <c r="AM26" s="840">
        <f t="shared" si="31"/>
        <v>269.51583333333338</v>
      </c>
      <c r="AN26" s="840">
        <f t="shared" si="31"/>
        <v>0</v>
      </c>
    </row>
    <row r="27" spans="1:68" s="866" customFormat="1" ht="48" customHeight="1" x14ac:dyDescent="0.25">
      <c r="A27" s="836" t="s">
        <v>108</v>
      </c>
      <c r="B27" s="837" t="s">
        <v>1023</v>
      </c>
      <c r="C27" s="838" t="s">
        <v>93</v>
      </c>
      <c r="D27" s="865"/>
      <c r="E27" s="865"/>
      <c r="F27" s="865"/>
      <c r="G27" s="865"/>
      <c r="H27" s="840">
        <f>SUBTOTAL(9,H28:H40)</f>
        <v>0</v>
      </c>
      <c r="I27" s="840">
        <f t="shared" ref="I27:AN27" si="35">SUBTOTAL(9,I28:I40)</f>
        <v>0</v>
      </c>
      <c r="J27" s="840">
        <f t="shared" si="35"/>
        <v>0</v>
      </c>
      <c r="K27" s="840">
        <f t="shared" si="35"/>
        <v>0</v>
      </c>
      <c r="L27" s="840">
        <f t="shared" si="35"/>
        <v>0</v>
      </c>
      <c r="M27" s="840">
        <f t="shared" si="35"/>
        <v>0</v>
      </c>
      <c r="N27" s="840">
        <f t="shared" si="35"/>
        <v>0</v>
      </c>
      <c r="O27" s="840">
        <f t="shared" si="35"/>
        <v>0</v>
      </c>
      <c r="P27" s="840">
        <f t="shared" si="35"/>
        <v>0</v>
      </c>
      <c r="Q27" s="840">
        <f t="shared" si="35"/>
        <v>0</v>
      </c>
      <c r="R27" s="840">
        <f t="shared" si="35"/>
        <v>0</v>
      </c>
      <c r="S27" s="840">
        <f t="shared" si="35"/>
        <v>0</v>
      </c>
      <c r="T27" s="840">
        <f t="shared" si="35"/>
        <v>0</v>
      </c>
      <c r="U27" s="840">
        <f t="shared" si="35"/>
        <v>0</v>
      </c>
      <c r="V27" s="840">
        <f t="shared" si="35"/>
        <v>0</v>
      </c>
      <c r="W27" s="840">
        <f t="shared" si="35"/>
        <v>0</v>
      </c>
      <c r="X27" s="840">
        <f t="shared" si="35"/>
        <v>0</v>
      </c>
      <c r="Y27" s="840">
        <f t="shared" si="35"/>
        <v>0</v>
      </c>
      <c r="Z27" s="840">
        <f t="shared" si="35"/>
        <v>0</v>
      </c>
      <c r="AA27" s="840">
        <f t="shared" si="35"/>
        <v>0</v>
      </c>
      <c r="AB27" s="840">
        <f t="shared" si="35"/>
        <v>0</v>
      </c>
      <c r="AC27" s="840">
        <f t="shared" si="35"/>
        <v>0</v>
      </c>
      <c r="AD27" s="840">
        <f t="shared" ref="AD27" si="36">SUBTOTAL(9,AD28:AD40)</f>
        <v>0</v>
      </c>
      <c r="AE27" s="840">
        <f t="shared" si="35"/>
        <v>0</v>
      </c>
      <c r="AF27" s="840">
        <f t="shared" si="35"/>
        <v>0</v>
      </c>
      <c r="AG27" s="840">
        <f t="shared" ref="AG27" si="37">SUBTOTAL(9,AG28:AG40)</f>
        <v>0</v>
      </c>
      <c r="AH27" s="840">
        <f t="shared" si="35"/>
        <v>0</v>
      </c>
      <c r="AI27" s="840">
        <f t="shared" si="35"/>
        <v>0</v>
      </c>
      <c r="AJ27" s="840">
        <f t="shared" ref="AJ27" si="38">SUBTOTAL(9,AJ28:AJ40)</f>
        <v>0</v>
      </c>
      <c r="AK27" s="840">
        <f t="shared" si="35"/>
        <v>0</v>
      </c>
      <c r="AL27" s="840">
        <f t="shared" si="35"/>
        <v>0</v>
      </c>
      <c r="AM27" s="840">
        <f t="shared" si="35"/>
        <v>0</v>
      </c>
      <c r="AN27" s="840">
        <f t="shared" si="35"/>
        <v>0</v>
      </c>
    </row>
    <row r="28" spans="1:68" s="866" customFormat="1" ht="48" customHeight="1" x14ac:dyDescent="0.25">
      <c r="A28" s="836" t="s">
        <v>110</v>
      </c>
      <c r="B28" s="837" t="s">
        <v>1024</v>
      </c>
      <c r="C28" s="838" t="s">
        <v>93</v>
      </c>
      <c r="D28" s="865"/>
      <c r="E28" s="865"/>
      <c r="F28" s="865"/>
      <c r="G28" s="865"/>
      <c r="H28" s="840">
        <f>SUBTOTAL(9,H29:H30)</f>
        <v>0</v>
      </c>
      <c r="I28" s="840">
        <f t="shared" ref="I28:AN28" si="39">SUBTOTAL(9,I29:I30)</f>
        <v>0</v>
      </c>
      <c r="J28" s="840">
        <f t="shared" si="39"/>
        <v>0</v>
      </c>
      <c r="K28" s="840">
        <f t="shared" si="39"/>
        <v>0</v>
      </c>
      <c r="L28" s="840">
        <f t="shared" si="39"/>
        <v>0</v>
      </c>
      <c r="M28" s="840">
        <f t="shared" si="39"/>
        <v>0</v>
      </c>
      <c r="N28" s="840">
        <f t="shared" si="39"/>
        <v>0</v>
      </c>
      <c r="O28" s="840">
        <f t="shared" si="39"/>
        <v>0</v>
      </c>
      <c r="P28" s="840">
        <f t="shared" si="39"/>
        <v>0</v>
      </c>
      <c r="Q28" s="840">
        <f t="shared" si="39"/>
        <v>0</v>
      </c>
      <c r="R28" s="840">
        <f t="shared" si="39"/>
        <v>0</v>
      </c>
      <c r="S28" s="840">
        <f t="shared" si="39"/>
        <v>0</v>
      </c>
      <c r="T28" s="840">
        <f t="shared" si="39"/>
        <v>0</v>
      </c>
      <c r="U28" s="840">
        <f t="shared" si="39"/>
        <v>0</v>
      </c>
      <c r="V28" s="840">
        <f t="shared" si="39"/>
        <v>0</v>
      </c>
      <c r="W28" s="840">
        <f t="shared" si="39"/>
        <v>0</v>
      </c>
      <c r="X28" s="840">
        <f t="shared" si="39"/>
        <v>0</v>
      </c>
      <c r="Y28" s="840">
        <f t="shared" si="39"/>
        <v>0</v>
      </c>
      <c r="Z28" s="840">
        <f t="shared" si="39"/>
        <v>0</v>
      </c>
      <c r="AA28" s="840">
        <f t="shared" si="39"/>
        <v>0</v>
      </c>
      <c r="AB28" s="840">
        <f t="shared" si="39"/>
        <v>0</v>
      </c>
      <c r="AC28" s="840">
        <f t="shared" si="39"/>
        <v>0</v>
      </c>
      <c r="AD28" s="840">
        <f t="shared" ref="AD28" si="40">SUBTOTAL(9,AD29:AD30)</f>
        <v>0</v>
      </c>
      <c r="AE28" s="840">
        <f t="shared" si="39"/>
        <v>0</v>
      </c>
      <c r="AF28" s="840">
        <f t="shared" si="39"/>
        <v>0</v>
      </c>
      <c r="AG28" s="840">
        <f t="shared" ref="AG28" si="41">SUBTOTAL(9,AG29:AG30)</f>
        <v>0</v>
      </c>
      <c r="AH28" s="840">
        <f t="shared" si="39"/>
        <v>0</v>
      </c>
      <c r="AI28" s="840">
        <f t="shared" si="39"/>
        <v>0</v>
      </c>
      <c r="AJ28" s="840">
        <f t="shared" ref="AJ28" si="42">SUBTOTAL(9,AJ29:AJ30)</f>
        <v>0</v>
      </c>
      <c r="AK28" s="840">
        <f t="shared" si="39"/>
        <v>0</v>
      </c>
      <c r="AL28" s="840">
        <f t="shared" si="39"/>
        <v>0</v>
      </c>
      <c r="AM28" s="840">
        <f t="shared" si="39"/>
        <v>0</v>
      </c>
      <c r="AN28" s="840">
        <f t="shared" si="39"/>
        <v>0</v>
      </c>
    </row>
    <row r="29" spans="1:68" s="869" customFormat="1" ht="42" customHeight="1" x14ac:dyDescent="0.25">
      <c r="A29" s="842" t="s">
        <v>112</v>
      </c>
      <c r="B29" s="843" t="s">
        <v>1025</v>
      </c>
      <c r="C29" s="844" t="s">
        <v>93</v>
      </c>
      <c r="D29" s="867"/>
      <c r="E29" s="867"/>
      <c r="F29" s="867"/>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7"/>
    </row>
    <row r="30" spans="1:68" s="869" customFormat="1" ht="42" customHeight="1" x14ac:dyDescent="0.25">
      <c r="A30" s="842" t="s">
        <v>114</v>
      </c>
      <c r="B30" s="843" t="s">
        <v>1025</v>
      </c>
      <c r="C30" s="844" t="s">
        <v>93</v>
      </c>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7"/>
      <c r="AN30" s="867"/>
    </row>
    <row r="31" spans="1:68" s="866" customFormat="1" ht="48" customHeight="1" x14ac:dyDescent="0.25">
      <c r="A31" s="836" t="s">
        <v>118</v>
      </c>
      <c r="B31" s="837" t="s">
        <v>1026</v>
      </c>
      <c r="C31" s="838" t="s">
        <v>93</v>
      </c>
      <c r="D31" s="865"/>
      <c r="E31" s="865"/>
      <c r="F31" s="865"/>
      <c r="G31" s="865"/>
      <c r="H31" s="840">
        <f>SUBTOTAL(9,H32:H33)</f>
        <v>0</v>
      </c>
      <c r="I31" s="840">
        <f t="shared" ref="I31:AN31" si="43">SUBTOTAL(9,I32:I33)</f>
        <v>0</v>
      </c>
      <c r="J31" s="840">
        <f t="shared" si="43"/>
        <v>0</v>
      </c>
      <c r="K31" s="840">
        <f t="shared" si="43"/>
        <v>0</v>
      </c>
      <c r="L31" s="840">
        <f t="shared" si="43"/>
        <v>0</v>
      </c>
      <c r="M31" s="840">
        <f t="shared" si="43"/>
        <v>0</v>
      </c>
      <c r="N31" s="840">
        <f t="shared" si="43"/>
        <v>0</v>
      </c>
      <c r="O31" s="840">
        <f t="shared" si="43"/>
        <v>0</v>
      </c>
      <c r="P31" s="840">
        <f t="shared" si="43"/>
        <v>0</v>
      </c>
      <c r="Q31" s="840">
        <f t="shared" si="43"/>
        <v>0</v>
      </c>
      <c r="R31" s="840">
        <f t="shared" si="43"/>
        <v>0</v>
      </c>
      <c r="S31" s="840">
        <f t="shared" si="43"/>
        <v>0</v>
      </c>
      <c r="T31" s="840">
        <f t="shared" si="43"/>
        <v>0</v>
      </c>
      <c r="U31" s="840">
        <f t="shared" si="43"/>
        <v>0</v>
      </c>
      <c r="V31" s="840">
        <f t="shared" si="43"/>
        <v>0</v>
      </c>
      <c r="W31" s="840">
        <f t="shared" si="43"/>
        <v>0</v>
      </c>
      <c r="X31" s="840">
        <f t="shared" si="43"/>
        <v>0</v>
      </c>
      <c r="Y31" s="840">
        <f t="shared" si="43"/>
        <v>0</v>
      </c>
      <c r="Z31" s="840">
        <f t="shared" si="43"/>
        <v>0</v>
      </c>
      <c r="AA31" s="840">
        <f t="shared" si="43"/>
        <v>0</v>
      </c>
      <c r="AB31" s="840">
        <f t="shared" si="43"/>
        <v>0</v>
      </c>
      <c r="AC31" s="840">
        <f t="shared" si="43"/>
        <v>0</v>
      </c>
      <c r="AD31" s="840">
        <f t="shared" ref="AD31" si="44">SUBTOTAL(9,AD32:AD33)</f>
        <v>0</v>
      </c>
      <c r="AE31" s="840">
        <f t="shared" si="43"/>
        <v>0</v>
      </c>
      <c r="AF31" s="840">
        <f t="shared" si="43"/>
        <v>0</v>
      </c>
      <c r="AG31" s="840">
        <f t="shared" ref="AG31" si="45">SUBTOTAL(9,AG32:AG33)</f>
        <v>0</v>
      </c>
      <c r="AH31" s="840">
        <f t="shared" si="43"/>
        <v>0</v>
      </c>
      <c r="AI31" s="840">
        <f t="shared" si="43"/>
        <v>0</v>
      </c>
      <c r="AJ31" s="840">
        <f t="shared" ref="AJ31" si="46">SUBTOTAL(9,AJ32:AJ33)</f>
        <v>0</v>
      </c>
      <c r="AK31" s="840">
        <f t="shared" si="43"/>
        <v>0</v>
      </c>
      <c r="AL31" s="840">
        <f t="shared" si="43"/>
        <v>0</v>
      </c>
      <c r="AM31" s="840">
        <f t="shared" si="43"/>
        <v>0</v>
      </c>
      <c r="AN31" s="840">
        <f t="shared" si="43"/>
        <v>0</v>
      </c>
    </row>
    <row r="32" spans="1:68" s="869" customFormat="1" ht="42" customHeight="1" x14ac:dyDescent="0.25">
      <c r="A32" s="842" t="s">
        <v>120</v>
      </c>
      <c r="B32" s="843" t="s">
        <v>1027</v>
      </c>
      <c r="C32" s="844" t="s">
        <v>93</v>
      </c>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7"/>
    </row>
    <row r="33" spans="1:40" s="869" customFormat="1" ht="42" customHeight="1" x14ac:dyDescent="0.25">
      <c r="A33" s="842" t="s">
        <v>122</v>
      </c>
      <c r="B33" s="843" t="s">
        <v>1025</v>
      </c>
      <c r="C33" s="844" t="s">
        <v>93</v>
      </c>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45"/>
      <c r="AF33" s="867"/>
      <c r="AG33" s="867"/>
      <c r="AH33" s="867"/>
      <c r="AI33" s="867"/>
      <c r="AJ33" s="867"/>
      <c r="AK33" s="867"/>
      <c r="AL33" s="867"/>
      <c r="AM33" s="867"/>
      <c r="AN33" s="867"/>
    </row>
    <row r="34" spans="1:40" s="866" customFormat="1" ht="48" customHeight="1" x14ac:dyDescent="0.25">
      <c r="A34" s="836" t="s">
        <v>124</v>
      </c>
      <c r="B34" s="837" t="s">
        <v>1028</v>
      </c>
      <c r="C34" s="838" t="s">
        <v>93</v>
      </c>
      <c r="D34" s="865"/>
      <c r="E34" s="865"/>
      <c r="F34" s="865"/>
      <c r="G34" s="865"/>
      <c r="H34" s="840">
        <f>SUBTOTAL(9,H35:H39)</f>
        <v>0</v>
      </c>
      <c r="I34" s="840">
        <f t="shared" ref="I34:AN34" si="47">SUBTOTAL(9,I35:I39)</f>
        <v>0</v>
      </c>
      <c r="J34" s="840">
        <f t="shared" si="47"/>
        <v>0</v>
      </c>
      <c r="K34" s="840">
        <f t="shared" si="47"/>
        <v>0</v>
      </c>
      <c r="L34" s="840">
        <f t="shared" si="47"/>
        <v>0</v>
      </c>
      <c r="M34" s="840">
        <f t="shared" si="47"/>
        <v>0</v>
      </c>
      <c r="N34" s="840">
        <f t="shared" si="47"/>
        <v>0</v>
      </c>
      <c r="O34" s="840">
        <f t="shared" si="47"/>
        <v>0</v>
      </c>
      <c r="P34" s="840">
        <f t="shared" si="47"/>
        <v>0</v>
      </c>
      <c r="Q34" s="840">
        <f t="shared" si="47"/>
        <v>0</v>
      </c>
      <c r="R34" s="840">
        <f t="shared" si="47"/>
        <v>0</v>
      </c>
      <c r="S34" s="840">
        <f t="shared" si="47"/>
        <v>0</v>
      </c>
      <c r="T34" s="840">
        <f t="shared" si="47"/>
        <v>0</v>
      </c>
      <c r="U34" s="840">
        <f t="shared" si="47"/>
        <v>0</v>
      </c>
      <c r="V34" s="840">
        <f t="shared" si="47"/>
        <v>0</v>
      </c>
      <c r="W34" s="840">
        <f t="shared" si="47"/>
        <v>0</v>
      </c>
      <c r="X34" s="840">
        <f t="shared" si="47"/>
        <v>0</v>
      </c>
      <c r="Y34" s="840">
        <f t="shared" si="47"/>
        <v>0</v>
      </c>
      <c r="Z34" s="840">
        <f t="shared" si="47"/>
        <v>0</v>
      </c>
      <c r="AA34" s="840">
        <f t="shared" si="47"/>
        <v>0</v>
      </c>
      <c r="AB34" s="840">
        <f t="shared" si="47"/>
        <v>0</v>
      </c>
      <c r="AC34" s="840">
        <f t="shared" si="47"/>
        <v>0</v>
      </c>
      <c r="AD34" s="840">
        <f t="shared" ref="AD34" si="48">SUBTOTAL(9,AD35:AD39)</f>
        <v>0</v>
      </c>
      <c r="AE34" s="840">
        <f t="shared" si="47"/>
        <v>0</v>
      </c>
      <c r="AF34" s="840">
        <f t="shared" si="47"/>
        <v>0</v>
      </c>
      <c r="AG34" s="840">
        <f t="shared" ref="AG34" si="49">SUBTOTAL(9,AG35:AG39)</f>
        <v>0</v>
      </c>
      <c r="AH34" s="840">
        <f t="shared" si="47"/>
        <v>0</v>
      </c>
      <c r="AI34" s="840">
        <f t="shared" si="47"/>
        <v>0</v>
      </c>
      <c r="AJ34" s="840">
        <f t="shared" ref="AJ34" si="50">SUBTOTAL(9,AJ35:AJ39)</f>
        <v>0</v>
      </c>
      <c r="AK34" s="840">
        <f t="shared" si="47"/>
        <v>0</v>
      </c>
      <c r="AL34" s="840">
        <f t="shared" si="47"/>
        <v>0</v>
      </c>
      <c r="AM34" s="840">
        <f t="shared" si="47"/>
        <v>0</v>
      </c>
      <c r="AN34" s="840">
        <f t="shared" si="47"/>
        <v>0</v>
      </c>
    </row>
    <row r="35" spans="1:40" s="869" customFormat="1" ht="42" customHeight="1" x14ac:dyDescent="0.25">
      <c r="A35" s="842" t="s">
        <v>892</v>
      </c>
      <c r="B35" s="843" t="s">
        <v>1029</v>
      </c>
      <c r="C35" s="844" t="s">
        <v>93</v>
      </c>
      <c r="D35" s="867"/>
      <c r="E35" s="867"/>
      <c r="F35" s="867"/>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row>
    <row r="36" spans="1:40" s="869" customFormat="1" ht="42" customHeight="1" x14ac:dyDescent="0.25">
      <c r="A36" s="842" t="s">
        <v>893</v>
      </c>
      <c r="B36" s="843" t="s">
        <v>1030</v>
      </c>
      <c r="C36" s="844" t="s">
        <v>93</v>
      </c>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row>
    <row r="37" spans="1:40" s="869" customFormat="1" ht="42" customHeight="1" x14ac:dyDescent="0.25">
      <c r="A37" s="842" t="s">
        <v>894</v>
      </c>
      <c r="B37" s="843" t="s">
        <v>1031</v>
      </c>
      <c r="C37" s="844" t="s">
        <v>93</v>
      </c>
      <c r="D37" s="867"/>
      <c r="E37" s="867"/>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H37" s="867"/>
      <c r="AI37" s="867"/>
      <c r="AJ37" s="867"/>
      <c r="AK37" s="867"/>
      <c r="AL37" s="867"/>
      <c r="AM37" s="867"/>
      <c r="AN37" s="867"/>
    </row>
    <row r="38" spans="1:40" s="869" customFormat="1" ht="42" customHeight="1" x14ac:dyDescent="0.25">
      <c r="A38" s="842" t="s">
        <v>895</v>
      </c>
      <c r="B38" s="843" t="s">
        <v>1032</v>
      </c>
      <c r="C38" s="844" t="s">
        <v>93</v>
      </c>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867"/>
      <c r="AJ38" s="867"/>
      <c r="AK38" s="867"/>
      <c r="AL38" s="867"/>
      <c r="AM38" s="867"/>
      <c r="AN38" s="867"/>
    </row>
    <row r="39" spans="1:40" s="869" customFormat="1" ht="42" customHeight="1" x14ac:dyDescent="0.25">
      <c r="A39" s="842" t="s">
        <v>1033</v>
      </c>
      <c r="B39" s="843" t="s">
        <v>1034</v>
      </c>
      <c r="C39" s="844" t="s">
        <v>93</v>
      </c>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7"/>
      <c r="AN39" s="867"/>
    </row>
    <row r="40" spans="1:40" s="866" customFormat="1" ht="48" customHeight="1" x14ac:dyDescent="0.25">
      <c r="A40" s="836" t="s">
        <v>126</v>
      </c>
      <c r="B40" s="837" t="s">
        <v>1035</v>
      </c>
      <c r="C40" s="838" t="s">
        <v>93</v>
      </c>
      <c r="D40" s="865"/>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row>
    <row r="41" spans="1:40" s="866" customFormat="1" ht="48" customHeight="1" x14ac:dyDescent="0.25">
      <c r="A41" s="836" t="s">
        <v>130</v>
      </c>
      <c r="B41" s="837" t="s">
        <v>1036</v>
      </c>
      <c r="C41" s="838" t="s">
        <v>93</v>
      </c>
      <c r="D41" s="865"/>
      <c r="E41" s="865"/>
      <c r="F41" s="865"/>
      <c r="G41" s="865"/>
      <c r="H41" s="840">
        <f t="shared" ref="H41:AN41" si="51">SUBTOTAL(9,H42:H48)</f>
        <v>157.01599999999999</v>
      </c>
      <c r="I41" s="840">
        <f t="shared" si="51"/>
        <v>87.013000000000005</v>
      </c>
      <c r="J41" s="840">
        <f t="shared" si="51"/>
        <v>1.4159999999999999</v>
      </c>
      <c r="K41" s="840">
        <f t="shared" si="51"/>
        <v>219.59899999999999</v>
      </c>
      <c r="L41" s="840">
        <f t="shared" si="51"/>
        <v>15.440000000000001</v>
      </c>
      <c r="M41" s="840">
        <f t="shared" si="51"/>
        <v>64.844000000000008</v>
      </c>
      <c r="N41" s="840">
        <f t="shared" si="51"/>
        <v>139.315</v>
      </c>
      <c r="O41" s="840">
        <f t="shared" si="51"/>
        <v>0</v>
      </c>
      <c r="P41" s="840">
        <f t="shared" si="51"/>
        <v>109.76333333333334</v>
      </c>
      <c r="Q41" s="840">
        <f t="shared" si="51"/>
        <v>6.25</v>
      </c>
      <c r="R41" s="840">
        <f t="shared" si="51"/>
        <v>103.51333333333334</v>
      </c>
      <c r="S41" s="840">
        <f t="shared" si="51"/>
        <v>0</v>
      </c>
      <c r="T41" s="840">
        <f t="shared" si="51"/>
        <v>0</v>
      </c>
      <c r="U41" s="840">
        <f t="shared" si="51"/>
        <v>0</v>
      </c>
      <c r="V41" s="840">
        <f t="shared" si="51"/>
        <v>0</v>
      </c>
      <c r="W41" s="840">
        <f t="shared" si="51"/>
        <v>0</v>
      </c>
      <c r="X41" s="840">
        <f t="shared" si="51"/>
        <v>0</v>
      </c>
      <c r="Y41" s="840">
        <f t="shared" si="51"/>
        <v>0</v>
      </c>
      <c r="Z41" s="840">
        <f t="shared" si="51"/>
        <v>0</v>
      </c>
      <c r="AA41" s="840">
        <f t="shared" si="51"/>
        <v>1.552</v>
      </c>
      <c r="AB41" s="840">
        <f t="shared" si="51"/>
        <v>1.552</v>
      </c>
      <c r="AC41" s="840">
        <f t="shared" si="51"/>
        <v>20</v>
      </c>
      <c r="AD41" s="840">
        <f t="shared" ref="AD41" si="52">SUBTOTAL(9,AD42:AD48)</f>
        <v>0</v>
      </c>
      <c r="AE41" s="840">
        <f t="shared" si="51"/>
        <v>0</v>
      </c>
      <c r="AF41" s="840">
        <f t="shared" si="51"/>
        <v>46.51166666666667</v>
      </c>
      <c r="AG41" s="840">
        <f>SUBTOTAL(9,AG42:AG49)</f>
        <v>31.25</v>
      </c>
      <c r="AH41" s="840">
        <f t="shared" si="51"/>
        <v>0</v>
      </c>
      <c r="AI41" s="840">
        <f t="shared" si="51"/>
        <v>47.178333333333335</v>
      </c>
      <c r="AJ41" s="840">
        <f t="shared" ref="AJ41" si="53">SUBTOTAL(9,AJ42:AJ48)</f>
        <v>91.19</v>
      </c>
      <c r="AK41" s="840">
        <f t="shared" si="51"/>
        <v>0</v>
      </c>
      <c r="AL41" s="840">
        <f t="shared" si="51"/>
        <v>113.69000000000001</v>
      </c>
      <c r="AM41" s="840">
        <f t="shared" si="51"/>
        <v>119.94000000000001</v>
      </c>
      <c r="AN41" s="840">
        <f t="shared" si="51"/>
        <v>0</v>
      </c>
    </row>
    <row r="42" spans="1:40" s="869" customFormat="1" ht="42" customHeight="1" x14ac:dyDescent="0.25">
      <c r="A42" s="842" t="s">
        <v>132</v>
      </c>
      <c r="B42" s="843" t="s">
        <v>1037</v>
      </c>
      <c r="C42" s="844" t="s">
        <v>93</v>
      </c>
      <c r="D42" s="867"/>
      <c r="E42" s="867"/>
      <c r="F42" s="867"/>
      <c r="G42" s="867"/>
      <c r="H42" s="846">
        <f>SUBTOTAL(9,H43)</f>
        <v>71.492999999999995</v>
      </c>
      <c r="I42" s="846">
        <f>SUBTOTAL(9,I43)</f>
        <v>87.013000000000005</v>
      </c>
      <c r="J42" s="846">
        <f t="shared" ref="J42:AN42" si="54">SUBTOTAL(9,J43)</f>
        <v>0</v>
      </c>
      <c r="K42" s="846">
        <f t="shared" si="54"/>
        <v>85.790999999999997</v>
      </c>
      <c r="L42" s="846">
        <f t="shared" si="54"/>
        <v>6.9240000000000004</v>
      </c>
      <c r="M42" s="846">
        <f t="shared" si="54"/>
        <v>26.077000000000002</v>
      </c>
      <c r="N42" s="846">
        <f t="shared" si="54"/>
        <v>52.79</v>
      </c>
      <c r="O42" s="846">
        <f t="shared" si="54"/>
        <v>0</v>
      </c>
      <c r="P42" s="846">
        <f t="shared" si="54"/>
        <v>87.013333333333335</v>
      </c>
      <c r="Q42" s="846">
        <f t="shared" si="54"/>
        <v>0</v>
      </c>
      <c r="R42" s="846">
        <f>SUBTOTAL(9,R43)</f>
        <v>87.013333333333335</v>
      </c>
      <c r="S42" s="846">
        <f t="shared" si="54"/>
        <v>0</v>
      </c>
      <c r="T42" s="846">
        <f t="shared" si="54"/>
        <v>0</v>
      </c>
      <c r="U42" s="846">
        <f t="shared" si="54"/>
        <v>0</v>
      </c>
      <c r="V42" s="846">
        <f t="shared" si="54"/>
        <v>0</v>
      </c>
      <c r="W42" s="846">
        <f t="shared" si="54"/>
        <v>0</v>
      </c>
      <c r="X42" s="846">
        <f t="shared" si="54"/>
        <v>0</v>
      </c>
      <c r="Y42" s="846">
        <f t="shared" si="54"/>
        <v>0</v>
      </c>
      <c r="Z42" s="846">
        <f t="shared" si="54"/>
        <v>0</v>
      </c>
      <c r="AA42" s="846">
        <f t="shared" si="54"/>
        <v>0.35199999999999998</v>
      </c>
      <c r="AB42" s="846">
        <f t="shared" si="54"/>
        <v>0.35199999999999998</v>
      </c>
      <c r="AC42" s="846">
        <f t="shared" si="54"/>
        <v>5.8333333333333339</v>
      </c>
      <c r="AD42" s="846">
        <f t="shared" si="54"/>
        <v>0</v>
      </c>
      <c r="AE42" s="846">
        <f t="shared" si="54"/>
        <v>0</v>
      </c>
      <c r="AF42" s="846">
        <f t="shared" si="54"/>
        <v>10.833333333333334</v>
      </c>
      <c r="AG42" s="846">
        <f t="shared" si="54"/>
        <v>0</v>
      </c>
      <c r="AH42" s="846">
        <f t="shared" si="54"/>
        <v>0</v>
      </c>
      <c r="AI42" s="846">
        <f t="shared" si="54"/>
        <v>8.3333333333333339</v>
      </c>
      <c r="AJ42" s="846">
        <f t="shared" si="54"/>
        <v>11.666666666666668</v>
      </c>
      <c r="AK42" s="846">
        <f t="shared" si="54"/>
        <v>0</v>
      </c>
      <c r="AL42" s="846">
        <f t="shared" si="54"/>
        <v>25</v>
      </c>
      <c r="AM42" s="846">
        <f t="shared" si="54"/>
        <v>11.666666666666668</v>
      </c>
      <c r="AN42" s="846">
        <f t="shared" si="54"/>
        <v>0</v>
      </c>
    </row>
    <row r="43" spans="1:40" ht="33" customHeight="1" x14ac:dyDescent="0.25">
      <c r="A43" s="853" t="s">
        <v>132</v>
      </c>
      <c r="B43" s="854" t="s">
        <v>1038</v>
      </c>
      <c r="C43" s="848" t="s">
        <v>1039</v>
      </c>
      <c r="D43" s="870" t="str">
        <f>[19]Ф1!D43</f>
        <v>П</v>
      </c>
      <c r="E43" s="870">
        <f>[19]Ф1!E43</f>
        <v>2020</v>
      </c>
      <c r="F43" s="870">
        <f>[19]Ф1!F43</f>
        <v>2022</v>
      </c>
      <c r="G43" s="870">
        <v>2025</v>
      </c>
      <c r="H43" s="870">
        <v>71.492999999999995</v>
      </c>
      <c r="I43" s="870">
        <v>87.013000000000005</v>
      </c>
      <c r="J43" s="855">
        <f>[19]Ф1!O43</f>
        <v>0</v>
      </c>
      <c r="K43" s="870">
        <f>SUM(L43:O43)</f>
        <v>85.790999999999997</v>
      </c>
      <c r="L43" s="849">
        <v>6.9240000000000004</v>
      </c>
      <c r="M43" s="849">
        <v>26.077000000000002</v>
      </c>
      <c r="N43" s="851">
        <v>52.79</v>
      </c>
      <c r="O43" s="872"/>
      <c r="P43" s="851">
        <f>SUM(Q43:T43)</f>
        <v>87.013333333333335</v>
      </c>
      <c r="Q43" s="851"/>
      <c r="R43" s="851">
        <f>'Г № 15'!P43/1.2</f>
        <v>87.013333333333335</v>
      </c>
      <c r="S43" s="944"/>
      <c r="T43" s="944"/>
      <c r="U43" s="849" t="s">
        <v>190</v>
      </c>
      <c r="V43" s="849" t="s">
        <v>190</v>
      </c>
      <c r="W43" s="849" t="s">
        <v>190</v>
      </c>
      <c r="X43" s="849" t="s">
        <v>190</v>
      </c>
      <c r="Y43" s="849" t="s">
        <v>190</v>
      </c>
      <c r="Z43" s="849" t="s">
        <v>190</v>
      </c>
      <c r="AA43" s="849">
        <v>0.35199999999999998</v>
      </c>
      <c r="AB43" s="849">
        <v>0.35199999999999998</v>
      </c>
      <c r="AC43" s="851">
        <f>[19]Ф1!AE43/1.2</f>
        <v>5.8333333333333339</v>
      </c>
      <c r="AD43" s="851">
        <v>0</v>
      </c>
      <c r="AE43" s="851"/>
      <c r="AF43" s="851">
        <f>[19]Ф1!AO43/1.2</f>
        <v>10.833333333333334</v>
      </c>
      <c r="AG43" s="851">
        <v>0</v>
      </c>
      <c r="AH43" s="851"/>
      <c r="AI43" s="851">
        <f>[19]Ф1!AY43/1.2</f>
        <v>8.3333333333333339</v>
      </c>
      <c r="AJ43" s="851">
        <f>'Г № 15'!BS43/1.2</f>
        <v>11.666666666666668</v>
      </c>
      <c r="AK43" s="851"/>
      <c r="AL43" s="851">
        <f>SUM(AC43+AF43+AI43)</f>
        <v>25</v>
      </c>
      <c r="AM43" s="851">
        <f>SUM(AD43+AG43+AJ43)</f>
        <v>11.666666666666668</v>
      </c>
      <c r="AN43" s="848"/>
    </row>
    <row r="44" spans="1:40" s="869" customFormat="1" ht="42" customHeight="1" x14ac:dyDescent="0.25">
      <c r="A44" s="842" t="s">
        <v>141</v>
      </c>
      <c r="B44" s="843" t="s">
        <v>1040</v>
      </c>
      <c r="C44" s="844" t="s">
        <v>93</v>
      </c>
      <c r="D44" s="867"/>
      <c r="E44" s="867"/>
      <c r="F44" s="867"/>
      <c r="G44" s="867"/>
      <c r="H44" s="846">
        <f>SUBTOTAL(9,H45)</f>
        <v>0</v>
      </c>
      <c r="I44" s="846">
        <f t="shared" ref="I44:AN44" si="55">SUBTOTAL(9,I45)</f>
        <v>0</v>
      </c>
      <c r="J44" s="846">
        <f t="shared" si="55"/>
        <v>0</v>
      </c>
      <c r="K44" s="846">
        <f t="shared" si="55"/>
        <v>31.2</v>
      </c>
      <c r="L44" s="846">
        <f t="shared" si="55"/>
        <v>3.8</v>
      </c>
      <c r="M44" s="846">
        <f t="shared" si="55"/>
        <v>9.4</v>
      </c>
      <c r="N44" s="846">
        <f t="shared" si="55"/>
        <v>18</v>
      </c>
      <c r="O44" s="846">
        <f t="shared" si="55"/>
        <v>0</v>
      </c>
      <c r="P44" s="846">
        <f t="shared" si="55"/>
        <v>22.75</v>
      </c>
      <c r="Q44" s="846">
        <f t="shared" si="55"/>
        <v>6.25</v>
      </c>
      <c r="R44" s="846">
        <f>SUBTOTAL(9,R45)</f>
        <v>16.5</v>
      </c>
      <c r="S44" s="846">
        <f t="shared" si="55"/>
        <v>0</v>
      </c>
      <c r="T44" s="846">
        <f t="shared" si="55"/>
        <v>0</v>
      </c>
      <c r="U44" s="846">
        <f t="shared" si="55"/>
        <v>0</v>
      </c>
      <c r="V44" s="846">
        <f t="shared" si="55"/>
        <v>0</v>
      </c>
      <c r="W44" s="846">
        <f t="shared" si="55"/>
        <v>0</v>
      </c>
      <c r="X44" s="846">
        <f t="shared" si="55"/>
        <v>0</v>
      </c>
      <c r="Y44" s="846">
        <f t="shared" si="55"/>
        <v>0</v>
      </c>
      <c r="Z44" s="846">
        <f t="shared" si="55"/>
        <v>0</v>
      </c>
      <c r="AA44" s="846">
        <f t="shared" si="55"/>
        <v>0</v>
      </c>
      <c r="AB44" s="846">
        <f t="shared" si="55"/>
        <v>0</v>
      </c>
      <c r="AC44" s="846">
        <f t="shared" si="55"/>
        <v>0</v>
      </c>
      <c r="AD44" s="846">
        <f t="shared" si="55"/>
        <v>0</v>
      </c>
      <c r="AE44" s="846">
        <f t="shared" si="55"/>
        <v>0</v>
      </c>
      <c r="AF44" s="846">
        <f t="shared" si="55"/>
        <v>0</v>
      </c>
      <c r="AG44" s="846">
        <f t="shared" si="55"/>
        <v>6.25</v>
      </c>
      <c r="AH44" s="846">
        <f t="shared" si="55"/>
        <v>0</v>
      </c>
      <c r="AI44" s="846">
        <f t="shared" si="55"/>
        <v>3.1666666666666665</v>
      </c>
      <c r="AJ44" s="846">
        <f t="shared" si="55"/>
        <v>16.5</v>
      </c>
      <c r="AK44" s="846">
        <f t="shared" si="55"/>
        <v>0</v>
      </c>
      <c r="AL44" s="846">
        <f t="shared" si="55"/>
        <v>3.1666666666666665</v>
      </c>
      <c r="AM44" s="846">
        <f t="shared" si="55"/>
        <v>22.75</v>
      </c>
      <c r="AN44" s="846">
        <f t="shared" si="55"/>
        <v>0</v>
      </c>
    </row>
    <row r="45" spans="1:40" ht="33" customHeight="1" x14ac:dyDescent="0.25">
      <c r="A45" s="853" t="s">
        <v>141</v>
      </c>
      <c r="B45" s="854" t="s">
        <v>1723</v>
      </c>
      <c r="C45" s="848" t="s">
        <v>1041</v>
      </c>
      <c r="D45" s="870" t="str">
        <f>[19]Ф1!D45</f>
        <v>П</v>
      </c>
      <c r="E45" s="870">
        <f>[19]Ф1!E45</f>
        <v>2022</v>
      </c>
      <c r="F45" s="870">
        <f>[19]Ф1!F45</f>
        <v>2022</v>
      </c>
      <c r="G45" s="870">
        <v>2021</v>
      </c>
      <c r="H45" s="870" t="str">
        <f>[19]Ф1!H45</f>
        <v>нд</v>
      </c>
      <c r="I45" s="870" t="s">
        <v>190</v>
      </c>
      <c r="J45" s="855">
        <f>[19]Ф1!O45</f>
        <v>0</v>
      </c>
      <c r="K45" s="855">
        <f>SUM(L45:O45)</f>
        <v>31.2</v>
      </c>
      <c r="L45" s="851">
        <v>3.8</v>
      </c>
      <c r="M45" s="851">
        <v>9.4</v>
      </c>
      <c r="N45" s="851">
        <v>18</v>
      </c>
      <c r="O45" s="851"/>
      <c r="P45" s="851">
        <f>SUM(Q45:T45)</f>
        <v>22.75</v>
      </c>
      <c r="Q45" s="851">
        <f>7.5/1.2</f>
        <v>6.25</v>
      </c>
      <c r="R45" s="851">
        <f>19.8/1.2</f>
        <v>16.5</v>
      </c>
      <c r="S45" s="851"/>
      <c r="T45" s="851"/>
      <c r="U45" s="849" t="s">
        <v>190</v>
      </c>
      <c r="V45" s="849" t="s">
        <v>190</v>
      </c>
      <c r="W45" s="849" t="s">
        <v>190</v>
      </c>
      <c r="X45" s="849" t="s">
        <v>190</v>
      </c>
      <c r="Y45" s="849" t="s">
        <v>190</v>
      </c>
      <c r="Z45" s="849" t="s">
        <v>190</v>
      </c>
      <c r="AA45" s="849" t="s">
        <v>190</v>
      </c>
      <c r="AB45" s="849" t="s">
        <v>190</v>
      </c>
      <c r="AC45" s="851">
        <f>[19]Ф1!AE45/1.2</f>
        <v>0</v>
      </c>
      <c r="AD45" s="851">
        <v>0</v>
      </c>
      <c r="AE45" s="851"/>
      <c r="AF45" s="851">
        <f>[19]Ф1!AO45/1.2</f>
        <v>0</v>
      </c>
      <c r="AG45" s="851">
        <f>'Г № 15'!BD45/1.2</f>
        <v>6.25</v>
      </c>
      <c r="AH45" s="851"/>
      <c r="AI45" s="851">
        <f>[19]Ф1!AY45/1.2</f>
        <v>3.1666666666666665</v>
      </c>
      <c r="AJ45" s="851">
        <f>'Г № 15'!BS45/1.2</f>
        <v>16.5</v>
      </c>
      <c r="AK45" s="851"/>
      <c r="AL45" s="851">
        <f>SUM(AC45+AF45+AI45)</f>
        <v>3.1666666666666665</v>
      </c>
      <c r="AM45" s="851">
        <f>SUM(AD45+AG45+AJ45)</f>
        <v>22.75</v>
      </c>
      <c r="AN45" s="872"/>
    </row>
    <row r="46" spans="1:40" s="869" customFormat="1" ht="42" customHeight="1" x14ac:dyDescent="0.25">
      <c r="A46" s="842" t="s">
        <v>150</v>
      </c>
      <c r="B46" s="843" t="s">
        <v>1042</v>
      </c>
      <c r="C46" s="844" t="s">
        <v>93</v>
      </c>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7"/>
      <c r="AN46" s="867"/>
    </row>
    <row r="47" spans="1:40" s="869" customFormat="1" ht="42" customHeight="1" x14ac:dyDescent="0.25">
      <c r="A47" s="842" t="s">
        <v>171</v>
      </c>
      <c r="B47" s="843" t="s">
        <v>174</v>
      </c>
      <c r="C47" s="844" t="s">
        <v>93</v>
      </c>
      <c r="D47" s="867"/>
      <c r="E47" s="867"/>
      <c r="F47" s="867"/>
      <c r="G47" s="867"/>
      <c r="H47" s="846">
        <f t="shared" ref="H47:AN47" si="56">SUBTOTAL(9,H48:H48)</f>
        <v>85.522999999999996</v>
      </c>
      <c r="I47" s="846">
        <f t="shared" si="56"/>
        <v>0</v>
      </c>
      <c r="J47" s="846">
        <f>SUBTOTAL(9,J48:J49)</f>
        <v>1.4159999999999999</v>
      </c>
      <c r="K47" s="846">
        <f t="shared" ref="K47:AB47" si="57">SUBTOTAL(9,K48:K49)</f>
        <v>102.608</v>
      </c>
      <c r="L47" s="846">
        <f t="shared" si="57"/>
        <v>4.7160000000000002</v>
      </c>
      <c r="M47" s="846">
        <f t="shared" si="57"/>
        <v>29.367000000000001</v>
      </c>
      <c r="N47" s="846">
        <f t="shared" si="57"/>
        <v>68.525000000000006</v>
      </c>
      <c r="O47" s="846">
        <f t="shared" si="57"/>
        <v>0</v>
      </c>
      <c r="P47" s="846">
        <f t="shared" si="57"/>
        <v>2.5</v>
      </c>
      <c r="Q47" s="846">
        <f t="shared" si="57"/>
        <v>0</v>
      </c>
      <c r="R47" s="846">
        <f t="shared" si="57"/>
        <v>2.5</v>
      </c>
      <c r="S47" s="846">
        <f t="shared" si="57"/>
        <v>0</v>
      </c>
      <c r="T47" s="846">
        <f t="shared" si="57"/>
        <v>0</v>
      </c>
      <c r="U47" s="846">
        <f t="shared" si="57"/>
        <v>0</v>
      </c>
      <c r="V47" s="846">
        <f t="shared" si="57"/>
        <v>0</v>
      </c>
      <c r="W47" s="846">
        <f t="shared" si="57"/>
        <v>0</v>
      </c>
      <c r="X47" s="846">
        <f t="shared" si="57"/>
        <v>0</v>
      </c>
      <c r="Y47" s="846">
        <f t="shared" si="57"/>
        <v>0</v>
      </c>
      <c r="Z47" s="846">
        <f t="shared" si="57"/>
        <v>0</v>
      </c>
      <c r="AA47" s="846">
        <f t="shared" si="57"/>
        <v>1.2</v>
      </c>
      <c r="AB47" s="846">
        <f t="shared" si="57"/>
        <v>1.2</v>
      </c>
      <c r="AC47" s="846">
        <f t="shared" ref="AC47:AM47" si="58">SUBTOTAL(9,AC48:AC49)</f>
        <v>14.166666666666668</v>
      </c>
      <c r="AD47" s="846">
        <f t="shared" si="58"/>
        <v>0</v>
      </c>
      <c r="AE47" s="846">
        <f t="shared" si="58"/>
        <v>0</v>
      </c>
      <c r="AF47" s="846">
        <f t="shared" si="58"/>
        <v>35.678333333333335</v>
      </c>
      <c r="AG47" s="846">
        <f t="shared" si="58"/>
        <v>25</v>
      </c>
      <c r="AH47" s="846">
        <f t="shared" si="58"/>
        <v>0</v>
      </c>
      <c r="AI47" s="846">
        <f t="shared" si="58"/>
        <v>35.678333333333335</v>
      </c>
      <c r="AJ47" s="846">
        <f t="shared" si="58"/>
        <v>63.023333333333333</v>
      </c>
      <c r="AK47" s="846">
        <f t="shared" si="58"/>
        <v>0</v>
      </c>
      <c r="AL47" s="846">
        <f t="shared" si="58"/>
        <v>85.523333333333341</v>
      </c>
      <c r="AM47" s="846">
        <f t="shared" si="58"/>
        <v>88.023333333333341</v>
      </c>
      <c r="AN47" s="846">
        <f t="shared" si="56"/>
        <v>0</v>
      </c>
    </row>
    <row r="48" spans="1:40" ht="33" customHeight="1" x14ac:dyDescent="0.25">
      <c r="A48" s="853" t="s">
        <v>171</v>
      </c>
      <c r="B48" s="854" t="s">
        <v>1043</v>
      </c>
      <c r="C48" s="848" t="s">
        <v>1044</v>
      </c>
      <c r="D48" s="870" t="str">
        <f>[19]Ф1!D48</f>
        <v>П</v>
      </c>
      <c r="E48" s="870">
        <f>[19]Ф1!E48</f>
        <v>2016</v>
      </c>
      <c r="F48" s="870">
        <f>[19]Ф1!F48</f>
        <v>2022</v>
      </c>
      <c r="G48" s="871"/>
      <c r="H48" s="870">
        <v>85.522999999999996</v>
      </c>
      <c r="I48" s="871"/>
      <c r="J48" s="855">
        <f>[19]Ф1!O48</f>
        <v>1.4159999999999999</v>
      </c>
      <c r="K48" s="855">
        <f>SUM(L48:O48)</f>
        <v>102.608</v>
      </c>
      <c r="L48" s="851">
        <v>4.7160000000000002</v>
      </c>
      <c r="M48" s="851">
        <v>29.367000000000001</v>
      </c>
      <c r="N48" s="851">
        <v>68.525000000000006</v>
      </c>
      <c r="O48" s="851"/>
      <c r="P48" s="872"/>
      <c r="Q48" s="872"/>
      <c r="R48" s="872"/>
      <c r="S48" s="872"/>
      <c r="T48" s="872"/>
      <c r="U48" s="849" t="s">
        <v>190</v>
      </c>
      <c r="V48" s="849" t="s">
        <v>190</v>
      </c>
      <c r="W48" s="849" t="s">
        <v>190</v>
      </c>
      <c r="X48" s="849" t="s">
        <v>190</v>
      </c>
      <c r="Y48" s="849" t="s">
        <v>190</v>
      </c>
      <c r="Z48" s="849" t="s">
        <v>190</v>
      </c>
      <c r="AA48" s="851">
        <v>1.2</v>
      </c>
      <c r="AB48" s="851">
        <v>1.2</v>
      </c>
      <c r="AC48" s="851">
        <f>[19]Ф1!AE48/1.2</f>
        <v>14.166666666666668</v>
      </c>
      <c r="AD48" s="851">
        <v>0</v>
      </c>
      <c r="AE48" s="851"/>
      <c r="AF48" s="851">
        <f>[19]Ф1!AO48/1.2</f>
        <v>35.678333333333335</v>
      </c>
      <c r="AG48" s="851">
        <f>'Г № 15'!BD48/1.2</f>
        <v>22.5</v>
      </c>
      <c r="AH48" s="851"/>
      <c r="AI48" s="851">
        <f>[19]Ф1!AY48/1.2</f>
        <v>35.678333333333335</v>
      </c>
      <c r="AJ48" s="851">
        <f>'Г № 15'!BS48/1.2</f>
        <v>63.023333333333333</v>
      </c>
      <c r="AK48" s="851"/>
      <c r="AL48" s="851">
        <f>SUM(AC48+AF48+AI48)</f>
        <v>85.523333333333341</v>
      </c>
      <c r="AM48" s="851">
        <f>SUM(AD48+AG48+AJ48)</f>
        <v>85.523333333333341</v>
      </c>
      <c r="AN48" s="872"/>
    </row>
    <row r="49" spans="1:40" ht="33" customHeight="1" x14ac:dyDescent="0.25">
      <c r="A49" s="853" t="s">
        <v>171</v>
      </c>
      <c r="B49" s="854" t="s">
        <v>1724</v>
      </c>
      <c r="C49" s="848" t="s">
        <v>1725</v>
      </c>
      <c r="D49" s="870" t="s">
        <v>763</v>
      </c>
      <c r="E49" s="870">
        <v>2021</v>
      </c>
      <c r="F49" s="870">
        <v>0</v>
      </c>
      <c r="G49" s="870">
        <v>2021</v>
      </c>
      <c r="H49" s="870"/>
      <c r="I49" s="871"/>
      <c r="J49" s="855"/>
      <c r="K49" s="855"/>
      <c r="L49" s="851"/>
      <c r="M49" s="851"/>
      <c r="N49" s="851"/>
      <c r="O49" s="851"/>
      <c r="P49" s="851">
        <f>SUM(Q49:T49)</f>
        <v>2.5</v>
      </c>
      <c r="Q49" s="851"/>
      <c r="R49" s="851">
        <v>2.5</v>
      </c>
      <c r="S49" s="851"/>
      <c r="T49" s="851"/>
      <c r="U49" s="940"/>
      <c r="V49" s="940"/>
      <c r="W49" s="940"/>
      <c r="X49" s="940"/>
      <c r="Y49" s="940"/>
      <c r="Z49" s="940"/>
      <c r="AA49" s="851" t="s">
        <v>190</v>
      </c>
      <c r="AB49" s="851" t="s">
        <v>190</v>
      </c>
      <c r="AC49" s="851">
        <f>'Г № 15'!AE49</f>
        <v>0</v>
      </c>
      <c r="AD49" s="851">
        <v>0</v>
      </c>
      <c r="AE49" s="851"/>
      <c r="AF49" s="851">
        <f>'Г № 15'!AT49</f>
        <v>0</v>
      </c>
      <c r="AG49" s="851">
        <f>'Г № 15'!BD49/1.2</f>
        <v>2.5</v>
      </c>
      <c r="AH49" s="851"/>
      <c r="AI49" s="851">
        <v>0</v>
      </c>
      <c r="AJ49" s="851">
        <v>0</v>
      </c>
      <c r="AK49" s="851"/>
      <c r="AL49" s="851">
        <f>SUM(AC49+AF49+AI49)</f>
        <v>0</v>
      </c>
      <c r="AM49" s="851">
        <f>SUM(AD49+AG49+AJ49)</f>
        <v>2.5</v>
      </c>
      <c r="AN49" s="872"/>
    </row>
    <row r="50" spans="1:40" s="866" customFormat="1" ht="48" customHeight="1" x14ac:dyDescent="0.25">
      <c r="A50" s="836" t="s">
        <v>177</v>
      </c>
      <c r="B50" s="837" t="s">
        <v>1045</v>
      </c>
      <c r="C50" s="838" t="s">
        <v>93</v>
      </c>
      <c r="D50" s="865"/>
      <c r="E50" s="865"/>
      <c r="F50" s="865"/>
      <c r="G50" s="865"/>
      <c r="H50" s="840">
        <f t="shared" ref="H50:AN50" si="59">SUBTOTAL(9,H51:H61)</f>
        <v>0</v>
      </c>
      <c r="I50" s="840">
        <f t="shared" si="59"/>
        <v>0</v>
      </c>
      <c r="J50" s="840">
        <f t="shared" si="59"/>
        <v>0</v>
      </c>
      <c r="K50" s="840">
        <f t="shared" si="59"/>
        <v>2.242</v>
      </c>
      <c r="L50" s="840">
        <f t="shared" si="59"/>
        <v>1</v>
      </c>
      <c r="M50" s="840">
        <f t="shared" si="59"/>
        <v>0.99199999999999999</v>
      </c>
      <c r="N50" s="840">
        <f t="shared" si="59"/>
        <v>0.25</v>
      </c>
      <c r="O50" s="840">
        <f t="shared" si="59"/>
        <v>0</v>
      </c>
      <c r="P50" s="840">
        <f t="shared" si="59"/>
        <v>134.56650000000002</v>
      </c>
      <c r="Q50" s="840">
        <f t="shared" si="59"/>
        <v>0</v>
      </c>
      <c r="R50" s="840">
        <f t="shared" si="59"/>
        <v>134.56650000000002</v>
      </c>
      <c r="S50" s="840">
        <f t="shared" si="59"/>
        <v>0</v>
      </c>
      <c r="T50" s="840">
        <f t="shared" si="59"/>
        <v>0</v>
      </c>
      <c r="U50" s="840">
        <f t="shared" si="59"/>
        <v>0</v>
      </c>
      <c r="V50" s="840">
        <f t="shared" si="59"/>
        <v>0</v>
      </c>
      <c r="W50" s="840">
        <f t="shared" si="59"/>
        <v>0</v>
      </c>
      <c r="X50" s="840">
        <f t="shared" si="59"/>
        <v>0</v>
      </c>
      <c r="Y50" s="840">
        <f t="shared" si="59"/>
        <v>0</v>
      </c>
      <c r="Z50" s="840">
        <f t="shared" si="59"/>
        <v>0</v>
      </c>
      <c r="AA50" s="840">
        <f>SUBTOTAL(9,AA51:AA62)</f>
        <v>0</v>
      </c>
      <c r="AB50" s="840">
        <f t="shared" ref="AB50:AM50" si="60">SUBTOTAL(9,AB51:AB62)</f>
        <v>0</v>
      </c>
      <c r="AC50" s="840">
        <f t="shared" si="60"/>
        <v>1.8683333333333334</v>
      </c>
      <c r="AD50" s="840">
        <f t="shared" si="60"/>
        <v>7.2925000000000004</v>
      </c>
      <c r="AE50" s="840">
        <f t="shared" si="60"/>
        <v>0</v>
      </c>
      <c r="AF50" s="840">
        <f t="shared" si="60"/>
        <v>0</v>
      </c>
      <c r="AG50" s="840">
        <f t="shared" si="60"/>
        <v>121.95</v>
      </c>
      <c r="AH50" s="840">
        <f t="shared" si="60"/>
        <v>0</v>
      </c>
      <c r="AI50" s="840">
        <f t="shared" si="60"/>
        <v>0</v>
      </c>
      <c r="AJ50" s="840">
        <f t="shared" si="60"/>
        <v>7.5833333333333339</v>
      </c>
      <c r="AK50" s="840">
        <f t="shared" si="60"/>
        <v>0</v>
      </c>
      <c r="AL50" s="840">
        <f t="shared" si="60"/>
        <v>1.8683333333333334</v>
      </c>
      <c r="AM50" s="840">
        <f t="shared" si="60"/>
        <v>136.82583333333332</v>
      </c>
      <c r="AN50" s="840">
        <f t="shared" si="59"/>
        <v>0</v>
      </c>
    </row>
    <row r="51" spans="1:40" s="869" customFormat="1" ht="42" customHeight="1" x14ac:dyDescent="0.25">
      <c r="A51" s="842" t="s">
        <v>179</v>
      </c>
      <c r="B51" s="843" t="s">
        <v>1046</v>
      </c>
      <c r="C51" s="844" t="s">
        <v>93</v>
      </c>
      <c r="D51" s="867"/>
      <c r="E51" s="867"/>
      <c r="F51" s="867"/>
      <c r="G51" s="867"/>
      <c r="H51" s="868">
        <f>SUBTOTAL(9,H52:H58)</f>
        <v>0</v>
      </c>
      <c r="I51" s="846">
        <f t="shared" ref="I51:AB51" si="61">SUBTOTAL(9,I52:I58)</f>
        <v>0</v>
      </c>
      <c r="J51" s="846">
        <f t="shared" si="61"/>
        <v>0</v>
      </c>
      <c r="K51" s="846">
        <f t="shared" si="61"/>
        <v>2.242</v>
      </c>
      <c r="L51" s="846">
        <f t="shared" si="61"/>
        <v>1</v>
      </c>
      <c r="M51" s="846">
        <f t="shared" si="61"/>
        <v>0.99199999999999999</v>
      </c>
      <c r="N51" s="846">
        <f t="shared" si="61"/>
        <v>0.25</v>
      </c>
      <c r="O51" s="846">
        <f t="shared" si="61"/>
        <v>0</v>
      </c>
      <c r="P51" s="846">
        <f t="shared" si="61"/>
        <v>134.56650000000002</v>
      </c>
      <c r="Q51" s="846">
        <f t="shared" si="61"/>
        <v>0</v>
      </c>
      <c r="R51" s="846">
        <f t="shared" si="61"/>
        <v>134.56650000000002</v>
      </c>
      <c r="S51" s="846">
        <f t="shared" si="61"/>
        <v>0</v>
      </c>
      <c r="T51" s="846">
        <f t="shared" si="61"/>
        <v>0</v>
      </c>
      <c r="U51" s="846">
        <f t="shared" si="61"/>
        <v>0</v>
      </c>
      <c r="V51" s="846">
        <f t="shared" si="61"/>
        <v>0</v>
      </c>
      <c r="W51" s="846">
        <f t="shared" si="61"/>
        <v>0</v>
      </c>
      <c r="X51" s="846">
        <f t="shared" si="61"/>
        <v>0</v>
      </c>
      <c r="Y51" s="846">
        <f t="shared" si="61"/>
        <v>0</v>
      </c>
      <c r="Z51" s="846">
        <f t="shared" si="61"/>
        <v>0</v>
      </c>
      <c r="AA51" s="846">
        <f t="shared" si="61"/>
        <v>0</v>
      </c>
      <c r="AB51" s="846">
        <f t="shared" si="61"/>
        <v>0</v>
      </c>
      <c r="AC51" s="846">
        <f t="shared" ref="AC51:AM51" si="62">SUBTOTAL(9,AC52:AC58)</f>
        <v>1.8683333333333334</v>
      </c>
      <c r="AD51" s="846">
        <f t="shared" si="62"/>
        <v>7.2925000000000004</v>
      </c>
      <c r="AE51" s="846">
        <f t="shared" si="62"/>
        <v>0</v>
      </c>
      <c r="AF51" s="846">
        <f t="shared" si="62"/>
        <v>0</v>
      </c>
      <c r="AG51" s="846">
        <f t="shared" si="62"/>
        <v>121.55833333333334</v>
      </c>
      <c r="AH51" s="846">
        <f t="shared" si="62"/>
        <v>0</v>
      </c>
      <c r="AI51" s="846">
        <f t="shared" si="62"/>
        <v>0</v>
      </c>
      <c r="AJ51" s="846">
        <f t="shared" si="62"/>
        <v>7.5833333333333339</v>
      </c>
      <c r="AK51" s="846">
        <f t="shared" si="62"/>
        <v>0</v>
      </c>
      <c r="AL51" s="846">
        <f t="shared" si="62"/>
        <v>1.8683333333333334</v>
      </c>
      <c r="AM51" s="846">
        <f t="shared" si="62"/>
        <v>136.43416666666664</v>
      </c>
      <c r="AN51" s="846">
        <f t="shared" ref="AN51" si="63">SUBTOTAL(9,AN52:AN55)</f>
        <v>0</v>
      </c>
    </row>
    <row r="52" spans="1:40" ht="33" customHeight="1" x14ac:dyDescent="0.25">
      <c r="A52" s="853" t="s">
        <v>179</v>
      </c>
      <c r="B52" s="854" t="s">
        <v>1047</v>
      </c>
      <c r="C52" s="848" t="s">
        <v>1048</v>
      </c>
      <c r="D52" s="870" t="str">
        <f>[19]Ф1!D51</f>
        <v>Н</v>
      </c>
      <c r="E52" s="870">
        <f>[19]Ф1!E51</f>
        <v>2020</v>
      </c>
      <c r="F52" s="870">
        <f>[19]Ф1!F51</f>
        <v>2020</v>
      </c>
      <c r="G52" s="871"/>
      <c r="H52" s="870" t="str">
        <f>[19]Ф1!H51</f>
        <v>нд</v>
      </c>
      <c r="I52" s="871"/>
      <c r="J52" s="855">
        <f>[19]Ф1!O51</f>
        <v>0</v>
      </c>
      <c r="K52" s="855">
        <f>SUM(L52:O52)</f>
        <v>0.94199999999999995</v>
      </c>
      <c r="L52" s="851"/>
      <c r="M52" s="851">
        <f>[19]Ф1!AH51</f>
        <v>0.94199999999999995</v>
      </c>
      <c r="N52" s="851"/>
      <c r="O52" s="851"/>
      <c r="P52" s="851">
        <f>SUM(Q52:T52)</f>
        <v>0</v>
      </c>
      <c r="Q52" s="851"/>
      <c r="R52" s="851"/>
      <c r="S52" s="851"/>
      <c r="T52" s="851"/>
      <c r="U52" s="849" t="s">
        <v>190</v>
      </c>
      <c r="V52" s="849" t="s">
        <v>190</v>
      </c>
      <c r="W52" s="849" t="s">
        <v>190</v>
      </c>
      <c r="X52" s="849" t="s">
        <v>190</v>
      </c>
      <c r="Y52" s="849" t="s">
        <v>190</v>
      </c>
      <c r="Z52" s="849" t="s">
        <v>190</v>
      </c>
      <c r="AA52" s="849" t="s">
        <v>190</v>
      </c>
      <c r="AB52" s="849" t="s">
        <v>190</v>
      </c>
      <c r="AC52" s="851">
        <f>'Г № 15'!AE52/1.2</f>
        <v>0.78500000000000003</v>
      </c>
      <c r="AD52" s="851">
        <f>'Г № 15'!AO52/1.2</f>
        <v>0.78500000000000003</v>
      </c>
      <c r="AE52" s="851"/>
      <c r="AF52" s="851">
        <f>'Г № 15'!AT52</f>
        <v>0</v>
      </c>
      <c r="AG52" s="851">
        <f>'Г № 15'!BD52/1.2</f>
        <v>0</v>
      </c>
      <c r="AH52" s="851"/>
      <c r="AI52" s="851">
        <f>'Г № 15'!BI52</f>
        <v>0</v>
      </c>
      <c r="AJ52" s="851">
        <f>'Г № 15'!BS52/1.2</f>
        <v>0</v>
      </c>
      <c r="AK52" s="851"/>
      <c r="AL52" s="851">
        <f>SUM(AC52+AF52+AI52)</f>
        <v>0.78500000000000003</v>
      </c>
      <c r="AM52" s="851">
        <f>SUM(AD52+AG52+AJ52)</f>
        <v>0.78500000000000003</v>
      </c>
      <c r="AN52" s="872"/>
    </row>
    <row r="53" spans="1:40" ht="33" customHeight="1" x14ac:dyDescent="0.25">
      <c r="A53" s="853" t="s">
        <v>179</v>
      </c>
      <c r="B53" s="854" t="s">
        <v>1049</v>
      </c>
      <c r="C53" s="848" t="s">
        <v>1050</v>
      </c>
      <c r="D53" s="870" t="str">
        <f>[19]Ф1!D52</f>
        <v>Н</v>
      </c>
      <c r="E53" s="870">
        <f>[19]Ф1!E52</f>
        <v>2020</v>
      </c>
      <c r="F53" s="870">
        <f>[19]Ф1!F52</f>
        <v>2020</v>
      </c>
      <c r="G53" s="871"/>
      <c r="H53" s="870" t="str">
        <f>[19]Ф1!H52</f>
        <v>нд</v>
      </c>
      <c r="I53" s="871"/>
      <c r="J53" s="855">
        <f>[19]Ф1!O52</f>
        <v>0</v>
      </c>
      <c r="K53" s="855">
        <f>SUM(L53:O53)</f>
        <v>0.5</v>
      </c>
      <c r="L53" s="851">
        <f>[19]Ф1!AH52</f>
        <v>0.5</v>
      </c>
      <c r="M53" s="851"/>
      <c r="N53" s="851"/>
      <c r="O53" s="851"/>
      <c r="P53" s="851">
        <f t="shared" ref="P53:P58" si="64">SUM(Q53:T53)</f>
        <v>0</v>
      </c>
      <c r="Q53" s="851"/>
      <c r="R53" s="851"/>
      <c r="S53" s="851"/>
      <c r="T53" s="851"/>
      <c r="U53" s="849" t="s">
        <v>190</v>
      </c>
      <c r="V53" s="849" t="s">
        <v>190</v>
      </c>
      <c r="W53" s="849" t="s">
        <v>190</v>
      </c>
      <c r="X53" s="849" t="s">
        <v>190</v>
      </c>
      <c r="Y53" s="849" t="s">
        <v>190</v>
      </c>
      <c r="Z53" s="849" t="s">
        <v>190</v>
      </c>
      <c r="AA53" s="849" t="s">
        <v>190</v>
      </c>
      <c r="AB53" s="849" t="s">
        <v>190</v>
      </c>
      <c r="AC53" s="851">
        <f>'Г № 15'!AE53/1.2</f>
        <v>0.41666666666666669</v>
      </c>
      <c r="AD53" s="851">
        <f>'Г № 15'!AO53/1.2</f>
        <v>0.41666666666666669</v>
      </c>
      <c r="AE53" s="851"/>
      <c r="AF53" s="851">
        <f>'Г № 15'!AT53</f>
        <v>0</v>
      </c>
      <c r="AG53" s="851">
        <f>'Г № 15'!BD53/1.2</f>
        <v>0</v>
      </c>
      <c r="AH53" s="851"/>
      <c r="AI53" s="851">
        <f>'Г № 15'!BI53</f>
        <v>0</v>
      </c>
      <c r="AJ53" s="851">
        <f>'Г № 15'!BS53/1.2</f>
        <v>0</v>
      </c>
      <c r="AK53" s="851"/>
      <c r="AL53" s="851">
        <f>SUM(AC53+AF53+AI53)</f>
        <v>0.41666666666666669</v>
      </c>
      <c r="AM53" s="851">
        <f t="shared" ref="AM53:AM58" si="65">SUM(AD53+AG53+AJ53)</f>
        <v>0.41666666666666669</v>
      </c>
      <c r="AN53" s="872"/>
    </row>
    <row r="54" spans="1:40" ht="33" customHeight="1" x14ac:dyDescent="0.25">
      <c r="A54" s="853" t="s">
        <v>179</v>
      </c>
      <c r="B54" s="854" t="s">
        <v>1051</v>
      </c>
      <c r="C54" s="848" t="s">
        <v>1052</v>
      </c>
      <c r="D54" s="870" t="str">
        <f>[19]Ф1!D53</f>
        <v>Н</v>
      </c>
      <c r="E54" s="870">
        <f>[19]Ф1!E53</f>
        <v>2020</v>
      </c>
      <c r="F54" s="870">
        <f>[19]Ф1!F53</f>
        <v>2020</v>
      </c>
      <c r="G54" s="871"/>
      <c r="H54" s="870" t="str">
        <f>[19]Ф1!H53</f>
        <v>нд</v>
      </c>
      <c r="I54" s="871"/>
      <c r="J54" s="855">
        <f>[19]Ф1!O53</f>
        <v>0</v>
      </c>
      <c r="K54" s="855">
        <f>SUM(L54:O54)</f>
        <v>0.5</v>
      </c>
      <c r="L54" s="851">
        <f>[19]Ф1!AH53</f>
        <v>0.5</v>
      </c>
      <c r="M54" s="851"/>
      <c r="N54" s="851"/>
      <c r="O54" s="851"/>
      <c r="P54" s="851">
        <f t="shared" si="64"/>
        <v>0</v>
      </c>
      <c r="Q54" s="851"/>
      <c r="R54" s="851"/>
      <c r="S54" s="851"/>
      <c r="T54" s="851"/>
      <c r="U54" s="849" t="s">
        <v>190</v>
      </c>
      <c r="V54" s="849" t="s">
        <v>190</v>
      </c>
      <c r="W54" s="849" t="s">
        <v>190</v>
      </c>
      <c r="X54" s="849" t="s">
        <v>190</v>
      </c>
      <c r="Y54" s="849" t="s">
        <v>190</v>
      </c>
      <c r="Z54" s="849" t="s">
        <v>190</v>
      </c>
      <c r="AA54" s="849" t="s">
        <v>190</v>
      </c>
      <c r="AB54" s="849" t="s">
        <v>190</v>
      </c>
      <c r="AC54" s="851">
        <f>'Г № 15'!AE54/1.2</f>
        <v>0.41666666666666669</v>
      </c>
      <c r="AD54" s="851">
        <f>'Г № 15'!AO54/1.2</f>
        <v>0.41666666666666669</v>
      </c>
      <c r="AE54" s="851"/>
      <c r="AF54" s="851">
        <f>'Г № 15'!AT54</f>
        <v>0</v>
      </c>
      <c r="AG54" s="851">
        <f>'Г № 15'!BD54/1.2</f>
        <v>0</v>
      </c>
      <c r="AH54" s="851"/>
      <c r="AI54" s="851">
        <f>'Г № 15'!BI54</f>
        <v>0</v>
      </c>
      <c r="AJ54" s="851">
        <f>'Г № 15'!BS54/1.2</f>
        <v>0</v>
      </c>
      <c r="AK54" s="851"/>
      <c r="AL54" s="851">
        <f>SUM(AC54+AF54+AI54)</f>
        <v>0.41666666666666669</v>
      </c>
      <c r="AM54" s="851">
        <f t="shared" si="65"/>
        <v>0.41666666666666669</v>
      </c>
      <c r="AN54" s="872"/>
    </row>
    <row r="55" spans="1:40" ht="33" customHeight="1" x14ac:dyDescent="0.25">
      <c r="A55" s="853" t="s">
        <v>179</v>
      </c>
      <c r="B55" s="854" t="s">
        <v>1053</v>
      </c>
      <c r="C55" s="848" t="s">
        <v>1054</v>
      </c>
      <c r="D55" s="870" t="str">
        <f>[19]Ф1!D54</f>
        <v>Н</v>
      </c>
      <c r="E55" s="870">
        <f>[19]Ф1!E54</f>
        <v>2020</v>
      </c>
      <c r="F55" s="870">
        <f>[19]Ф1!F54</f>
        <v>2020</v>
      </c>
      <c r="G55" s="871"/>
      <c r="H55" s="870" t="str">
        <f>[19]Ф1!H54</f>
        <v>нд</v>
      </c>
      <c r="I55" s="871"/>
      <c r="J55" s="855">
        <f>[19]Ф1!O54</f>
        <v>0</v>
      </c>
      <c r="K55" s="855">
        <f>SUM(L55:O55)</f>
        <v>0.3</v>
      </c>
      <c r="L55" s="851"/>
      <c r="M55" s="851">
        <v>0.05</v>
      </c>
      <c r="N55" s="851">
        <v>0.25</v>
      </c>
      <c r="O55" s="851"/>
      <c r="P55" s="851">
        <f t="shared" si="64"/>
        <v>0</v>
      </c>
      <c r="Q55" s="851"/>
      <c r="R55" s="851"/>
      <c r="S55" s="851"/>
      <c r="T55" s="851"/>
      <c r="U55" s="849" t="s">
        <v>190</v>
      </c>
      <c r="V55" s="849" t="s">
        <v>190</v>
      </c>
      <c r="W55" s="849" t="s">
        <v>190</v>
      </c>
      <c r="X55" s="849" t="s">
        <v>190</v>
      </c>
      <c r="Y55" s="849" t="s">
        <v>190</v>
      </c>
      <c r="Z55" s="849" t="s">
        <v>190</v>
      </c>
      <c r="AA55" s="849" t="s">
        <v>190</v>
      </c>
      <c r="AB55" s="849" t="s">
        <v>190</v>
      </c>
      <c r="AC55" s="851">
        <f>'Г № 15'!AE55/1.2</f>
        <v>0.25</v>
      </c>
      <c r="AD55" s="851">
        <f>'Г № 15'!AO55/1.2</f>
        <v>0.25</v>
      </c>
      <c r="AE55" s="851"/>
      <c r="AF55" s="851">
        <f>'Г № 15'!AT55</f>
        <v>0</v>
      </c>
      <c r="AG55" s="851">
        <f>'Г № 15'!BD55/1.2</f>
        <v>0</v>
      </c>
      <c r="AH55" s="851"/>
      <c r="AI55" s="851">
        <f>'Г № 15'!BI55</f>
        <v>0</v>
      </c>
      <c r="AJ55" s="851">
        <f>'Г № 15'!BS55/1.2</f>
        <v>0</v>
      </c>
      <c r="AK55" s="851"/>
      <c r="AL55" s="851">
        <f>SUM(AC55+AF55+AI55)</f>
        <v>0.25</v>
      </c>
      <c r="AM55" s="851">
        <f t="shared" si="65"/>
        <v>0.25</v>
      </c>
      <c r="AN55" s="872"/>
    </row>
    <row r="56" spans="1:40" ht="33" customHeight="1" x14ac:dyDescent="0.25">
      <c r="A56" s="853" t="s">
        <v>179</v>
      </c>
      <c r="B56" s="854" t="s">
        <v>1726</v>
      </c>
      <c r="C56" s="848" t="s">
        <v>1727</v>
      </c>
      <c r="D56" s="870" t="s">
        <v>763</v>
      </c>
      <c r="E56" s="870">
        <v>2021</v>
      </c>
      <c r="F56" s="870">
        <v>0</v>
      </c>
      <c r="G56" s="870">
        <v>2022</v>
      </c>
      <c r="H56" s="870" t="s">
        <v>190</v>
      </c>
      <c r="I56" s="871"/>
      <c r="J56" s="855"/>
      <c r="K56" s="855"/>
      <c r="L56" s="851"/>
      <c r="M56" s="851"/>
      <c r="N56" s="851"/>
      <c r="O56" s="851"/>
      <c r="P56" s="851">
        <f t="shared" si="64"/>
        <v>126.98250000000002</v>
      </c>
      <c r="Q56" s="851"/>
      <c r="R56" s="851">
        <f>'Г № 15'!CC56/1.2</f>
        <v>126.98250000000002</v>
      </c>
      <c r="S56" s="851"/>
      <c r="T56" s="851"/>
      <c r="U56" s="952" t="s">
        <v>190</v>
      </c>
      <c r="V56" s="952" t="s">
        <v>190</v>
      </c>
      <c r="W56" s="952" t="s">
        <v>190</v>
      </c>
      <c r="X56" s="952" t="s">
        <v>190</v>
      </c>
      <c r="Y56" s="952" t="s">
        <v>190</v>
      </c>
      <c r="Z56" s="952" t="s">
        <v>190</v>
      </c>
      <c r="AA56" s="952" t="s">
        <v>190</v>
      </c>
      <c r="AB56" s="952" t="s">
        <v>190</v>
      </c>
      <c r="AC56" s="851">
        <f>'Г № 15'!AE56/1.2</f>
        <v>0</v>
      </c>
      <c r="AD56" s="851">
        <f>'Г № 15'!AO56/1.2</f>
        <v>5.4241666666666672</v>
      </c>
      <c r="AE56" s="851"/>
      <c r="AF56" s="851">
        <f>'Г № 15'!AT56</f>
        <v>0</v>
      </c>
      <c r="AG56" s="851">
        <f>'Г № 15'!BD56/1.2</f>
        <v>121.55833333333334</v>
      </c>
      <c r="AH56" s="851"/>
      <c r="AI56" s="851">
        <f>'Г № 15'!BI56</f>
        <v>0</v>
      </c>
      <c r="AJ56" s="851">
        <f>'Г № 15'!BS56/1.2</f>
        <v>0</v>
      </c>
      <c r="AK56" s="851"/>
      <c r="AL56" s="851">
        <f t="shared" ref="AL56:AL58" si="66">SUM(AC56+AF56+AI56)</f>
        <v>0</v>
      </c>
      <c r="AM56" s="851">
        <f t="shared" si="65"/>
        <v>126.9825</v>
      </c>
      <c r="AN56" s="872"/>
    </row>
    <row r="57" spans="1:40" ht="33" customHeight="1" x14ac:dyDescent="0.25">
      <c r="A57" s="853" t="s">
        <v>179</v>
      </c>
      <c r="B57" s="854" t="s">
        <v>1728</v>
      </c>
      <c r="C57" s="848" t="s">
        <v>1729</v>
      </c>
      <c r="D57" s="870" t="s">
        <v>763</v>
      </c>
      <c r="E57" s="870">
        <v>2021</v>
      </c>
      <c r="F57" s="870">
        <v>0</v>
      </c>
      <c r="G57" s="870">
        <v>2021</v>
      </c>
      <c r="H57" s="870" t="s">
        <v>190</v>
      </c>
      <c r="I57" s="871"/>
      <c r="J57" s="855"/>
      <c r="K57" s="855"/>
      <c r="L57" s="851"/>
      <c r="M57" s="851"/>
      <c r="N57" s="851"/>
      <c r="O57" s="851"/>
      <c r="P57" s="851">
        <f t="shared" si="64"/>
        <v>6.6669999999999998</v>
      </c>
      <c r="Q57" s="851"/>
      <c r="R57" s="851">
        <v>6.6669999999999998</v>
      </c>
      <c r="S57" s="851"/>
      <c r="T57" s="851"/>
      <c r="U57" s="952" t="s">
        <v>190</v>
      </c>
      <c r="V57" s="952" t="s">
        <v>190</v>
      </c>
      <c r="W57" s="952" t="s">
        <v>190</v>
      </c>
      <c r="X57" s="952" t="s">
        <v>190</v>
      </c>
      <c r="Y57" s="952" t="s">
        <v>190</v>
      </c>
      <c r="Z57" s="952" t="s">
        <v>190</v>
      </c>
      <c r="AA57" s="952" t="s">
        <v>190</v>
      </c>
      <c r="AB57" s="952" t="s">
        <v>190</v>
      </c>
      <c r="AC57" s="851">
        <f>'Г № 15'!AE57/1.2</f>
        <v>0</v>
      </c>
      <c r="AD57" s="851">
        <f>'Г № 15'!AO57/1.2</f>
        <v>0</v>
      </c>
      <c r="AE57" s="851"/>
      <c r="AF57" s="851">
        <f>'Г № 15'!AT57</f>
        <v>0</v>
      </c>
      <c r="AG57" s="851">
        <f>'Г № 15'!BD57/1.2</f>
        <v>0</v>
      </c>
      <c r="AH57" s="851"/>
      <c r="AI57" s="851">
        <f>'Г № 15'!BI57</f>
        <v>0</v>
      </c>
      <c r="AJ57" s="851">
        <f>'Г № 15'!BS57/1.2</f>
        <v>6.666666666666667</v>
      </c>
      <c r="AK57" s="851"/>
      <c r="AL57" s="851">
        <f t="shared" si="66"/>
        <v>0</v>
      </c>
      <c r="AM57" s="851">
        <f t="shared" si="65"/>
        <v>6.666666666666667</v>
      </c>
      <c r="AN57" s="872"/>
    </row>
    <row r="58" spans="1:40" ht="33" customHeight="1" x14ac:dyDescent="0.25">
      <c r="A58" s="853" t="s">
        <v>179</v>
      </c>
      <c r="B58" s="854" t="s">
        <v>1730</v>
      </c>
      <c r="C58" s="848" t="s">
        <v>1731</v>
      </c>
      <c r="D58" s="870" t="s">
        <v>763</v>
      </c>
      <c r="E58" s="870">
        <v>2022</v>
      </c>
      <c r="F58" s="870">
        <v>0</v>
      </c>
      <c r="G58" s="870">
        <v>2022</v>
      </c>
      <c r="H58" s="870" t="s">
        <v>190</v>
      </c>
      <c r="I58" s="871"/>
      <c r="J58" s="855"/>
      <c r="K58" s="855"/>
      <c r="L58" s="851"/>
      <c r="M58" s="851"/>
      <c r="N58" s="851"/>
      <c r="O58" s="851"/>
      <c r="P58" s="851">
        <f t="shared" si="64"/>
        <v>0.91700000000000004</v>
      </c>
      <c r="Q58" s="851"/>
      <c r="R58" s="851">
        <v>0.91700000000000004</v>
      </c>
      <c r="S58" s="851"/>
      <c r="T58" s="851"/>
      <c r="U58" s="952" t="s">
        <v>190</v>
      </c>
      <c r="V58" s="952" t="s">
        <v>190</v>
      </c>
      <c r="W58" s="952" t="s">
        <v>190</v>
      </c>
      <c r="X58" s="952" t="s">
        <v>190</v>
      </c>
      <c r="Y58" s="952" t="s">
        <v>190</v>
      </c>
      <c r="Z58" s="952" t="s">
        <v>190</v>
      </c>
      <c r="AA58" s="952" t="s">
        <v>190</v>
      </c>
      <c r="AB58" s="952" t="s">
        <v>190</v>
      </c>
      <c r="AC58" s="851">
        <f>'Г № 15'!AE58/1.2</f>
        <v>0</v>
      </c>
      <c r="AD58" s="851">
        <f>'Г № 15'!AO58/1.2</f>
        <v>0</v>
      </c>
      <c r="AE58" s="851"/>
      <c r="AF58" s="851">
        <f>'Г № 15'!AT58</f>
        <v>0</v>
      </c>
      <c r="AG58" s="851">
        <f>'Г № 15'!BD58/1.2</f>
        <v>0</v>
      </c>
      <c r="AH58" s="851"/>
      <c r="AI58" s="851">
        <f>'Г № 15'!BI58</f>
        <v>0</v>
      </c>
      <c r="AJ58" s="851">
        <f>'Г № 15'!BS58/1.2</f>
        <v>0.91666666666666674</v>
      </c>
      <c r="AK58" s="851"/>
      <c r="AL58" s="851">
        <f t="shared" si="66"/>
        <v>0</v>
      </c>
      <c r="AM58" s="851">
        <f t="shared" si="65"/>
        <v>0.91666666666666674</v>
      </c>
      <c r="AN58" s="872"/>
    </row>
    <row r="59" spans="1:40" s="869" customFormat="1" ht="42" customHeight="1" x14ac:dyDescent="0.25">
      <c r="A59" s="842" t="s">
        <v>181</v>
      </c>
      <c r="B59" s="843" t="s">
        <v>1055</v>
      </c>
      <c r="C59" s="844" t="s">
        <v>93</v>
      </c>
      <c r="D59" s="867"/>
      <c r="E59" s="867"/>
      <c r="F59" s="867"/>
      <c r="G59" s="867"/>
      <c r="H59" s="867"/>
      <c r="I59" s="867"/>
      <c r="J59" s="873"/>
      <c r="K59" s="873"/>
      <c r="L59" s="873"/>
      <c r="M59" s="873"/>
      <c r="N59" s="873"/>
      <c r="O59" s="873"/>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7"/>
    </row>
    <row r="60" spans="1:40" s="869" customFormat="1" ht="42" customHeight="1" x14ac:dyDescent="0.25">
      <c r="A60" s="842" t="s">
        <v>1056</v>
      </c>
      <c r="B60" s="843" t="s">
        <v>1057</v>
      </c>
      <c r="C60" s="844" t="s">
        <v>93</v>
      </c>
      <c r="D60" s="867"/>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c r="AI60" s="867"/>
      <c r="AJ60" s="867"/>
      <c r="AK60" s="867"/>
      <c r="AL60" s="867"/>
      <c r="AM60" s="867"/>
      <c r="AN60" s="867"/>
    </row>
    <row r="61" spans="1:40" s="869" customFormat="1" ht="42" customHeight="1" x14ac:dyDescent="0.25">
      <c r="A61" s="842" t="s">
        <v>1058</v>
      </c>
      <c r="B61" s="843" t="s">
        <v>176</v>
      </c>
      <c r="C61" s="844" t="s">
        <v>93</v>
      </c>
      <c r="D61" s="867"/>
      <c r="E61" s="867"/>
      <c r="F61" s="867"/>
      <c r="G61" s="867"/>
      <c r="H61" s="867"/>
      <c r="I61" s="846">
        <f>SUBTOTAL(9,I62)</f>
        <v>0</v>
      </c>
      <c r="J61" s="846">
        <f t="shared" ref="J61:AB61" si="67">SUBTOTAL(9,J62)</f>
        <v>0</v>
      </c>
      <c r="K61" s="846">
        <f t="shared" si="67"/>
        <v>0</v>
      </c>
      <c r="L61" s="846">
        <f t="shared" si="67"/>
        <v>0</v>
      </c>
      <c r="M61" s="846">
        <f t="shared" si="67"/>
        <v>0</v>
      </c>
      <c r="N61" s="846">
        <f t="shared" si="67"/>
        <v>0</v>
      </c>
      <c r="O61" s="846">
        <f t="shared" si="67"/>
        <v>0</v>
      </c>
      <c r="P61" s="846">
        <f t="shared" si="67"/>
        <v>0.39200000000000002</v>
      </c>
      <c r="Q61" s="846">
        <f t="shared" si="67"/>
        <v>0</v>
      </c>
      <c r="R61" s="846">
        <f t="shared" si="67"/>
        <v>0.39200000000000002</v>
      </c>
      <c r="S61" s="846">
        <f t="shared" si="67"/>
        <v>0</v>
      </c>
      <c r="T61" s="846">
        <f t="shared" si="67"/>
        <v>0</v>
      </c>
      <c r="U61" s="846">
        <f t="shared" si="67"/>
        <v>0</v>
      </c>
      <c r="V61" s="846">
        <f t="shared" si="67"/>
        <v>0</v>
      </c>
      <c r="W61" s="846">
        <f t="shared" si="67"/>
        <v>0</v>
      </c>
      <c r="X61" s="846">
        <f t="shared" si="67"/>
        <v>0</v>
      </c>
      <c r="Y61" s="846">
        <f t="shared" si="67"/>
        <v>0</v>
      </c>
      <c r="Z61" s="846">
        <f t="shared" si="67"/>
        <v>0</v>
      </c>
      <c r="AA61" s="846">
        <f t="shared" si="67"/>
        <v>0</v>
      </c>
      <c r="AB61" s="846">
        <f t="shared" si="67"/>
        <v>0</v>
      </c>
      <c r="AC61" s="846">
        <f t="shared" ref="AC61:AM61" si="68">SUBTOTAL(9,AC62)</f>
        <v>0</v>
      </c>
      <c r="AD61" s="846">
        <f t="shared" si="68"/>
        <v>0</v>
      </c>
      <c r="AE61" s="846">
        <f t="shared" si="68"/>
        <v>0</v>
      </c>
      <c r="AF61" s="846">
        <f t="shared" si="68"/>
        <v>0</v>
      </c>
      <c r="AG61" s="846">
        <f t="shared" si="68"/>
        <v>0.39166666666666666</v>
      </c>
      <c r="AH61" s="846">
        <f t="shared" si="68"/>
        <v>0</v>
      </c>
      <c r="AI61" s="846">
        <f t="shared" si="68"/>
        <v>0</v>
      </c>
      <c r="AJ61" s="846">
        <f t="shared" si="68"/>
        <v>0</v>
      </c>
      <c r="AK61" s="846">
        <f t="shared" si="68"/>
        <v>0</v>
      </c>
      <c r="AL61" s="846">
        <f t="shared" si="68"/>
        <v>0</v>
      </c>
      <c r="AM61" s="846">
        <f t="shared" si="68"/>
        <v>0.39166666666666666</v>
      </c>
      <c r="AN61" s="867"/>
    </row>
    <row r="62" spans="1:40" s="869" customFormat="1" ht="33" customHeight="1" x14ac:dyDescent="0.25">
      <c r="A62" s="76" t="s">
        <v>1058</v>
      </c>
      <c r="B62" s="630" t="s">
        <v>1732</v>
      </c>
      <c r="C62" s="940" t="s">
        <v>1733</v>
      </c>
      <c r="D62" s="943" t="s">
        <v>763</v>
      </c>
      <c r="E62" s="943">
        <v>2021</v>
      </c>
      <c r="F62" s="943">
        <v>0</v>
      </c>
      <c r="G62" s="943">
        <v>2021</v>
      </c>
      <c r="H62" s="872"/>
      <c r="I62" s="872"/>
      <c r="J62" s="872"/>
      <c r="K62" s="851"/>
      <c r="L62" s="851"/>
      <c r="M62" s="851"/>
      <c r="N62" s="851"/>
      <c r="O62" s="851"/>
      <c r="P62" s="851">
        <f t="shared" ref="P62" si="69">SUM(Q62:T62)</f>
        <v>0.39200000000000002</v>
      </c>
      <c r="Q62" s="851"/>
      <c r="R62" s="851">
        <v>0.39200000000000002</v>
      </c>
      <c r="S62" s="851"/>
      <c r="T62" s="851"/>
      <c r="U62" s="851"/>
      <c r="V62" s="851"/>
      <c r="W62" s="872"/>
      <c r="X62" s="952" t="s">
        <v>190</v>
      </c>
      <c r="Y62" s="952" t="s">
        <v>190</v>
      </c>
      <c r="Z62" s="851" t="s">
        <v>190</v>
      </c>
      <c r="AA62" s="851" t="s">
        <v>190</v>
      </c>
      <c r="AB62" s="851" t="s">
        <v>190</v>
      </c>
      <c r="AC62" s="851">
        <f>'Г № 15'!AE62/1.2</f>
        <v>0</v>
      </c>
      <c r="AD62" s="851">
        <f>'Г № 15'!AO62/1.2</f>
        <v>0</v>
      </c>
      <c r="AE62" s="851"/>
      <c r="AF62" s="851">
        <f>'Г № 15'!AT62</f>
        <v>0</v>
      </c>
      <c r="AG62" s="851">
        <f>'Г № 15'!BD62/1.2</f>
        <v>0.39166666666666666</v>
      </c>
      <c r="AH62" s="851"/>
      <c r="AI62" s="851">
        <f>'Г № 15'!BI62</f>
        <v>0</v>
      </c>
      <c r="AJ62" s="851">
        <f>'Г № 15'!BS62/1.2</f>
        <v>0</v>
      </c>
      <c r="AK62" s="851"/>
      <c r="AL62" s="851">
        <f t="shared" ref="AL62" si="70">SUM(AC62+AF62+AI62)</f>
        <v>0</v>
      </c>
      <c r="AM62" s="851">
        <f t="shared" ref="AM62" si="71">SUM(AD62+AG62+AJ62)</f>
        <v>0.39166666666666666</v>
      </c>
      <c r="AN62" s="872"/>
    </row>
    <row r="63" spans="1:40" s="866" customFormat="1" ht="48" customHeight="1" x14ac:dyDescent="0.25">
      <c r="A63" s="836" t="s">
        <v>183</v>
      </c>
      <c r="B63" s="837" t="s">
        <v>1059</v>
      </c>
      <c r="C63" s="838" t="s">
        <v>93</v>
      </c>
      <c r="D63" s="865"/>
      <c r="E63" s="865"/>
      <c r="F63" s="865"/>
      <c r="G63" s="865"/>
      <c r="H63" s="840">
        <f>SUBTOTAL(9,H64:H69)</f>
        <v>0</v>
      </c>
      <c r="I63" s="840">
        <f t="shared" ref="I63:AN63" si="72">SUBTOTAL(9,I64:I69)</f>
        <v>0</v>
      </c>
      <c r="J63" s="840">
        <f t="shared" si="72"/>
        <v>0</v>
      </c>
      <c r="K63" s="840">
        <f t="shared" si="72"/>
        <v>0</v>
      </c>
      <c r="L63" s="840">
        <f t="shared" si="72"/>
        <v>0</v>
      </c>
      <c r="M63" s="840">
        <f t="shared" si="72"/>
        <v>0</v>
      </c>
      <c r="N63" s="840">
        <f t="shared" si="72"/>
        <v>0</v>
      </c>
      <c r="O63" s="840">
        <f t="shared" si="72"/>
        <v>0</v>
      </c>
      <c r="P63" s="840">
        <f t="shared" si="72"/>
        <v>0</v>
      </c>
      <c r="Q63" s="840">
        <f t="shared" si="72"/>
        <v>0</v>
      </c>
      <c r="R63" s="840">
        <f t="shared" si="72"/>
        <v>0</v>
      </c>
      <c r="S63" s="840">
        <f t="shared" si="72"/>
        <v>0</v>
      </c>
      <c r="T63" s="840">
        <f t="shared" si="72"/>
        <v>0</v>
      </c>
      <c r="U63" s="840">
        <f t="shared" si="72"/>
        <v>0</v>
      </c>
      <c r="V63" s="840">
        <f t="shared" si="72"/>
        <v>0</v>
      </c>
      <c r="W63" s="840">
        <f t="shared" si="72"/>
        <v>0</v>
      </c>
      <c r="X63" s="840">
        <f t="shared" si="72"/>
        <v>0</v>
      </c>
      <c r="Y63" s="840">
        <f t="shared" si="72"/>
        <v>0</v>
      </c>
      <c r="Z63" s="840">
        <f t="shared" si="72"/>
        <v>0</v>
      </c>
      <c r="AA63" s="840">
        <f t="shared" si="72"/>
        <v>0</v>
      </c>
      <c r="AB63" s="840">
        <f t="shared" si="72"/>
        <v>0</v>
      </c>
      <c r="AC63" s="840">
        <f t="shared" si="72"/>
        <v>0</v>
      </c>
      <c r="AD63" s="840">
        <f t="shared" si="72"/>
        <v>0</v>
      </c>
      <c r="AE63" s="840">
        <f t="shared" si="72"/>
        <v>0</v>
      </c>
      <c r="AF63" s="840">
        <f t="shared" si="72"/>
        <v>0</v>
      </c>
      <c r="AG63" s="840">
        <f t="shared" si="72"/>
        <v>0</v>
      </c>
      <c r="AH63" s="840">
        <f t="shared" si="72"/>
        <v>0</v>
      </c>
      <c r="AI63" s="840">
        <f t="shared" si="72"/>
        <v>0</v>
      </c>
      <c r="AJ63" s="840">
        <f t="shared" si="72"/>
        <v>0</v>
      </c>
      <c r="AK63" s="840">
        <f t="shared" si="72"/>
        <v>0</v>
      </c>
      <c r="AL63" s="840">
        <f t="shared" si="72"/>
        <v>0</v>
      </c>
      <c r="AM63" s="840">
        <f t="shared" si="72"/>
        <v>0</v>
      </c>
      <c r="AN63" s="840">
        <f t="shared" si="72"/>
        <v>0</v>
      </c>
    </row>
    <row r="64" spans="1:40" s="869" customFormat="1" ht="42" customHeight="1" x14ac:dyDescent="0.25">
      <c r="A64" s="842" t="s">
        <v>1060</v>
      </c>
      <c r="B64" s="843" t="s">
        <v>1061</v>
      </c>
      <c r="C64" s="844" t="s">
        <v>93</v>
      </c>
      <c r="D64" s="867"/>
      <c r="E64" s="867"/>
      <c r="F64" s="867"/>
      <c r="G64" s="867"/>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row>
    <row r="65" spans="1:40" s="869" customFormat="1" ht="42" customHeight="1" x14ac:dyDescent="0.25">
      <c r="A65" s="842" t="s">
        <v>1062</v>
      </c>
      <c r="B65" s="843" t="s">
        <v>1063</v>
      </c>
      <c r="C65" s="844" t="s">
        <v>93</v>
      </c>
      <c r="D65" s="867"/>
      <c r="E65" s="867"/>
      <c r="F65" s="867"/>
      <c r="G65" s="867"/>
      <c r="H65" s="867"/>
      <c r="I65" s="867"/>
      <c r="J65" s="867"/>
      <c r="K65" s="867"/>
      <c r="L65" s="867"/>
      <c r="M65" s="867"/>
      <c r="N65" s="867"/>
      <c r="O65" s="867"/>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7"/>
      <c r="AN65" s="867"/>
    </row>
    <row r="66" spans="1:40" s="869" customFormat="1" ht="42" customHeight="1" x14ac:dyDescent="0.25">
      <c r="A66" s="842" t="s">
        <v>1064</v>
      </c>
      <c r="B66" s="843" t="s">
        <v>1065</v>
      </c>
      <c r="C66" s="844" t="s">
        <v>93</v>
      </c>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7"/>
    </row>
    <row r="67" spans="1:40" s="869" customFormat="1" ht="42" customHeight="1" x14ac:dyDescent="0.25">
      <c r="A67" s="842" t="s">
        <v>1066</v>
      </c>
      <c r="B67" s="843" t="s">
        <v>1061</v>
      </c>
      <c r="C67" s="844" t="s">
        <v>93</v>
      </c>
      <c r="D67" s="867"/>
      <c r="E67" s="867"/>
      <c r="F67" s="867"/>
      <c r="G67" s="867"/>
      <c r="H67" s="867"/>
      <c r="I67" s="867"/>
      <c r="J67" s="867"/>
      <c r="K67" s="867"/>
      <c r="L67" s="867"/>
      <c r="M67" s="867"/>
      <c r="N67" s="867"/>
      <c r="O67" s="867"/>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7"/>
    </row>
    <row r="68" spans="1:40" s="869" customFormat="1" ht="42" customHeight="1" x14ac:dyDescent="0.25">
      <c r="A68" s="842" t="s">
        <v>1067</v>
      </c>
      <c r="B68" s="843" t="s">
        <v>1063</v>
      </c>
      <c r="C68" s="844" t="s">
        <v>93</v>
      </c>
      <c r="D68" s="867"/>
      <c r="E68" s="867"/>
      <c r="F68" s="867"/>
      <c r="G68" s="867"/>
      <c r="H68" s="867"/>
      <c r="I68" s="867"/>
      <c r="J68" s="867"/>
      <c r="K68" s="867"/>
      <c r="L68" s="867"/>
      <c r="M68" s="867"/>
      <c r="N68" s="867"/>
      <c r="O68" s="867"/>
      <c r="P68" s="867"/>
      <c r="Q68" s="867"/>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row>
    <row r="69" spans="1:40" s="869" customFormat="1" ht="42" customHeight="1" x14ac:dyDescent="0.25">
      <c r="A69" s="842" t="s">
        <v>1068</v>
      </c>
      <c r="B69" s="843" t="s">
        <v>1065</v>
      </c>
      <c r="C69" s="844" t="s">
        <v>93</v>
      </c>
      <c r="D69" s="867"/>
      <c r="E69" s="867"/>
      <c r="F69" s="867"/>
      <c r="G69" s="867"/>
      <c r="H69" s="867"/>
      <c r="I69" s="867"/>
      <c r="J69" s="867"/>
      <c r="K69" s="867"/>
      <c r="L69" s="867"/>
      <c r="M69" s="867"/>
      <c r="N69" s="867"/>
      <c r="O69" s="867"/>
      <c r="P69" s="867"/>
      <c r="Q69" s="867"/>
      <c r="R69" s="867"/>
      <c r="S69" s="867"/>
      <c r="T69" s="867"/>
      <c r="U69" s="867"/>
      <c r="V69" s="867"/>
      <c r="W69" s="867"/>
      <c r="X69" s="867"/>
      <c r="Y69" s="867"/>
      <c r="Z69" s="867"/>
      <c r="AA69" s="867"/>
      <c r="AB69" s="867"/>
      <c r="AC69" s="867"/>
      <c r="AD69" s="867"/>
      <c r="AE69" s="867"/>
      <c r="AF69" s="867"/>
      <c r="AG69" s="867"/>
      <c r="AH69" s="867"/>
      <c r="AI69" s="867"/>
      <c r="AJ69" s="867"/>
      <c r="AK69" s="867"/>
      <c r="AL69" s="867"/>
      <c r="AM69" s="867"/>
      <c r="AN69" s="867"/>
    </row>
    <row r="70" spans="1:40" s="866" customFormat="1" ht="48" customHeight="1" x14ac:dyDescent="0.25">
      <c r="A70" s="836" t="s">
        <v>185</v>
      </c>
      <c r="B70" s="837" t="s">
        <v>1069</v>
      </c>
      <c r="C70" s="838" t="s">
        <v>93</v>
      </c>
      <c r="D70" s="865"/>
      <c r="E70" s="865"/>
      <c r="F70" s="865"/>
      <c r="G70" s="865"/>
      <c r="H70" s="840">
        <f>SUBTOTAL(9,H71:H76)</f>
        <v>0</v>
      </c>
      <c r="I70" s="840">
        <f t="shared" ref="I70:AN70" si="73">SUBTOTAL(9,I71:I76)</f>
        <v>0</v>
      </c>
      <c r="J70" s="840">
        <f t="shared" si="73"/>
        <v>0</v>
      </c>
      <c r="K70" s="840">
        <f t="shared" si="73"/>
        <v>4.8</v>
      </c>
      <c r="L70" s="840">
        <f t="shared" si="73"/>
        <v>3.8</v>
      </c>
      <c r="M70" s="840">
        <f t="shared" si="73"/>
        <v>0.3</v>
      </c>
      <c r="N70" s="840">
        <f t="shared" si="73"/>
        <v>0.7</v>
      </c>
      <c r="O70" s="840">
        <f t="shared" si="73"/>
        <v>0</v>
      </c>
      <c r="P70" s="840">
        <f t="shared" si="73"/>
        <v>0</v>
      </c>
      <c r="Q70" s="840">
        <f t="shared" si="73"/>
        <v>0</v>
      </c>
      <c r="R70" s="840">
        <f t="shared" si="73"/>
        <v>0</v>
      </c>
      <c r="S70" s="840">
        <f t="shared" si="73"/>
        <v>0</v>
      </c>
      <c r="T70" s="840">
        <f t="shared" si="73"/>
        <v>0</v>
      </c>
      <c r="U70" s="840">
        <f t="shared" si="73"/>
        <v>0</v>
      </c>
      <c r="V70" s="840">
        <f t="shared" si="73"/>
        <v>0</v>
      </c>
      <c r="W70" s="840">
        <f t="shared" si="73"/>
        <v>0</v>
      </c>
      <c r="X70" s="840">
        <f t="shared" si="73"/>
        <v>0</v>
      </c>
      <c r="Y70" s="840">
        <f t="shared" si="73"/>
        <v>0</v>
      </c>
      <c r="Z70" s="840">
        <f>SUBTOTAL(9,Z71:Z79)</f>
        <v>0</v>
      </c>
      <c r="AA70" s="840">
        <f t="shared" ref="AA70:AM70" si="74">SUBTOTAL(9,AA71:AA79)</f>
        <v>0</v>
      </c>
      <c r="AB70" s="840">
        <f t="shared" si="74"/>
        <v>0</v>
      </c>
      <c r="AC70" s="840">
        <f t="shared" si="74"/>
        <v>3.1666666666666665</v>
      </c>
      <c r="AD70" s="840">
        <f t="shared" si="74"/>
        <v>3.1666666666666665</v>
      </c>
      <c r="AE70" s="840">
        <f t="shared" si="74"/>
        <v>0</v>
      </c>
      <c r="AF70" s="840">
        <f t="shared" si="74"/>
        <v>0.83333333333333337</v>
      </c>
      <c r="AG70" s="840">
        <f t="shared" si="74"/>
        <v>5.0000000000000009</v>
      </c>
      <c r="AH70" s="840">
        <f t="shared" si="74"/>
        <v>0</v>
      </c>
      <c r="AI70" s="840">
        <f t="shared" si="74"/>
        <v>0</v>
      </c>
      <c r="AJ70" s="840">
        <f t="shared" si="74"/>
        <v>0</v>
      </c>
      <c r="AK70" s="840">
        <f t="shared" si="74"/>
        <v>0</v>
      </c>
      <c r="AL70" s="840">
        <f t="shared" si="74"/>
        <v>4</v>
      </c>
      <c r="AM70" s="840">
        <f t="shared" si="74"/>
        <v>8.1666666666666679</v>
      </c>
      <c r="AN70" s="840">
        <f t="shared" si="73"/>
        <v>0</v>
      </c>
    </row>
    <row r="71" spans="1:40" s="869" customFormat="1" ht="42" customHeight="1" x14ac:dyDescent="0.25">
      <c r="A71" s="842" t="s">
        <v>1070</v>
      </c>
      <c r="B71" s="843" t="s">
        <v>1071</v>
      </c>
      <c r="C71" s="844" t="s">
        <v>93</v>
      </c>
      <c r="D71" s="867"/>
      <c r="E71" s="867"/>
      <c r="F71" s="867"/>
      <c r="G71" s="867"/>
      <c r="H71" s="867"/>
      <c r="I71" s="867"/>
      <c r="J71" s="867"/>
      <c r="K71" s="867"/>
      <c r="L71" s="867"/>
      <c r="M71" s="867"/>
      <c r="N71" s="867"/>
      <c r="O71" s="867"/>
      <c r="P71" s="867"/>
      <c r="Q71" s="867"/>
      <c r="R71" s="867"/>
      <c r="S71" s="867"/>
      <c r="T71" s="867"/>
      <c r="U71" s="867"/>
      <c r="V71" s="867"/>
      <c r="W71" s="867"/>
      <c r="X71" s="867"/>
      <c r="Y71" s="867"/>
      <c r="Z71" s="867"/>
      <c r="AA71" s="867"/>
      <c r="AB71" s="867"/>
      <c r="AC71" s="867"/>
      <c r="AD71" s="867"/>
      <c r="AE71" s="867"/>
      <c r="AF71" s="867"/>
      <c r="AG71" s="867"/>
      <c r="AH71" s="867"/>
      <c r="AI71" s="867"/>
      <c r="AJ71" s="867"/>
      <c r="AK71" s="867"/>
      <c r="AL71" s="867"/>
      <c r="AM71" s="867"/>
      <c r="AN71" s="867"/>
    </row>
    <row r="72" spans="1:40" s="869" customFormat="1" ht="42" customHeight="1" x14ac:dyDescent="0.25">
      <c r="A72" s="842" t="s">
        <v>1072</v>
      </c>
      <c r="B72" s="843" t="s">
        <v>1073</v>
      </c>
      <c r="C72" s="844" t="s">
        <v>93</v>
      </c>
      <c r="D72" s="867"/>
      <c r="E72" s="867"/>
      <c r="F72" s="867"/>
      <c r="G72" s="867"/>
      <c r="H72" s="867"/>
      <c r="I72" s="867"/>
      <c r="J72" s="867"/>
      <c r="K72" s="867"/>
      <c r="L72" s="867"/>
      <c r="M72" s="867"/>
      <c r="N72" s="867"/>
      <c r="O72" s="867"/>
      <c r="P72" s="867"/>
      <c r="Q72" s="867"/>
      <c r="R72" s="867"/>
      <c r="S72" s="867"/>
      <c r="T72" s="867"/>
      <c r="U72" s="867"/>
      <c r="V72" s="867"/>
      <c r="W72" s="867"/>
      <c r="X72" s="867"/>
      <c r="Y72" s="867"/>
      <c r="Z72" s="867"/>
      <c r="AA72" s="867"/>
      <c r="AB72" s="867"/>
      <c r="AC72" s="867"/>
      <c r="AD72" s="867"/>
      <c r="AE72" s="867"/>
      <c r="AF72" s="867"/>
      <c r="AG72" s="867"/>
      <c r="AH72" s="867"/>
      <c r="AI72" s="867"/>
      <c r="AJ72" s="867"/>
      <c r="AK72" s="867"/>
      <c r="AL72" s="867"/>
      <c r="AM72" s="867"/>
      <c r="AN72" s="867"/>
    </row>
    <row r="73" spans="1:40" s="869" customFormat="1" ht="42" customHeight="1" x14ac:dyDescent="0.25">
      <c r="A73" s="842" t="s">
        <v>1074</v>
      </c>
      <c r="B73" s="843" t="s">
        <v>1075</v>
      </c>
      <c r="C73" s="844" t="s">
        <v>93</v>
      </c>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row>
    <row r="74" spans="1:40" s="869" customFormat="1" ht="42" customHeight="1" x14ac:dyDescent="0.25">
      <c r="A74" s="842" t="s">
        <v>1076</v>
      </c>
      <c r="B74" s="843" t="s">
        <v>1077</v>
      </c>
      <c r="C74" s="844" t="s">
        <v>93</v>
      </c>
      <c r="D74" s="867"/>
      <c r="E74" s="867"/>
      <c r="F74" s="867"/>
      <c r="G74" s="867"/>
      <c r="H74" s="867"/>
      <c r="I74" s="867"/>
      <c r="J74" s="846">
        <f>SUBTOTAL(9,J75:J79)</f>
        <v>0</v>
      </c>
      <c r="K74" s="846">
        <f t="shared" ref="K74:AB74" si="75">SUBTOTAL(9,K75:K79)</f>
        <v>4.8</v>
      </c>
      <c r="L74" s="846">
        <f t="shared" si="75"/>
        <v>3.8</v>
      </c>
      <c r="M74" s="846">
        <f t="shared" si="75"/>
        <v>0.3</v>
      </c>
      <c r="N74" s="846">
        <f t="shared" si="75"/>
        <v>0.7</v>
      </c>
      <c r="O74" s="846">
        <f t="shared" si="75"/>
        <v>0</v>
      </c>
      <c r="P74" s="846">
        <f t="shared" si="75"/>
        <v>4.1669999999999998</v>
      </c>
      <c r="Q74" s="846">
        <f t="shared" si="75"/>
        <v>0</v>
      </c>
      <c r="R74" s="846">
        <f t="shared" si="75"/>
        <v>4.1669999999999998</v>
      </c>
      <c r="S74" s="846">
        <f t="shared" si="75"/>
        <v>0</v>
      </c>
      <c r="T74" s="846">
        <f t="shared" si="75"/>
        <v>0</v>
      </c>
      <c r="U74" s="846">
        <f t="shared" si="75"/>
        <v>0</v>
      </c>
      <c r="V74" s="846">
        <f t="shared" si="75"/>
        <v>0</v>
      </c>
      <c r="W74" s="846">
        <f t="shared" si="75"/>
        <v>0</v>
      </c>
      <c r="X74" s="846">
        <f t="shared" si="75"/>
        <v>0</v>
      </c>
      <c r="Y74" s="846">
        <f t="shared" si="75"/>
        <v>0</v>
      </c>
      <c r="Z74" s="846">
        <f t="shared" si="75"/>
        <v>0</v>
      </c>
      <c r="AA74" s="846">
        <f t="shared" si="75"/>
        <v>0</v>
      </c>
      <c r="AB74" s="846">
        <f t="shared" si="75"/>
        <v>0</v>
      </c>
      <c r="AC74" s="846">
        <f t="shared" ref="AC74:AM74" si="76">SUBTOTAL(9,AC75:AC79)</f>
        <v>3.1666666666666665</v>
      </c>
      <c r="AD74" s="846">
        <f t="shared" si="76"/>
        <v>3.1666666666666665</v>
      </c>
      <c r="AE74" s="846">
        <f t="shared" si="76"/>
        <v>0</v>
      </c>
      <c r="AF74" s="846">
        <f t="shared" si="76"/>
        <v>0.83333333333333337</v>
      </c>
      <c r="AG74" s="846">
        <f t="shared" si="76"/>
        <v>5.0000000000000009</v>
      </c>
      <c r="AH74" s="846">
        <f t="shared" si="76"/>
        <v>0</v>
      </c>
      <c r="AI74" s="846">
        <f t="shared" si="76"/>
        <v>0</v>
      </c>
      <c r="AJ74" s="846">
        <f t="shared" si="76"/>
        <v>0</v>
      </c>
      <c r="AK74" s="846">
        <f t="shared" si="76"/>
        <v>0</v>
      </c>
      <c r="AL74" s="846">
        <f t="shared" si="76"/>
        <v>4</v>
      </c>
      <c r="AM74" s="846">
        <f t="shared" si="76"/>
        <v>8.1666666666666679</v>
      </c>
      <c r="AN74" s="845"/>
    </row>
    <row r="75" spans="1:40" ht="33" customHeight="1" x14ac:dyDescent="0.25">
      <c r="A75" s="76" t="s">
        <v>1076</v>
      </c>
      <c r="B75" s="630" t="s">
        <v>1078</v>
      </c>
      <c r="C75" s="848" t="s">
        <v>1079</v>
      </c>
      <c r="D75" s="870" t="str">
        <f>[19]Ф1!D70</f>
        <v>Н</v>
      </c>
      <c r="E75" s="870">
        <f>[19]Ф1!E70</f>
        <v>2021</v>
      </c>
      <c r="F75" s="870">
        <f>[19]Ф1!F70</f>
        <v>2021</v>
      </c>
      <c r="G75" s="871"/>
      <c r="H75" s="870" t="str">
        <f>[19]Ф1!H70</f>
        <v>нд</v>
      </c>
      <c r="I75" s="871"/>
      <c r="J75" s="855">
        <f>[19]Ф1!O70</f>
        <v>0</v>
      </c>
      <c r="K75" s="855">
        <f>SUM(L75:O75)</f>
        <v>1</v>
      </c>
      <c r="L75" s="851"/>
      <c r="M75" s="851">
        <v>0.3</v>
      </c>
      <c r="N75" s="851">
        <v>0.7</v>
      </c>
      <c r="O75" s="851"/>
      <c r="P75" s="851">
        <f t="shared" ref="P75:P79" si="77">SUM(Q75:T75)</f>
        <v>0</v>
      </c>
      <c r="Q75" s="851"/>
      <c r="R75" s="851"/>
      <c r="S75" s="851"/>
      <c r="T75" s="851"/>
      <c r="U75" s="849" t="s">
        <v>190</v>
      </c>
      <c r="V75" s="849" t="s">
        <v>190</v>
      </c>
      <c r="W75" s="849" t="s">
        <v>190</v>
      </c>
      <c r="X75" s="849" t="s">
        <v>190</v>
      </c>
      <c r="Y75" s="849" t="s">
        <v>190</v>
      </c>
      <c r="Z75" s="849" t="s">
        <v>190</v>
      </c>
      <c r="AA75" s="849" t="s">
        <v>190</v>
      </c>
      <c r="AB75" s="849" t="s">
        <v>190</v>
      </c>
      <c r="AC75" s="851">
        <f>'Г № 15'!AE75/1.2</f>
        <v>0</v>
      </c>
      <c r="AD75" s="851">
        <f>'Г № 15'!AO75/1.2</f>
        <v>0</v>
      </c>
      <c r="AE75" s="851"/>
      <c r="AF75" s="851">
        <f>'Г № 15'!AT75/1.2</f>
        <v>0.83333333333333337</v>
      </c>
      <c r="AG75" s="851">
        <f>'Г № 15'!BD75/1.2</f>
        <v>0.83333333333333337</v>
      </c>
      <c r="AH75" s="851"/>
      <c r="AI75" s="851">
        <f>'Г № 15'!BI75/1.2</f>
        <v>0</v>
      </c>
      <c r="AJ75" s="851">
        <f>'Г № 15'!BS75/1.2</f>
        <v>0</v>
      </c>
      <c r="AK75" s="851"/>
      <c r="AL75" s="851">
        <f>SUM(AC75+AF75+AI75)</f>
        <v>0.83333333333333337</v>
      </c>
      <c r="AM75" s="851">
        <f t="shared" ref="AM75:AM79" si="78">SUM(AD75+AG75+AJ75)</f>
        <v>0.83333333333333337</v>
      </c>
      <c r="AN75" s="872"/>
    </row>
    <row r="76" spans="1:40" ht="33" customHeight="1" x14ac:dyDescent="0.25">
      <c r="A76" s="76" t="s">
        <v>1076</v>
      </c>
      <c r="B76" s="630" t="s">
        <v>1080</v>
      </c>
      <c r="C76" s="848" t="s">
        <v>1081</v>
      </c>
      <c r="D76" s="870" t="str">
        <f>[19]Ф1!D71</f>
        <v>П</v>
      </c>
      <c r="E76" s="870">
        <f>[19]Ф1!E71</f>
        <v>2019</v>
      </c>
      <c r="F76" s="870">
        <f>[19]Ф1!F71</f>
        <v>2020</v>
      </c>
      <c r="G76" s="871"/>
      <c r="H76" s="870" t="str">
        <f>[19]Ф1!H71</f>
        <v>нд</v>
      </c>
      <c r="I76" s="871"/>
      <c r="J76" s="855">
        <f>[19]Ф1!O71</f>
        <v>0</v>
      </c>
      <c r="K76" s="855">
        <f>SUM(L76:O76)</f>
        <v>3.8</v>
      </c>
      <c r="L76" s="851">
        <v>3.8</v>
      </c>
      <c r="M76" s="851"/>
      <c r="N76" s="851"/>
      <c r="O76" s="851"/>
      <c r="P76" s="851">
        <f t="shared" si="77"/>
        <v>0</v>
      </c>
      <c r="Q76" s="851"/>
      <c r="R76" s="851"/>
      <c r="S76" s="851"/>
      <c r="T76" s="851"/>
      <c r="U76" s="849" t="s">
        <v>190</v>
      </c>
      <c r="V76" s="849" t="s">
        <v>190</v>
      </c>
      <c r="W76" s="849" t="s">
        <v>190</v>
      </c>
      <c r="X76" s="849" t="s">
        <v>190</v>
      </c>
      <c r="Y76" s="849" t="s">
        <v>190</v>
      </c>
      <c r="Z76" s="849" t="s">
        <v>190</v>
      </c>
      <c r="AA76" s="849" t="s">
        <v>190</v>
      </c>
      <c r="AB76" s="849" t="s">
        <v>190</v>
      </c>
      <c r="AC76" s="851">
        <f>'Г № 15'!AE76/1.2</f>
        <v>3.1666666666666665</v>
      </c>
      <c r="AD76" s="851">
        <f>'Г № 15'!AO76/1.2</f>
        <v>3.1666666666666665</v>
      </c>
      <c r="AE76" s="851"/>
      <c r="AF76" s="851">
        <f>'Г № 15'!AT76</f>
        <v>0</v>
      </c>
      <c r="AG76" s="851">
        <f>'Г № 15'!BD76/1.2</f>
        <v>0</v>
      </c>
      <c r="AH76" s="851"/>
      <c r="AI76" s="851">
        <f>'Г № 15'!BI76/1.2</f>
        <v>0</v>
      </c>
      <c r="AJ76" s="851">
        <f>'Г № 15'!BS76/1.2</f>
        <v>0</v>
      </c>
      <c r="AK76" s="851"/>
      <c r="AL76" s="851">
        <f>SUM(AC76+AF76+AI76)</f>
        <v>3.1666666666666665</v>
      </c>
      <c r="AM76" s="851">
        <f t="shared" si="78"/>
        <v>3.1666666666666665</v>
      </c>
      <c r="AN76" s="872"/>
    </row>
    <row r="77" spans="1:40" ht="33" customHeight="1" x14ac:dyDescent="0.25">
      <c r="A77" s="76" t="s">
        <v>1076</v>
      </c>
      <c r="B77" s="630" t="s">
        <v>1734</v>
      </c>
      <c r="C77" s="848" t="s">
        <v>1735</v>
      </c>
      <c r="D77" s="870" t="s">
        <v>288</v>
      </c>
      <c r="E77" s="870">
        <v>2021</v>
      </c>
      <c r="F77" s="870">
        <v>0</v>
      </c>
      <c r="G77" s="870">
        <v>2021</v>
      </c>
      <c r="H77" s="870"/>
      <c r="I77" s="871"/>
      <c r="J77" s="855"/>
      <c r="K77" s="855">
        <f t="shared" ref="K77:K79" si="79">SUM(L77:O77)</f>
        <v>0</v>
      </c>
      <c r="L77" s="851"/>
      <c r="M77" s="851"/>
      <c r="N77" s="851"/>
      <c r="O77" s="851"/>
      <c r="P77" s="851">
        <f t="shared" si="77"/>
        <v>3.3330000000000002</v>
      </c>
      <c r="Q77" s="851"/>
      <c r="R77" s="851">
        <v>3.3330000000000002</v>
      </c>
      <c r="S77" s="851"/>
      <c r="T77" s="851"/>
      <c r="U77" s="943" t="s">
        <v>190</v>
      </c>
      <c r="V77" s="943" t="s">
        <v>190</v>
      </c>
      <c r="W77" s="943" t="s">
        <v>190</v>
      </c>
      <c r="X77" s="943" t="s">
        <v>190</v>
      </c>
      <c r="Y77" s="943" t="s">
        <v>190</v>
      </c>
      <c r="Z77" s="943" t="s">
        <v>190</v>
      </c>
      <c r="AA77" s="943" t="s">
        <v>190</v>
      </c>
      <c r="AB77" s="943" t="s">
        <v>190</v>
      </c>
      <c r="AC77" s="851">
        <f>'Г № 15'!AE77/1.2</f>
        <v>0</v>
      </c>
      <c r="AD77" s="851">
        <f>'Г № 15'!AO77/1.2</f>
        <v>0</v>
      </c>
      <c r="AE77" s="851"/>
      <c r="AF77" s="851">
        <f>'Г № 15'!AT77</f>
        <v>0</v>
      </c>
      <c r="AG77" s="851">
        <f>'Г № 15'!BD77/1.2</f>
        <v>3.3333333333333335</v>
      </c>
      <c r="AH77" s="851"/>
      <c r="AI77" s="851">
        <f>'Г № 15'!BI77/1.2</f>
        <v>0</v>
      </c>
      <c r="AJ77" s="851">
        <f>'Г № 15'!BS77/1.2</f>
        <v>0</v>
      </c>
      <c r="AK77" s="851"/>
      <c r="AL77" s="851">
        <f t="shared" ref="AL77:AL79" si="80">SUM(AC77+AF77+AI77)</f>
        <v>0</v>
      </c>
      <c r="AM77" s="851">
        <f t="shared" si="78"/>
        <v>3.3333333333333335</v>
      </c>
      <c r="AN77" s="872"/>
    </row>
    <row r="78" spans="1:40" ht="33" customHeight="1" x14ac:dyDescent="0.25">
      <c r="A78" s="76" t="s">
        <v>1076</v>
      </c>
      <c r="B78" s="630" t="s">
        <v>1736</v>
      </c>
      <c r="C78" s="848" t="s">
        <v>1737</v>
      </c>
      <c r="D78" s="870" t="s">
        <v>288</v>
      </c>
      <c r="E78" s="870">
        <v>2021</v>
      </c>
      <c r="F78" s="870">
        <v>0</v>
      </c>
      <c r="G78" s="870">
        <v>2021</v>
      </c>
      <c r="H78" s="870"/>
      <c r="I78" s="871"/>
      <c r="J78" s="855"/>
      <c r="K78" s="855">
        <f t="shared" si="79"/>
        <v>0</v>
      </c>
      <c r="L78" s="851"/>
      <c r="M78" s="851"/>
      <c r="N78" s="851"/>
      <c r="O78" s="851"/>
      <c r="P78" s="851">
        <f t="shared" si="77"/>
        <v>0.41699999999999998</v>
      </c>
      <c r="Q78" s="851"/>
      <c r="R78" s="851">
        <v>0.41699999999999998</v>
      </c>
      <c r="S78" s="851"/>
      <c r="T78" s="851"/>
      <c r="U78" s="943" t="s">
        <v>190</v>
      </c>
      <c r="V78" s="943" t="s">
        <v>190</v>
      </c>
      <c r="W78" s="943" t="s">
        <v>190</v>
      </c>
      <c r="X78" s="943" t="s">
        <v>190</v>
      </c>
      <c r="Y78" s="943" t="s">
        <v>190</v>
      </c>
      <c r="Z78" s="943" t="s">
        <v>190</v>
      </c>
      <c r="AA78" s="943" t="s">
        <v>190</v>
      </c>
      <c r="AB78" s="943" t="s">
        <v>190</v>
      </c>
      <c r="AC78" s="851">
        <f>'Г № 15'!AE78/1.2</f>
        <v>0</v>
      </c>
      <c r="AD78" s="851">
        <f>'Г № 15'!AO78/1.2</f>
        <v>0</v>
      </c>
      <c r="AE78" s="851"/>
      <c r="AF78" s="851">
        <f>'Г № 15'!AT78</f>
        <v>0</v>
      </c>
      <c r="AG78" s="851">
        <f>'Г № 15'!BD78/1.2</f>
        <v>0.41666666666666669</v>
      </c>
      <c r="AH78" s="851"/>
      <c r="AI78" s="851">
        <f>'Г № 15'!BI78/1.2</f>
        <v>0</v>
      </c>
      <c r="AJ78" s="851">
        <f>'Г № 15'!BS78/1.2</f>
        <v>0</v>
      </c>
      <c r="AK78" s="851"/>
      <c r="AL78" s="851">
        <f t="shared" si="80"/>
        <v>0</v>
      </c>
      <c r="AM78" s="851">
        <f t="shared" si="78"/>
        <v>0.41666666666666669</v>
      </c>
      <c r="AN78" s="872"/>
    </row>
    <row r="79" spans="1:40" ht="33" customHeight="1" x14ac:dyDescent="0.25">
      <c r="A79" s="76" t="s">
        <v>1076</v>
      </c>
      <c r="B79" s="630" t="s">
        <v>1738</v>
      </c>
      <c r="C79" s="848" t="s">
        <v>1739</v>
      </c>
      <c r="D79" s="870" t="s">
        <v>288</v>
      </c>
      <c r="E79" s="870">
        <v>2021</v>
      </c>
      <c r="F79" s="870">
        <v>0</v>
      </c>
      <c r="G79" s="870">
        <v>2021</v>
      </c>
      <c r="H79" s="870"/>
      <c r="I79" s="871"/>
      <c r="J79" s="855"/>
      <c r="K79" s="855">
        <f t="shared" si="79"/>
        <v>0</v>
      </c>
      <c r="L79" s="851"/>
      <c r="M79" s="851"/>
      <c r="N79" s="851"/>
      <c r="O79" s="851"/>
      <c r="P79" s="851">
        <f t="shared" si="77"/>
        <v>0.41699999999999998</v>
      </c>
      <c r="Q79" s="851"/>
      <c r="R79" s="851">
        <v>0.41699999999999998</v>
      </c>
      <c r="S79" s="851"/>
      <c r="T79" s="851"/>
      <c r="U79" s="943" t="s">
        <v>190</v>
      </c>
      <c r="V79" s="943" t="s">
        <v>190</v>
      </c>
      <c r="W79" s="943" t="s">
        <v>190</v>
      </c>
      <c r="X79" s="943" t="s">
        <v>190</v>
      </c>
      <c r="Y79" s="943" t="s">
        <v>190</v>
      </c>
      <c r="Z79" s="943" t="s">
        <v>190</v>
      </c>
      <c r="AA79" s="943" t="s">
        <v>190</v>
      </c>
      <c r="AB79" s="943" t="s">
        <v>190</v>
      </c>
      <c r="AC79" s="851">
        <f>'Г № 15'!AE79/1.2</f>
        <v>0</v>
      </c>
      <c r="AD79" s="851">
        <f>'Г № 15'!AO79/1.2</f>
        <v>0</v>
      </c>
      <c r="AE79" s="851"/>
      <c r="AF79" s="851">
        <f>'Г № 15'!AT79</f>
        <v>0</v>
      </c>
      <c r="AG79" s="851">
        <f>'Г № 15'!BD79/1.2</f>
        <v>0.41666666666666669</v>
      </c>
      <c r="AH79" s="851"/>
      <c r="AI79" s="851">
        <f>'Г № 15'!BI79/1.2</f>
        <v>0</v>
      </c>
      <c r="AJ79" s="851">
        <f>'Г № 15'!BS79/1.2</f>
        <v>0</v>
      </c>
      <c r="AK79" s="851"/>
      <c r="AL79" s="851">
        <f t="shared" si="80"/>
        <v>0</v>
      </c>
      <c r="AM79" s="851">
        <f t="shared" si="78"/>
        <v>0.41666666666666669</v>
      </c>
      <c r="AN79" s="872"/>
    </row>
    <row r="80" spans="1:40" s="866" customFormat="1" ht="48" customHeight="1" x14ac:dyDescent="0.25">
      <c r="A80" s="836" t="s">
        <v>187</v>
      </c>
      <c r="B80" s="837" t="s">
        <v>186</v>
      </c>
      <c r="C80" s="838" t="s">
        <v>93</v>
      </c>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row>
    <row r="81" spans="1:40" s="866" customFormat="1" ht="48" customHeight="1" x14ac:dyDescent="0.25">
      <c r="A81" s="836" t="s">
        <v>1082</v>
      </c>
      <c r="B81" s="837" t="s">
        <v>188</v>
      </c>
      <c r="C81" s="838" t="s">
        <v>93</v>
      </c>
      <c r="D81" s="865"/>
      <c r="E81" s="865"/>
      <c r="F81" s="865"/>
      <c r="G81" s="865"/>
      <c r="H81" s="840">
        <f>SUBTOTAL(9,H82:H84)</f>
        <v>0</v>
      </c>
      <c r="I81" s="840">
        <f t="shared" ref="I81:AN81" si="81">SUBTOTAL(9,I82:I84)</f>
        <v>0</v>
      </c>
      <c r="J81" s="840">
        <f t="shared" si="81"/>
        <v>0</v>
      </c>
      <c r="K81" s="840">
        <f t="shared" si="81"/>
        <v>0.9</v>
      </c>
      <c r="L81" s="840">
        <f t="shared" si="81"/>
        <v>0</v>
      </c>
      <c r="M81" s="840">
        <f t="shared" si="81"/>
        <v>0</v>
      </c>
      <c r="N81" s="840">
        <f t="shared" si="81"/>
        <v>0.9</v>
      </c>
      <c r="O81" s="840">
        <f t="shared" si="81"/>
        <v>0</v>
      </c>
      <c r="P81" s="840">
        <f t="shared" si="81"/>
        <v>1.333</v>
      </c>
      <c r="Q81" s="840">
        <f t="shared" si="81"/>
        <v>0</v>
      </c>
      <c r="R81" s="840">
        <f t="shared" si="81"/>
        <v>1.333</v>
      </c>
      <c r="S81" s="840">
        <f t="shared" si="81"/>
        <v>0</v>
      </c>
      <c r="T81" s="840">
        <f t="shared" si="81"/>
        <v>0</v>
      </c>
      <c r="U81" s="840">
        <f t="shared" si="81"/>
        <v>0</v>
      </c>
      <c r="V81" s="840">
        <f t="shared" si="81"/>
        <v>0</v>
      </c>
      <c r="W81" s="840">
        <f t="shared" si="81"/>
        <v>0</v>
      </c>
      <c r="X81" s="840">
        <f t="shared" si="81"/>
        <v>0</v>
      </c>
      <c r="Y81" s="840">
        <f t="shared" si="81"/>
        <v>0</v>
      </c>
      <c r="Z81" s="840">
        <f t="shared" si="81"/>
        <v>0</v>
      </c>
      <c r="AA81" s="840">
        <f t="shared" si="81"/>
        <v>0</v>
      </c>
      <c r="AB81" s="840">
        <f t="shared" si="81"/>
        <v>0</v>
      </c>
      <c r="AC81" s="840">
        <f t="shared" si="81"/>
        <v>0.25</v>
      </c>
      <c r="AD81" s="840">
        <f t="shared" si="81"/>
        <v>0.25</v>
      </c>
      <c r="AE81" s="840">
        <f t="shared" si="81"/>
        <v>0</v>
      </c>
      <c r="AF81" s="840">
        <f t="shared" si="81"/>
        <v>0.3</v>
      </c>
      <c r="AG81" s="840">
        <f t="shared" si="81"/>
        <v>1.5833333333333335</v>
      </c>
      <c r="AH81" s="840">
        <f t="shared" si="81"/>
        <v>0</v>
      </c>
      <c r="AI81" s="840">
        <f t="shared" si="81"/>
        <v>0.25</v>
      </c>
      <c r="AJ81" s="840">
        <f t="shared" si="81"/>
        <v>0.25</v>
      </c>
      <c r="AK81" s="840">
        <f t="shared" si="81"/>
        <v>0</v>
      </c>
      <c r="AL81" s="840">
        <f t="shared" si="81"/>
        <v>0.8</v>
      </c>
      <c r="AM81" s="840">
        <f t="shared" si="81"/>
        <v>2.0833333333333335</v>
      </c>
      <c r="AN81" s="840">
        <f t="shared" si="81"/>
        <v>0</v>
      </c>
    </row>
    <row r="82" spans="1:40" ht="33" customHeight="1" x14ac:dyDescent="0.25">
      <c r="A82" s="853" t="s">
        <v>1082</v>
      </c>
      <c r="B82" s="854" t="s">
        <v>1083</v>
      </c>
      <c r="C82" s="856" t="s">
        <v>1084</v>
      </c>
      <c r="D82" s="870" t="str">
        <f>[19]Ф1!D74</f>
        <v>Н</v>
      </c>
      <c r="E82" s="870">
        <f>[19]Ф1!E74</f>
        <v>2020</v>
      </c>
      <c r="F82" s="870">
        <f>[19]Ф1!F74</f>
        <v>2022</v>
      </c>
      <c r="G82" s="871"/>
      <c r="H82" s="870" t="str">
        <f>[19]Ф1!H74</f>
        <v>нд</v>
      </c>
      <c r="I82" s="871"/>
      <c r="J82" s="855">
        <f>[19]Ф1!O74</f>
        <v>0</v>
      </c>
      <c r="K82" s="855">
        <f>SUM(L82:O82)</f>
        <v>0.45</v>
      </c>
      <c r="L82" s="851"/>
      <c r="M82" s="851"/>
      <c r="N82" s="851">
        <v>0.45</v>
      </c>
      <c r="O82" s="851"/>
      <c r="P82" s="851">
        <f t="shared" ref="P82:P84" si="82">SUM(Q82:T82)</f>
        <v>0</v>
      </c>
      <c r="Q82" s="851"/>
      <c r="R82" s="851"/>
      <c r="S82" s="851"/>
      <c r="T82" s="851"/>
      <c r="U82" s="849" t="s">
        <v>190</v>
      </c>
      <c r="V82" s="849" t="s">
        <v>190</v>
      </c>
      <c r="W82" s="849" t="s">
        <v>190</v>
      </c>
      <c r="X82" s="849" t="s">
        <v>190</v>
      </c>
      <c r="Y82" s="849" t="s">
        <v>190</v>
      </c>
      <c r="Z82" s="849" t="s">
        <v>190</v>
      </c>
      <c r="AA82" s="849" t="s">
        <v>190</v>
      </c>
      <c r="AB82" s="849" t="s">
        <v>190</v>
      </c>
      <c r="AC82" s="851">
        <f>'Г № 15'!AE82/1.2</f>
        <v>0.125</v>
      </c>
      <c r="AD82" s="851">
        <f>'Г № 15'!AO82/1.2</f>
        <v>0.125</v>
      </c>
      <c r="AE82" s="851"/>
      <c r="AF82" s="851">
        <f>'Г № 15'!AT82</f>
        <v>0.15</v>
      </c>
      <c r="AG82" s="851">
        <f>'Г № 15'!BD82/1.2</f>
        <v>0.125</v>
      </c>
      <c r="AH82" s="851"/>
      <c r="AI82" s="851">
        <f>'Г № 15'!BI82/1.2</f>
        <v>0.125</v>
      </c>
      <c r="AJ82" s="851">
        <f>'Г № 15'!BS82/1.2</f>
        <v>0.125</v>
      </c>
      <c r="AK82" s="851"/>
      <c r="AL82" s="851">
        <f>SUM(AC82+AF82+AI82)</f>
        <v>0.4</v>
      </c>
      <c r="AM82" s="851">
        <f t="shared" ref="AM82:AM84" si="83">SUM(AD82+AG82+AJ82)</f>
        <v>0.375</v>
      </c>
      <c r="AN82" s="872"/>
    </row>
    <row r="83" spans="1:40" ht="33" customHeight="1" x14ac:dyDescent="0.25">
      <c r="A83" s="853" t="s">
        <v>1082</v>
      </c>
      <c r="B83" s="854" t="s">
        <v>1740</v>
      </c>
      <c r="C83" s="856" t="s">
        <v>1742</v>
      </c>
      <c r="D83" s="870" t="str">
        <f>[19]Ф1!D75</f>
        <v>Н</v>
      </c>
      <c r="E83" s="870">
        <v>2021</v>
      </c>
      <c r="F83" s="870">
        <v>0</v>
      </c>
      <c r="G83" s="870">
        <v>2021</v>
      </c>
      <c r="H83" s="870"/>
      <c r="I83" s="871"/>
      <c r="J83" s="855">
        <f>[19]Ф1!O75</f>
        <v>0</v>
      </c>
      <c r="K83" s="855">
        <f>SUM(L83:O83)</f>
        <v>0</v>
      </c>
      <c r="L83" s="851"/>
      <c r="M83" s="851"/>
      <c r="N83" s="851"/>
      <c r="O83" s="851"/>
      <c r="P83" s="851">
        <f t="shared" si="82"/>
        <v>1.333</v>
      </c>
      <c r="Q83" s="851"/>
      <c r="R83" s="851">
        <v>1.333</v>
      </c>
      <c r="S83" s="851"/>
      <c r="T83" s="851"/>
      <c r="U83" s="943" t="s">
        <v>190</v>
      </c>
      <c r="V83" s="943" t="s">
        <v>190</v>
      </c>
      <c r="W83" s="943" t="s">
        <v>190</v>
      </c>
      <c r="X83" s="943" t="s">
        <v>190</v>
      </c>
      <c r="Y83" s="943" t="s">
        <v>190</v>
      </c>
      <c r="Z83" s="943" t="s">
        <v>190</v>
      </c>
      <c r="AA83" s="943" t="s">
        <v>190</v>
      </c>
      <c r="AB83" s="943" t="s">
        <v>190</v>
      </c>
      <c r="AC83" s="851">
        <f>'Г № 15'!AE83/1.2</f>
        <v>0</v>
      </c>
      <c r="AD83" s="851">
        <f>'Г № 15'!AO83/1.2</f>
        <v>0</v>
      </c>
      <c r="AE83" s="851"/>
      <c r="AF83" s="851">
        <f>'Г № 15'!AT83</f>
        <v>0</v>
      </c>
      <c r="AG83" s="851">
        <f>'Г № 15'!BD83/1.2</f>
        <v>1.3333333333333335</v>
      </c>
      <c r="AH83" s="851"/>
      <c r="AI83" s="851">
        <f>'Г № 15'!BI83/1.2</f>
        <v>0</v>
      </c>
      <c r="AJ83" s="851">
        <f>'Г № 15'!BS83/1.2</f>
        <v>0</v>
      </c>
      <c r="AK83" s="851"/>
      <c r="AL83" s="851">
        <f t="shared" ref="AL83:AL84" si="84">SUM(AC83+AF83+AI83)</f>
        <v>0</v>
      </c>
      <c r="AM83" s="851">
        <f t="shared" si="83"/>
        <v>1.3333333333333335</v>
      </c>
      <c r="AN83" s="872"/>
    </row>
    <row r="84" spans="1:40" ht="33" customHeight="1" x14ac:dyDescent="0.25">
      <c r="A84" s="853" t="s">
        <v>1082</v>
      </c>
      <c r="B84" s="854" t="s">
        <v>723</v>
      </c>
      <c r="C84" s="856" t="s">
        <v>1085</v>
      </c>
      <c r="D84" s="870" t="str">
        <f>[19]Ф1!D75</f>
        <v>Н</v>
      </c>
      <c r="E84" s="870">
        <f>[19]Ф1!E75</f>
        <v>2020</v>
      </c>
      <c r="F84" s="870">
        <f>[19]Ф1!F75</f>
        <v>2022</v>
      </c>
      <c r="G84" s="871"/>
      <c r="H84" s="870" t="str">
        <f>[19]Ф1!H75</f>
        <v>нд</v>
      </c>
      <c r="I84" s="871"/>
      <c r="J84" s="855">
        <f>[19]Ф1!O75</f>
        <v>0</v>
      </c>
      <c r="K84" s="855">
        <f>SUM(L84:O84)</f>
        <v>0.45</v>
      </c>
      <c r="L84" s="851"/>
      <c r="M84" s="851"/>
      <c r="N84" s="851">
        <v>0.45</v>
      </c>
      <c r="O84" s="851"/>
      <c r="P84" s="851">
        <f t="shared" si="82"/>
        <v>0</v>
      </c>
      <c r="Q84" s="851"/>
      <c r="R84" s="851"/>
      <c r="S84" s="851"/>
      <c r="T84" s="851"/>
      <c r="U84" s="849" t="s">
        <v>190</v>
      </c>
      <c r="V84" s="849" t="s">
        <v>190</v>
      </c>
      <c r="W84" s="849" t="s">
        <v>190</v>
      </c>
      <c r="X84" s="849" t="s">
        <v>190</v>
      </c>
      <c r="Y84" s="849" t="s">
        <v>190</v>
      </c>
      <c r="Z84" s="849" t="s">
        <v>190</v>
      </c>
      <c r="AA84" s="849" t="s">
        <v>190</v>
      </c>
      <c r="AB84" s="849" t="s">
        <v>190</v>
      </c>
      <c r="AC84" s="851">
        <f>'Г № 15'!AE84/1.2</f>
        <v>0.125</v>
      </c>
      <c r="AD84" s="851">
        <f>'Г № 15'!AO84/1.2</f>
        <v>0.125</v>
      </c>
      <c r="AE84" s="851"/>
      <c r="AF84" s="851">
        <f>'Г № 15'!AT84</f>
        <v>0.15</v>
      </c>
      <c r="AG84" s="851">
        <f>'Г № 15'!BD84/1.2</f>
        <v>0.125</v>
      </c>
      <c r="AH84" s="851"/>
      <c r="AI84" s="851">
        <f>'Г № 15'!BI84/1.2</f>
        <v>0.125</v>
      </c>
      <c r="AJ84" s="851">
        <f>'Г № 15'!BS84/1.2</f>
        <v>0.125</v>
      </c>
      <c r="AK84" s="851"/>
      <c r="AL84" s="851">
        <f t="shared" si="84"/>
        <v>0.4</v>
      </c>
      <c r="AM84" s="851">
        <f t="shared" si="83"/>
        <v>0.375</v>
      </c>
      <c r="AN84" s="872"/>
    </row>
  </sheetData>
  <sheetProtection formatCells="0" formatColumns="0" formatRows="0" insertColumns="0" insertRows="0" insertHyperlinks="0" deleteColumns="0" deleteRows="0" sort="0" autoFilter="0" pivotTables="0"/>
  <mergeCells count="30">
    <mergeCell ref="A12:AN12"/>
    <mergeCell ref="A4:AN4"/>
    <mergeCell ref="A6:AN6"/>
    <mergeCell ref="A7:AN7"/>
    <mergeCell ref="A9:AN9"/>
    <mergeCell ref="A11:AN11"/>
    <mergeCell ref="A13:AM13"/>
    <mergeCell ref="A14:A16"/>
    <mergeCell ref="B14:B16"/>
    <mergeCell ref="C14:C16"/>
    <mergeCell ref="D14:D16"/>
    <mergeCell ref="E14:E16"/>
    <mergeCell ref="F14:G15"/>
    <mergeCell ref="H14:I15"/>
    <mergeCell ref="J14:J16"/>
    <mergeCell ref="K14:T14"/>
    <mergeCell ref="AN14:AN16"/>
    <mergeCell ref="K15:O15"/>
    <mergeCell ref="P15:T15"/>
    <mergeCell ref="U15:V15"/>
    <mergeCell ref="W15:X15"/>
    <mergeCell ref="Y15:Z15"/>
    <mergeCell ref="AC15:AE15"/>
    <mergeCell ref="AF15:AH15"/>
    <mergeCell ref="AI15:AK15"/>
    <mergeCell ref="AL15:AL16"/>
    <mergeCell ref="AM15:AM16"/>
    <mergeCell ref="U14:Z14"/>
    <mergeCell ref="AA14:AB15"/>
    <mergeCell ref="AC14:AM14"/>
  </mergeCells>
  <pageMargins left="0.70866141732283472" right="0.70866141732283472" top="0.74803149606299213" bottom="0.74803149606299213" header="0.31496062992125984" footer="0.31496062992125984"/>
  <pageSetup paperSize="8" scale="17" firstPageNumber="2" orientation="landscape" r:id="rId1"/>
  <ignoredErrors>
    <ignoredError sqref="J43 AE43:AF43 AJ43:AM43 AC43 AI43 R43 P43:Q43 S43:T43" formula="1"/>
    <ignoredError sqref="K43" formula="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outlinePr summaryBelow="0"/>
    <pageSetUpPr fitToPage="1"/>
  </sheetPr>
  <dimension ref="A1:AX372"/>
  <sheetViews>
    <sheetView zoomScaleNormal="100" workbookViewId="0">
      <selection activeCell="B5" sqref="B5:H5"/>
    </sheetView>
  </sheetViews>
  <sheetFormatPr defaultRowHeight="15.75" outlineLevelRow="1" x14ac:dyDescent="0.25"/>
  <cols>
    <col min="1" max="1" width="13.5703125" style="875" customWidth="1"/>
    <col min="2" max="2" width="35.5703125" style="876" customWidth="1"/>
    <col min="3" max="3" width="14" style="876" customWidth="1"/>
    <col min="4" max="4" width="13.140625" style="876" bestFit="1" customWidth="1"/>
    <col min="5" max="5" width="14.5703125" style="876" customWidth="1"/>
    <col min="6" max="6" width="11.85546875" style="876" customWidth="1"/>
    <col min="7" max="7" width="14.7109375" style="876" customWidth="1"/>
    <col min="8" max="8" width="18.140625" style="876" customWidth="1"/>
    <col min="9" max="9" width="15.5703125" style="876" customWidth="1"/>
    <col min="10" max="10" width="16.28515625" style="876" customWidth="1"/>
    <col min="11" max="11" width="14.85546875" style="876" customWidth="1"/>
    <col min="12" max="12" width="17.140625" style="876" customWidth="1"/>
    <col min="13" max="13" width="14.42578125" style="876" customWidth="1"/>
    <col min="14" max="14" width="15.85546875" style="876" customWidth="1"/>
    <col min="15" max="16" width="9.140625" style="877"/>
    <col min="17" max="17" width="17.5703125" style="877" customWidth="1"/>
    <col min="18" max="16384" width="9.140625" style="877"/>
  </cols>
  <sheetData>
    <row r="1" spans="1:50" x14ac:dyDescent="0.25">
      <c r="L1" s="1366" t="s">
        <v>1106</v>
      </c>
      <c r="M1" s="1366"/>
      <c r="N1" s="1366"/>
    </row>
    <row r="2" spans="1:50" x14ac:dyDescent="0.25">
      <c r="L2" s="1366" t="s">
        <v>1</v>
      </c>
      <c r="M2" s="1366"/>
      <c r="N2" s="1366"/>
    </row>
    <row r="3" spans="1:50" x14ac:dyDescent="0.25">
      <c r="L3" s="1366" t="s">
        <v>1107</v>
      </c>
      <c r="M3" s="1366"/>
      <c r="N3" s="1366"/>
    </row>
    <row r="5" spans="1:50" x14ac:dyDescent="0.25">
      <c r="A5" s="986" t="s">
        <v>1701</v>
      </c>
      <c r="B5" s="986"/>
      <c r="C5" s="986"/>
      <c r="D5" s="986"/>
      <c r="E5" s="986"/>
      <c r="F5" s="986"/>
      <c r="G5" s="986"/>
      <c r="H5" s="986"/>
      <c r="I5" s="986"/>
      <c r="J5" s="986"/>
      <c r="K5" s="986"/>
      <c r="L5" s="986"/>
      <c r="M5" s="986"/>
      <c r="N5" s="986"/>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row>
    <row r="6" spans="1:50" x14ac:dyDescent="0.25">
      <c r="A6" s="986" t="s">
        <v>194</v>
      </c>
      <c r="B6" s="986"/>
      <c r="C6" s="986"/>
      <c r="D6" s="986"/>
      <c r="E6" s="986"/>
      <c r="F6" s="986"/>
      <c r="G6" s="986"/>
      <c r="H6" s="986"/>
      <c r="I6" s="986"/>
      <c r="J6" s="986"/>
      <c r="K6" s="986"/>
      <c r="L6" s="986"/>
      <c r="M6" s="986"/>
      <c r="N6" s="986"/>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row>
    <row r="7" spans="1:50" x14ac:dyDescent="0.25">
      <c r="A7" s="920"/>
      <c r="B7" s="920"/>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0"/>
    </row>
    <row r="8" spans="1:50" x14ac:dyDescent="0.25">
      <c r="A8" s="986" t="s">
        <v>778</v>
      </c>
      <c r="B8" s="986"/>
      <c r="C8" s="986"/>
      <c r="D8" s="986"/>
      <c r="E8" s="986"/>
      <c r="F8" s="986"/>
      <c r="G8" s="986"/>
      <c r="H8" s="986"/>
      <c r="I8" s="986"/>
      <c r="J8" s="986"/>
      <c r="K8" s="986"/>
      <c r="L8" s="986"/>
      <c r="M8" s="986"/>
      <c r="N8" s="986"/>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0"/>
    </row>
    <row r="9" spans="1:50" ht="15" x14ac:dyDescent="0.25">
      <c r="A9" s="988" t="s">
        <v>4</v>
      </c>
      <c r="B9" s="988"/>
      <c r="C9" s="988"/>
      <c r="D9" s="988"/>
      <c r="E9" s="988"/>
      <c r="F9" s="988"/>
      <c r="G9" s="988"/>
      <c r="H9" s="988"/>
      <c r="I9" s="988"/>
      <c r="J9" s="988"/>
      <c r="K9" s="988"/>
      <c r="L9" s="988"/>
      <c r="M9" s="988"/>
      <c r="N9" s="988"/>
      <c r="O9" s="922"/>
      <c r="P9" s="922"/>
      <c r="Q9" s="922"/>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2"/>
      <c r="AS9" s="922"/>
      <c r="AT9" s="922"/>
      <c r="AU9" s="922"/>
      <c r="AV9" s="922"/>
      <c r="AW9" s="922"/>
      <c r="AX9" s="922"/>
    </row>
    <row r="10" spans="1:50" x14ac:dyDescent="0.25">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c r="AT10" s="923"/>
      <c r="AU10" s="923"/>
      <c r="AV10" s="923"/>
      <c r="AW10" s="923"/>
      <c r="AX10" s="923"/>
    </row>
    <row r="11" spans="1:50" x14ac:dyDescent="0.25">
      <c r="A11" s="986" t="s">
        <v>5</v>
      </c>
      <c r="B11" s="986"/>
      <c r="C11" s="986"/>
      <c r="D11" s="986"/>
      <c r="E11" s="986"/>
      <c r="F11" s="986"/>
      <c r="G11" s="986"/>
      <c r="H11" s="986"/>
      <c r="I11" s="986"/>
      <c r="J11" s="986"/>
      <c r="K11" s="986"/>
      <c r="L11" s="986"/>
      <c r="M11" s="986"/>
      <c r="N11" s="986"/>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0"/>
    </row>
    <row r="12" spans="1:50" x14ac:dyDescent="0.25">
      <c r="A12" s="874"/>
      <c r="B12" s="874"/>
      <c r="C12" s="874"/>
      <c r="D12" s="874"/>
      <c r="E12" s="874"/>
      <c r="F12" s="87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874"/>
      <c r="AP12" s="874"/>
      <c r="AQ12" s="874"/>
      <c r="AR12" s="874"/>
      <c r="AS12" s="874"/>
      <c r="AT12" s="874"/>
      <c r="AU12" s="874"/>
      <c r="AV12" s="874"/>
      <c r="AW12" s="874"/>
      <c r="AX12" s="874"/>
    </row>
    <row r="13" spans="1:50" x14ac:dyDescent="0.25">
      <c r="A13" s="987">
        <f>'С № 1 (2020)'!A13:AX13</f>
        <v>0</v>
      </c>
      <c r="B13" s="987"/>
      <c r="C13" s="987"/>
      <c r="D13" s="987"/>
      <c r="E13" s="987"/>
      <c r="F13" s="987"/>
      <c r="G13" s="987"/>
      <c r="H13" s="987"/>
      <c r="I13" s="987"/>
      <c r="J13" s="987"/>
      <c r="K13" s="987"/>
      <c r="L13" s="987"/>
      <c r="M13" s="987"/>
      <c r="N13" s="987"/>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3"/>
      <c r="AS13" s="923"/>
      <c r="AT13" s="923"/>
      <c r="AU13" s="923"/>
      <c r="AV13" s="923"/>
      <c r="AW13" s="923"/>
      <c r="AX13" s="923"/>
    </row>
    <row r="14" spans="1:50" ht="15" x14ac:dyDescent="0.25">
      <c r="A14" s="988" t="s">
        <v>6</v>
      </c>
      <c r="B14" s="988"/>
      <c r="C14" s="988"/>
      <c r="D14" s="988"/>
      <c r="E14" s="988"/>
      <c r="F14" s="988"/>
      <c r="G14" s="988"/>
      <c r="H14" s="988"/>
      <c r="I14" s="988"/>
      <c r="J14" s="988"/>
      <c r="K14" s="988"/>
      <c r="L14" s="988"/>
      <c r="M14" s="988"/>
      <c r="N14" s="988"/>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2"/>
    </row>
    <row r="15" spans="1:50" ht="15.75" customHeight="1" x14ac:dyDescent="0.25">
      <c r="A15" s="1364" t="s">
        <v>1108</v>
      </c>
      <c r="B15" s="1364"/>
      <c r="C15" s="1364"/>
      <c r="D15" s="1364"/>
      <c r="E15" s="1364"/>
      <c r="F15" s="1364"/>
      <c r="G15" s="1364"/>
      <c r="H15" s="1364"/>
      <c r="I15" s="1364"/>
      <c r="J15" s="1364"/>
      <c r="K15" s="1364"/>
      <c r="L15" s="1364"/>
      <c r="M15" s="1364"/>
      <c r="N15" s="1364"/>
    </row>
    <row r="16" spans="1:50" x14ac:dyDescent="0.25">
      <c r="A16" s="1364" t="s">
        <v>1109</v>
      </c>
      <c r="B16" s="1364"/>
      <c r="C16" s="1364"/>
      <c r="D16" s="1364"/>
      <c r="E16" s="1364"/>
      <c r="F16" s="1364"/>
      <c r="G16" s="1364"/>
      <c r="H16" s="1364"/>
      <c r="I16" s="1364"/>
      <c r="J16" s="1364"/>
      <c r="K16" s="1364"/>
      <c r="L16" s="1364"/>
      <c r="M16" s="1364"/>
      <c r="N16" s="1364"/>
    </row>
    <row r="18" spans="1:15" x14ac:dyDescent="0.25">
      <c r="A18" s="1361" t="s">
        <v>1110</v>
      </c>
      <c r="B18" s="1361"/>
      <c r="C18" s="1361"/>
      <c r="D18" s="1361"/>
      <c r="E18" s="1361"/>
      <c r="F18" s="1361"/>
      <c r="G18" s="1361"/>
      <c r="H18" s="1361"/>
      <c r="I18" s="1361"/>
      <c r="J18" s="1361"/>
      <c r="K18" s="1361"/>
      <c r="L18" s="1361"/>
      <c r="M18" s="1361"/>
      <c r="N18" s="1361"/>
    </row>
    <row r="19" spans="1:15" ht="36" customHeight="1" x14ac:dyDescent="0.25">
      <c r="A19" s="1365" t="s">
        <v>696</v>
      </c>
      <c r="B19" s="1363" t="s">
        <v>1111</v>
      </c>
      <c r="C19" s="1363" t="s">
        <v>1112</v>
      </c>
      <c r="D19" s="878" t="s">
        <v>1113</v>
      </c>
      <c r="E19" s="878" t="s">
        <v>1114</v>
      </c>
      <c r="F19" s="878" t="s">
        <v>1115</v>
      </c>
      <c r="G19" s="1363" t="s">
        <v>304</v>
      </c>
      <c r="H19" s="1363"/>
      <c r="I19" s="1363" t="s">
        <v>305</v>
      </c>
      <c r="J19" s="1363"/>
      <c r="K19" s="1363" t="s">
        <v>306</v>
      </c>
      <c r="L19" s="1363"/>
      <c r="M19" s="1363" t="s">
        <v>342</v>
      </c>
      <c r="N19" s="1363"/>
    </row>
    <row r="20" spans="1:15" ht="81.75" customHeight="1" x14ac:dyDescent="0.25">
      <c r="A20" s="1365"/>
      <c r="B20" s="1363"/>
      <c r="C20" s="1363"/>
      <c r="D20" s="878" t="s">
        <v>212</v>
      </c>
      <c r="E20" s="878" t="s">
        <v>212</v>
      </c>
      <c r="F20" s="878" t="s">
        <v>1116</v>
      </c>
      <c r="G20" s="878" t="s">
        <v>1117</v>
      </c>
      <c r="H20" s="878" t="s">
        <v>1118</v>
      </c>
      <c r="I20" s="878" t="s">
        <v>1117</v>
      </c>
      <c r="J20" s="878" t="s">
        <v>43</v>
      </c>
      <c r="K20" s="878" t="s">
        <v>1117</v>
      </c>
      <c r="L20" s="878" t="s">
        <v>43</v>
      </c>
      <c r="M20" s="878" t="s">
        <v>1117</v>
      </c>
      <c r="N20" s="878" t="s">
        <v>43</v>
      </c>
    </row>
    <row r="21" spans="1:15" x14ac:dyDescent="0.25">
      <c r="A21" s="879">
        <v>1</v>
      </c>
      <c r="B21" s="878">
        <v>2</v>
      </c>
      <c r="C21" s="878">
        <v>3</v>
      </c>
      <c r="D21" s="878">
        <v>4</v>
      </c>
      <c r="E21" s="878">
        <v>5</v>
      </c>
      <c r="F21" s="878">
        <v>6</v>
      </c>
      <c r="G21" s="878">
        <v>7</v>
      </c>
      <c r="H21" s="878">
        <v>8</v>
      </c>
      <c r="I21" s="878">
        <v>9</v>
      </c>
      <c r="J21" s="878">
        <v>10</v>
      </c>
      <c r="K21" s="878">
        <v>11</v>
      </c>
      <c r="L21" s="878">
        <v>12</v>
      </c>
      <c r="M21" s="878">
        <v>13</v>
      </c>
      <c r="N21" s="878">
        <v>14</v>
      </c>
    </row>
    <row r="22" spans="1:15" x14ac:dyDescent="0.25">
      <c r="A22" s="1360" t="s">
        <v>1119</v>
      </c>
      <c r="B22" s="1361"/>
      <c r="C22" s="1361"/>
      <c r="D22" s="1361"/>
      <c r="E22" s="1361"/>
      <c r="F22" s="1361"/>
      <c r="G22" s="1361"/>
      <c r="H22" s="1361"/>
      <c r="I22" s="1361"/>
      <c r="J22" s="1361"/>
      <c r="K22" s="1361"/>
      <c r="L22" s="1361"/>
      <c r="M22" s="1361"/>
      <c r="N22" s="1362"/>
    </row>
    <row r="23" spans="1:15" ht="47.25" collapsed="1" x14ac:dyDescent="0.25">
      <c r="A23" s="880" t="s">
        <v>1120</v>
      </c>
      <c r="B23" s="881" t="s">
        <v>1121</v>
      </c>
      <c r="C23" s="880" t="s">
        <v>1122</v>
      </c>
      <c r="D23" s="882">
        <f>D24+D28+D29+D30+D31+D32+D33+D34+D37</f>
        <v>440.84241964297422</v>
      </c>
      <c r="E23" s="882">
        <f t="shared" ref="E23:M23" si="0">E24+E28+E29+E30+E31+E32+E33+E34+E37</f>
        <v>444.17437083338979</v>
      </c>
      <c r="F23" s="882">
        <f t="shared" si="0"/>
        <v>441.03605545891543</v>
      </c>
      <c r="G23" s="882">
        <f t="shared" si="0"/>
        <v>511.12178092155392</v>
      </c>
      <c r="H23" s="882"/>
      <c r="I23" s="882">
        <f t="shared" si="0"/>
        <v>520.28700000000003</v>
      </c>
      <c r="J23" s="882"/>
      <c r="K23" s="882">
        <f t="shared" si="0"/>
        <v>538.85946562499998</v>
      </c>
      <c r="L23" s="882"/>
      <c r="M23" s="882">
        <f t="shared" si="0"/>
        <v>1570.2682465465537</v>
      </c>
      <c r="N23" s="883"/>
    </row>
    <row r="24" spans="1:15" ht="47.25" hidden="1" outlineLevel="1" x14ac:dyDescent="0.25">
      <c r="A24" s="884" t="s">
        <v>108</v>
      </c>
      <c r="B24" s="885" t="s">
        <v>1123</v>
      </c>
      <c r="C24" s="880" t="s">
        <v>1122</v>
      </c>
      <c r="D24" s="882">
        <f>D25+D26+D27</f>
        <v>435.93766145653353</v>
      </c>
      <c r="E24" s="882">
        <f t="shared" ref="E24:M24" si="1">E25+E26+E27</f>
        <v>440.41388295203387</v>
      </c>
      <c r="F24" s="882">
        <f t="shared" si="1"/>
        <v>437.78060411290988</v>
      </c>
      <c r="G24" s="882">
        <f t="shared" si="1"/>
        <v>507.03778092155392</v>
      </c>
      <c r="H24" s="882"/>
      <c r="I24" s="882">
        <f t="shared" si="1"/>
        <v>516.08000011611887</v>
      </c>
      <c r="J24" s="882"/>
      <c r="K24" s="882">
        <f t="shared" si="1"/>
        <v>534.52524711130172</v>
      </c>
      <c r="L24" s="882"/>
      <c r="M24" s="882">
        <f t="shared" si="1"/>
        <v>1557.6430281489745</v>
      </c>
      <c r="N24" s="883"/>
    </row>
    <row r="25" spans="1:15" ht="63" hidden="1" outlineLevel="1" x14ac:dyDescent="0.25">
      <c r="A25" s="884" t="s">
        <v>110</v>
      </c>
      <c r="B25" s="885" t="s">
        <v>1124</v>
      </c>
      <c r="C25" s="880" t="s">
        <v>1122</v>
      </c>
      <c r="D25" s="882"/>
      <c r="E25" s="882"/>
      <c r="F25" s="882"/>
      <c r="G25" s="882"/>
      <c r="H25" s="882"/>
      <c r="I25" s="882"/>
      <c r="J25" s="882"/>
      <c r="K25" s="882"/>
      <c r="L25" s="882"/>
      <c r="M25" s="882"/>
      <c r="N25" s="883"/>
    </row>
    <row r="26" spans="1:15" ht="63" hidden="1" outlineLevel="1" x14ac:dyDescent="0.25">
      <c r="A26" s="884" t="s">
        <v>118</v>
      </c>
      <c r="B26" s="885" t="s">
        <v>1125</v>
      </c>
      <c r="C26" s="880" t="s">
        <v>1122</v>
      </c>
      <c r="D26" s="882"/>
      <c r="E26" s="882"/>
      <c r="F26" s="882"/>
      <c r="G26" s="882"/>
      <c r="H26" s="882"/>
      <c r="I26" s="882"/>
      <c r="J26" s="882"/>
      <c r="K26" s="882"/>
      <c r="L26" s="882"/>
      <c r="M26" s="882"/>
      <c r="N26" s="883"/>
    </row>
    <row r="27" spans="1:15" ht="63" hidden="1" outlineLevel="1" x14ac:dyDescent="0.25">
      <c r="A27" s="884" t="s">
        <v>124</v>
      </c>
      <c r="B27" s="885" t="s">
        <v>1126</v>
      </c>
      <c r="C27" s="880" t="s">
        <v>1122</v>
      </c>
      <c r="D27" s="882">
        <v>435.93766145653353</v>
      </c>
      <c r="E27" s="882">
        <v>440.41388295203387</v>
      </c>
      <c r="F27" s="882">
        <v>437.78060411290988</v>
      </c>
      <c r="G27" s="882">
        <v>507.03778092155392</v>
      </c>
      <c r="H27" s="882"/>
      <c r="I27" s="882">
        <v>516.08000011611887</v>
      </c>
      <c r="J27" s="882"/>
      <c r="K27" s="882">
        <v>534.52524711130172</v>
      </c>
      <c r="L27" s="882"/>
      <c r="M27" s="882">
        <f>G27+I27+K27</f>
        <v>1557.6430281489745</v>
      </c>
      <c r="N27" s="883"/>
      <c r="O27" s="877">
        <v>437780.60411290987</v>
      </c>
    </row>
    <row r="28" spans="1:15" ht="31.5" hidden="1" outlineLevel="1" x14ac:dyDescent="0.25">
      <c r="A28" s="884" t="s">
        <v>130</v>
      </c>
      <c r="B28" s="885" t="s">
        <v>1127</v>
      </c>
      <c r="C28" s="880" t="s">
        <v>1122</v>
      </c>
      <c r="D28" s="882">
        <v>0.31006183898305084</v>
      </c>
      <c r="E28" s="882">
        <v>0.31011532203389836</v>
      </c>
      <c r="F28" s="882">
        <v>0.32511557124000001</v>
      </c>
      <c r="G28" s="882">
        <v>0.34499999999999997</v>
      </c>
      <c r="H28" s="882"/>
      <c r="I28" s="882">
        <f>G28*1.025</f>
        <v>0.35362499999999997</v>
      </c>
      <c r="J28" s="882"/>
      <c r="K28" s="882">
        <f>I28*1.025</f>
        <v>0.36246562499999996</v>
      </c>
      <c r="L28" s="882"/>
      <c r="M28" s="882">
        <f>G28+I28+K28</f>
        <v>1.0610906249999998</v>
      </c>
      <c r="N28" s="883"/>
    </row>
    <row r="29" spans="1:15" ht="31.5" hidden="1" outlineLevel="1" x14ac:dyDescent="0.25">
      <c r="A29" s="884" t="s">
        <v>177</v>
      </c>
      <c r="B29" s="885" t="s">
        <v>1128</v>
      </c>
      <c r="C29" s="880" t="s">
        <v>1122</v>
      </c>
      <c r="D29" s="882"/>
      <c r="E29" s="882"/>
      <c r="F29" s="882"/>
      <c r="G29" s="882"/>
      <c r="H29" s="882"/>
      <c r="I29" s="882"/>
      <c r="J29" s="882"/>
      <c r="K29" s="882"/>
      <c r="L29" s="882"/>
      <c r="M29" s="882"/>
      <c r="N29" s="883"/>
    </row>
    <row r="30" spans="1:15" ht="47.25" hidden="1" outlineLevel="1" x14ac:dyDescent="0.25">
      <c r="A30" s="884" t="s">
        <v>183</v>
      </c>
      <c r="B30" s="885" t="s">
        <v>1129</v>
      </c>
      <c r="C30" s="880" t="s">
        <v>1122</v>
      </c>
      <c r="D30" s="882"/>
      <c r="E30" s="882"/>
      <c r="F30" s="882"/>
      <c r="G30" s="882"/>
      <c r="H30" s="882"/>
      <c r="I30" s="882"/>
      <c r="J30" s="882"/>
      <c r="K30" s="882"/>
      <c r="L30" s="882"/>
      <c r="M30" s="882"/>
      <c r="N30" s="883"/>
    </row>
    <row r="31" spans="1:15" ht="47.25" hidden="1" outlineLevel="1" x14ac:dyDescent="0.25">
      <c r="A31" s="884" t="s">
        <v>185</v>
      </c>
      <c r="B31" s="885" t="s">
        <v>1130</v>
      </c>
      <c r="C31" s="880" t="s">
        <v>1122</v>
      </c>
      <c r="D31" s="882">
        <v>2.5315595677966103</v>
      </c>
      <c r="E31" s="882">
        <v>0.70190131355932206</v>
      </c>
      <c r="F31" s="882">
        <v>0.48076140288135588</v>
      </c>
      <c r="G31" s="882">
        <f>F31*0.98</f>
        <v>0.47114617482372878</v>
      </c>
      <c r="H31" s="882"/>
      <c r="I31" s="882">
        <f>G31</f>
        <v>0.47114617482372878</v>
      </c>
      <c r="J31" s="882"/>
      <c r="K31" s="882">
        <f>I31</f>
        <v>0.47114617482372878</v>
      </c>
      <c r="L31" s="882"/>
      <c r="M31" s="882">
        <f>G31+I31+K31</f>
        <v>1.4134385244711862</v>
      </c>
      <c r="N31" s="883"/>
    </row>
    <row r="32" spans="1:15" ht="31.5" hidden="1" outlineLevel="1" x14ac:dyDescent="0.25">
      <c r="A32" s="884" t="s">
        <v>187</v>
      </c>
      <c r="B32" s="885" t="s">
        <v>1131</v>
      </c>
      <c r="C32" s="880" t="s">
        <v>1122</v>
      </c>
      <c r="D32" s="882"/>
      <c r="E32" s="882"/>
      <c r="F32" s="882"/>
      <c r="G32" s="882"/>
      <c r="H32" s="882"/>
      <c r="I32" s="882"/>
      <c r="J32" s="882"/>
      <c r="K32" s="882"/>
      <c r="L32" s="882"/>
      <c r="M32" s="882"/>
      <c r="N32" s="883"/>
    </row>
    <row r="33" spans="1:15" ht="31.5" hidden="1" outlineLevel="1" x14ac:dyDescent="0.25">
      <c r="A33" s="884" t="s">
        <v>1082</v>
      </c>
      <c r="B33" s="885" t="s">
        <v>1132</v>
      </c>
      <c r="C33" s="880" t="s">
        <v>1122</v>
      </c>
      <c r="D33" s="882"/>
      <c r="E33" s="882"/>
      <c r="F33" s="882"/>
      <c r="G33" s="882"/>
      <c r="H33" s="882"/>
      <c r="I33" s="882"/>
      <c r="J33" s="882"/>
      <c r="K33" s="882"/>
      <c r="L33" s="882"/>
      <c r="M33" s="882"/>
      <c r="N33" s="883"/>
    </row>
    <row r="34" spans="1:15" ht="63" hidden="1" outlineLevel="1" x14ac:dyDescent="0.25">
      <c r="A34" s="884" t="s">
        <v>1133</v>
      </c>
      <c r="B34" s="885" t="s">
        <v>1134</v>
      </c>
      <c r="C34" s="880" t="s">
        <v>1122</v>
      </c>
      <c r="D34" s="882"/>
      <c r="E34" s="882"/>
      <c r="F34" s="882"/>
      <c r="G34" s="882"/>
      <c r="H34" s="882"/>
      <c r="I34" s="882"/>
      <c r="J34" s="882"/>
      <c r="K34" s="882"/>
      <c r="L34" s="882"/>
      <c r="M34" s="882"/>
      <c r="N34" s="883"/>
    </row>
    <row r="35" spans="1:15" ht="31.5" hidden="1" outlineLevel="1" x14ac:dyDescent="0.25">
      <c r="A35" s="884" t="s">
        <v>1135</v>
      </c>
      <c r="B35" s="886" t="s">
        <v>1136</v>
      </c>
      <c r="C35" s="880" t="s">
        <v>1122</v>
      </c>
      <c r="D35" s="882"/>
      <c r="E35" s="882"/>
      <c r="F35" s="882"/>
      <c r="G35" s="882"/>
      <c r="H35" s="882"/>
      <c r="I35" s="882"/>
      <c r="J35" s="882"/>
      <c r="K35" s="882"/>
      <c r="L35" s="882"/>
      <c r="M35" s="882"/>
      <c r="N35" s="883"/>
    </row>
    <row r="36" spans="1:15" ht="31.5" hidden="1" outlineLevel="1" x14ac:dyDescent="0.25">
      <c r="A36" s="884" t="s">
        <v>1137</v>
      </c>
      <c r="B36" s="886" t="s">
        <v>1138</v>
      </c>
      <c r="C36" s="880" t="s">
        <v>1122</v>
      </c>
      <c r="D36" s="882"/>
      <c r="E36" s="882"/>
      <c r="F36" s="882"/>
      <c r="G36" s="882"/>
      <c r="H36" s="882"/>
      <c r="I36" s="882"/>
      <c r="J36" s="882"/>
      <c r="K36" s="882"/>
      <c r="L36" s="882"/>
      <c r="M36" s="882"/>
      <c r="N36" s="883"/>
    </row>
    <row r="37" spans="1:15" hidden="1" outlineLevel="1" x14ac:dyDescent="0.25">
      <c r="A37" s="884" t="s">
        <v>1139</v>
      </c>
      <c r="B37" s="885" t="s">
        <v>1140</v>
      </c>
      <c r="C37" s="880" t="s">
        <v>1122</v>
      </c>
      <c r="D37" s="882">
        <v>2.0631367796610176</v>
      </c>
      <c r="E37" s="882">
        <v>2.7484712457627118</v>
      </c>
      <c r="F37" s="882">
        <v>2.4495743718841818</v>
      </c>
      <c r="G37" s="882">
        <v>3.267853825176271</v>
      </c>
      <c r="H37" s="882"/>
      <c r="I37" s="882">
        <f>G37*1.035</f>
        <v>3.3822287090574403</v>
      </c>
      <c r="J37" s="882"/>
      <c r="K37" s="882">
        <f>I37*1.035</f>
        <v>3.5006067138744505</v>
      </c>
      <c r="L37" s="882"/>
      <c r="M37" s="882">
        <f>G37+I37+K37</f>
        <v>10.150689248108161</v>
      </c>
      <c r="N37" s="883"/>
    </row>
    <row r="38" spans="1:15" ht="63" collapsed="1" x14ac:dyDescent="0.25">
      <c r="A38" s="887" t="s">
        <v>1141</v>
      </c>
      <c r="B38" s="888" t="s">
        <v>1142</v>
      </c>
      <c r="C38" s="880" t="s">
        <v>1122</v>
      </c>
      <c r="D38" s="882">
        <f t="shared" ref="D38:M38" si="2">D39+D43+D44+D45+D46+D47+D48+D49+D52</f>
        <v>472.62422120999997</v>
      </c>
      <c r="E38" s="882">
        <f t="shared" si="2"/>
        <v>498.19049349000005</v>
      </c>
      <c r="F38" s="882">
        <f t="shared" si="2"/>
        <v>517.41068145072529</v>
      </c>
      <c r="G38" s="882">
        <f t="shared" si="2"/>
        <v>554.11553611727504</v>
      </c>
      <c r="H38" s="882"/>
      <c r="I38" s="882">
        <f t="shared" si="2"/>
        <v>573.50957988137918</v>
      </c>
      <c r="J38" s="882"/>
      <c r="K38" s="882">
        <f t="shared" si="2"/>
        <v>593.58241517722763</v>
      </c>
      <c r="L38" s="882"/>
      <c r="M38" s="882">
        <f t="shared" si="2"/>
        <v>1721.2075311758815</v>
      </c>
      <c r="N38" s="882"/>
      <c r="O38" s="889"/>
    </row>
    <row r="39" spans="1:15" ht="47.25" hidden="1" outlineLevel="1" x14ac:dyDescent="0.25">
      <c r="A39" s="884" t="s">
        <v>1143</v>
      </c>
      <c r="B39" s="890" t="s">
        <v>1123</v>
      </c>
      <c r="C39" s="880" t="s">
        <v>1122</v>
      </c>
      <c r="D39" s="882">
        <f t="shared" ref="D39:M39" si="3">D40+D41+D42</f>
        <v>354.52137860967622</v>
      </c>
      <c r="E39" s="882">
        <f t="shared" si="3"/>
        <v>374.33122461078165</v>
      </c>
      <c r="F39" s="882">
        <f t="shared" si="3"/>
        <v>388.77292229591035</v>
      </c>
      <c r="G39" s="882">
        <f t="shared" si="3"/>
        <v>417.00858842883224</v>
      </c>
      <c r="H39" s="882"/>
      <c r="I39" s="882">
        <f t="shared" si="3"/>
        <v>431.60388902384091</v>
      </c>
      <c r="J39" s="882"/>
      <c r="K39" s="882">
        <f t="shared" si="3"/>
        <v>446.71002513967557</v>
      </c>
      <c r="L39" s="882"/>
      <c r="M39" s="882">
        <f t="shared" si="3"/>
        <v>1295.3225025923487</v>
      </c>
      <c r="N39" s="882"/>
    </row>
    <row r="40" spans="1:15" ht="63.75" hidden="1" customHeight="1" outlineLevel="1" x14ac:dyDescent="0.25">
      <c r="A40" s="884" t="s">
        <v>1144</v>
      </c>
      <c r="B40" s="891" t="s">
        <v>1124</v>
      </c>
      <c r="C40" s="880" t="s">
        <v>1122</v>
      </c>
      <c r="D40" s="882"/>
      <c r="E40" s="882"/>
      <c r="F40" s="882"/>
      <c r="G40" s="882"/>
      <c r="H40" s="882"/>
      <c r="I40" s="882"/>
      <c r="J40" s="882"/>
      <c r="K40" s="882"/>
      <c r="L40" s="882"/>
      <c r="M40" s="882"/>
      <c r="N40" s="883"/>
    </row>
    <row r="41" spans="1:15" ht="63" hidden="1" customHeight="1" outlineLevel="1" x14ac:dyDescent="0.25">
      <c r="A41" s="884" t="s">
        <v>1145</v>
      </c>
      <c r="B41" s="891" t="s">
        <v>1125</v>
      </c>
      <c r="C41" s="880" t="s">
        <v>1122</v>
      </c>
      <c r="D41" s="882"/>
      <c r="E41" s="882"/>
      <c r="F41" s="882"/>
      <c r="G41" s="882"/>
      <c r="H41" s="882"/>
      <c r="I41" s="882"/>
      <c r="J41" s="882"/>
      <c r="K41" s="882"/>
      <c r="L41" s="882"/>
      <c r="M41" s="882"/>
      <c r="N41" s="883"/>
    </row>
    <row r="42" spans="1:15" ht="78.75" hidden="1" outlineLevel="1" x14ac:dyDescent="0.25">
      <c r="A42" s="884" t="s">
        <v>1146</v>
      </c>
      <c r="B42" s="891" t="s">
        <v>1126</v>
      </c>
      <c r="C42" s="880" t="s">
        <v>1122</v>
      </c>
      <c r="D42" s="882">
        <f>468.0799709-D44</f>
        <v>354.52137860967622</v>
      </c>
      <c r="E42" s="882">
        <f>494.23521202-E44</f>
        <v>374.33122461078165</v>
      </c>
      <c r="F42" s="882">
        <f>513.30280523176-F44</f>
        <v>388.77292229591035</v>
      </c>
      <c r="G42" s="882">
        <f>550.582784886785-G44</f>
        <v>417.00858842883224</v>
      </c>
      <c r="H42" s="882"/>
      <c r="I42" s="882">
        <f>569.853182357822-I44</f>
        <v>431.60388902384091</v>
      </c>
      <c r="J42" s="882"/>
      <c r="K42" s="882">
        <f>589.798043740346-K44</f>
        <v>446.71002513967557</v>
      </c>
      <c r="L42" s="882"/>
      <c r="M42" s="882">
        <f>G42+I42+K42</f>
        <v>1295.3225025923487</v>
      </c>
      <c r="N42" s="883"/>
    </row>
    <row r="43" spans="1:15" ht="31.5" hidden="1" outlineLevel="1" x14ac:dyDescent="0.25">
      <c r="A43" s="884" t="s">
        <v>1147</v>
      </c>
      <c r="B43" s="890" t="s">
        <v>1127</v>
      </c>
      <c r="C43" s="880" t="s">
        <v>1122</v>
      </c>
      <c r="D43" s="882">
        <v>1.1020739099999999</v>
      </c>
      <c r="E43" s="882">
        <v>0.92115497000000002</v>
      </c>
      <c r="F43" s="882">
        <v>0.95669312637935577</v>
      </c>
      <c r="G43" s="882">
        <v>0.8762075674619717</v>
      </c>
      <c r="H43" s="882"/>
      <c r="I43" s="882">
        <f>G43*1.035</f>
        <v>0.90687483232314059</v>
      </c>
      <c r="J43" s="882"/>
      <c r="K43" s="882">
        <f>I43*1.035</f>
        <v>0.93861545145445047</v>
      </c>
      <c r="L43" s="882"/>
      <c r="M43" s="882">
        <f>G43+I43+K43</f>
        <v>2.7216978512395631</v>
      </c>
      <c r="N43" s="883"/>
    </row>
    <row r="44" spans="1:15" ht="31.5" hidden="1" outlineLevel="1" x14ac:dyDescent="0.25">
      <c r="A44" s="884" t="s">
        <v>1148</v>
      </c>
      <c r="B44" s="890" t="s">
        <v>1128</v>
      </c>
      <c r="C44" s="880" t="s">
        <v>1122</v>
      </c>
      <c r="D44" s="882">
        <v>113.55859229032377</v>
      </c>
      <c r="E44" s="882">
        <v>119.90398740921839</v>
      </c>
      <c r="F44" s="882">
        <v>124.52988293584961</v>
      </c>
      <c r="G44" s="882">
        <v>133.57419645795275</v>
      </c>
      <c r="H44" s="882"/>
      <c r="I44" s="882">
        <v>138.24929333398111</v>
      </c>
      <c r="J44" s="882"/>
      <c r="K44" s="882">
        <v>143.08801860067041</v>
      </c>
      <c r="L44" s="882"/>
      <c r="M44" s="882">
        <f>G44+I44+K44</f>
        <v>414.91150839260428</v>
      </c>
      <c r="N44" s="883"/>
    </row>
    <row r="45" spans="1:15" ht="47.25" hidden="1" outlineLevel="1" x14ac:dyDescent="0.25">
      <c r="A45" s="884" t="s">
        <v>1149</v>
      </c>
      <c r="B45" s="890" t="s">
        <v>1129</v>
      </c>
      <c r="C45" s="880" t="s">
        <v>1122</v>
      </c>
      <c r="D45" s="882"/>
      <c r="E45" s="882"/>
      <c r="F45" s="882"/>
      <c r="G45" s="882"/>
      <c r="H45" s="882"/>
      <c r="I45" s="882"/>
      <c r="J45" s="882"/>
      <c r="K45" s="882"/>
      <c r="L45" s="882"/>
      <c r="M45" s="882"/>
      <c r="N45" s="883"/>
    </row>
    <row r="46" spans="1:15" ht="47.25" hidden="1" outlineLevel="1" x14ac:dyDescent="0.25">
      <c r="A46" s="884" t="s">
        <v>1150</v>
      </c>
      <c r="B46" s="890" t="s">
        <v>1130</v>
      </c>
      <c r="C46" s="880" t="s">
        <v>1122</v>
      </c>
      <c r="D46" s="882">
        <v>2.3078074900000001</v>
      </c>
      <c r="E46" s="882">
        <v>1.8367653399999999</v>
      </c>
      <c r="F46" s="882">
        <v>1.9076277421049364</v>
      </c>
      <c r="G46" s="882">
        <f>G31/E31*E46</f>
        <v>1.2329154359342378</v>
      </c>
      <c r="H46" s="882"/>
      <c r="I46" s="882">
        <f>G46*1.035</f>
        <v>1.2760674761919359</v>
      </c>
      <c r="J46" s="882"/>
      <c r="K46" s="882">
        <f>I46*1.035</f>
        <v>1.3207298378586536</v>
      </c>
      <c r="L46" s="882"/>
      <c r="M46" s="882">
        <f>G46+I46+K46</f>
        <v>3.8297127499848274</v>
      </c>
      <c r="N46" s="883"/>
    </row>
    <row r="47" spans="1:15" ht="31.5" hidden="1" outlineLevel="1" x14ac:dyDescent="0.25">
      <c r="A47" s="884" t="s">
        <v>1151</v>
      </c>
      <c r="B47" s="890" t="s">
        <v>1131</v>
      </c>
      <c r="C47" s="880" t="s">
        <v>1122</v>
      </c>
      <c r="D47" s="882"/>
      <c r="E47" s="882"/>
      <c r="F47" s="882"/>
      <c r="G47" s="882"/>
      <c r="H47" s="882"/>
      <c r="I47" s="882"/>
      <c r="J47" s="882"/>
      <c r="K47" s="882"/>
      <c r="L47" s="882"/>
      <c r="M47" s="882"/>
      <c r="N47" s="883"/>
    </row>
    <row r="48" spans="1:15" ht="31.5" hidden="1" outlineLevel="1" x14ac:dyDescent="0.25">
      <c r="A48" s="884" t="s">
        <v>1152</v>
      </c>
      <c r="B48" s="890" t="s">
        <v>1132</v>
      </c>
      <c r="C48" s="880" t="s">
        <v>1122</v>
      </c>
      <c r="D48" s="882"/>
      <c r="E48" s="882"/>
      <c r="F48" s="882"/>
      <c r="G48" s="882"/>
      <c r="H48" s="882"/>
      <c r="I48" s="882"/>
      <c r="J48" s="882"/>
      <c r="K48" s="882"/>
      <c r="L48" s="882"/>
      <c r="M48" s="882"/>
      <c r="N48" s="883"/>
    </row>
    <row r="49" spans="1:14" ht="63" hidden="1" outlineLevel="1" x14ac:dyDescent="0.25">
      <c r="A49" s="884" t="s">
        <v>1153</v>
      </c>
      <c r="B49" s="890" t="s">
        <v>1134</v>
      </c>
      <c r="C49" s="880" t="s">
        <v>1122</v>
      </c>
      <c r="D49" s="882"/>
      <c r="E49" s="882"/>
      <c r="F49" s="882"/>
      <c r="G49" s="882"/>
      <c r="H49" s="882"/>
      <c r="I49" s="882"/>
      <c r="J49" s="882"/>
      <c r="K49" s="882"/>
      <c r="L49" s="882"/>
      <c r="M49" s="882"/>
      <c r="N49" s="883"/>
    </row>
    <row r="50" spans="1:14" ht="31.5" hidden="1" outlineLevel="1" x14ac:dyDescent="0.25">
      <c r="A50" s="884" t="s">
        <v>1154</v>
      </c>
      <c r="B50" s="891" t="s">
        <v>1136</v>
      </c>
      <c r="C50" s="880" t="s">
        <v>1122</v>
      </c>
      <c r="D50" s="882"/>
      <c r="E50" s="882"/>
      <c r="F50" s="882"/>
      <c r="G50" s="882"/>
      <c r="H50" s="882"/>
      <c r="I50" s="882"/>
      <c r="J50" s="882"/>
      <c r="K50" s="882"/>
      <c r="L50" s="882"/>
      <c r="M50" s="882"/>
      <c r="N50" s="883"/>
    </row>
    <row r="51" spans="1:14" ht="31.5" hidden="1" outlineLevel="1" x14ac:dyDescent="0.25">
      <c r="A51" s="884" t="s">
        <v>1155</v>
      </c>
      <c r="B51" s="891" t="s">
        <v>1138</v>
      </c>
      <c r="C51" s="880" t="s">
        <v>1122</v>
      </c>
      <c r="D51" s="882"/>
      <c r="E51" s="882"/>
      <c r="F51" s="882"/>
      <c r="G51" s="882"/>
      <c r="H51" s="882"/>
      <c r="I51" s="882"/>
      <c r="J51" s="882"/>
      <c r="K51" s="882"/>
      <c r="L51" s="882"/>
      <c r="M51" s="882"/>
      <c r="N51" s="883"/>
    </row>
    <row r="52" spans="1:14" hidden="1" outlineLevel="1" x14ac:dyDescent="0.25">
      <c r="A52" s="884" t="s">
        <v>1156</v>
      </c>
      <c r="B52" s="890" t="s">
        <v>1140</v>
      </c>
      <c r="C52" s="880" t="s">
        <v>1122</v>
      </c>
      <c r="D52" s="882">
        <v>1.1343689099999998</v>
      </c>
      <c r="E52" s="882">
        <v>1.1973611599999998</v>
      </c>
      <c r="F52" s="882">
        <v>1.2435553504809422</v>
      </c>
      <c r="G52" s="882">
        <f>G37/E37*E52</f>
        <v>1.4236282270938143</v>
      </c>
      <c r="H52" s="882"/>
      <c r="I52" s="882">
        <f>G52*1.035</f>
        <v>1.4734552150420976</v>
      </c>
      <c r="J52" s="882"/>
      <c r="K52" s="882">
        <f>I52*1.035</f>
        <v>1.5250261475685709</v>
      </c>
      <c r="L52" s="882"/>
      <c r="M52" s="882">
        <f>G52+I52+K52</f>
        <v>4.4221095897044833</v>
      </c>
      <c r="N52" s="883"/>
    </row>
    <row r="53" spans="1:14" ht="31.5" hidden="1" outlineLevel="1" x14ac:dyDescent="0.25">
      <c r="A53" s="892" t="s">
        <v>1157</v>
      </c>
      <c r="B53" s="890" t="s">
        <v>1158</v>
      </c>
      <c r="C53" s="880" t="s">
        <v>1122</v>
      </c>
      <c r="D53" s="882">
        <f>D54+D55+D60+D61</f>
        <v>161.58217291122281</v>
      </c>
      <c r="E53" s="882">
        <f>E54+E55+E60+E61</f>
        <v>168.54100592319679</v>
      </c>
      <c r="F53" s="882">
        <f>F54+F55+F60+F61</f>
        <v>164.82273435006658</v>
      </c>
      <c r="G53" s="882">
        <f>G54+G55+G60+G61</f>
        <v>173.97751694903889</v>
      </c>
      <c r="H53" s="882"/>
      <c r="I53" s="882">
        <f>I54+I55+I60+I61</f>
        <v>180.93661762700046</v>
      </c>
      <c r="J53" s="882"/>
      <c r="K53" s="882">
        <f>K54+K55+K60+K61</f>
        <v>188.1740823320805</v>
      </c>
      <c r="L53" s="882"/>
      <c r="M53" s="882">
        <f>M54+M55+M60+M61</f>
        <v>543.08821690811999</v>
      </c>
      <c r="N53" s="882"/>
    </row>
    <row r="54" spans="1:14" ht="31.5" hidden="1" outlineLevel="1" x14ac:dyDescent="0.25">
      <c r="A54" s="884" t="s">
        <v>1144</v>
      </c>
      <c r="B54" s="891" t="s">
        <v>1159</v>
      </c>
      <c r="C54" s="880" t="s">
        <v>1122</v>
      </c>
      <c r="D54" s="882">
        <v>153.70248749000001</v>
      </c>
      <c r="E54" s="882">
        <v>159.12022676999999</v>
      </c>
      <c r="F54" s="882">
        <v>156.83059566465113</v>
      </c>
      <c r="G54" s="882">
        <v>160.20479668452691</v>
      </c>
      <c r="H54" s="882"/>
      <c r="I54" s="882">
        <f>G54*1.04</f>
        <v>166.61298855190799</v>
      </c>
      <c r="J54" s="882"/>
      <c r="K54" s="882">
        <f>I54*1.04</f>
        <v>173.27750809398432</v>
      </c>
      <c r="L54" s="882"/>
      <c r="M54" s="882">
        <f>G54+I54+K54</f>
        <v>500.09529333041928</v>
      </c>
      <c r="N54" s="883"/>
    </row>
    <row r="55" spans="1:14" ht="31.5" hidden="1" outlineLevel="1" x14ac:dyDescent="0.25">
      <c r="A55" s="884" t="s">
        <v>1145</v>
      </c>
      <c r="B55" s="891" t="s">
        <v>1160</v>
      </c>
      <c r="C55" s="880" t="s">
        <v>1122</v>
      </c>
      <c r="D55" s="882"/>
      <c r="E55" s="882"/>
      <c r="F55" s="882"/>
      <c r="G55" s="882"/>
      <c r="H55" s="882"/>
      <c r="I55" s="882"/>
      <c r="J55" s="882"/>
      <c r="K55" s="882"/>
      <c r="L55" s="882"/>
      <c r="M55" s="882"/>
      <c r="N55" s="883"/>
    </row>
    <row r="56" spans="1:14" ht="47.25" hidden="1" outlineLevel="1" x14ac:dyDescent="0.25">
      <c r="A56" s="884" t="s">
        <v>1161</v>
      </c>
      <c r="B56" s="893" t="s">
        <v>1162</v>
      </c>
      <c r="C56" s="880" t="s">
        <v>1122</v>
      </c>
      <c r="D56" s="882"/>
      <c r="E56" s="882"/>
      <c r="F56" s="882"/>
      <c r="G56" s="882"/>
      <c r="H56" s="882"/>
      <c r="I56" s="882"/>
      <c r="J56" s="882"/>
      <c r="K56" s="882"/>
      <c r="L56" s="882"/>
      <c r="M56" s="882"/>
      <c r="N56" s="883"/>
    </row>
    <row r="57" spans="1:14" ht="63" hidden="1" outlineLevel="1" x14ac:dyDescent="0.25">
      <c r="A57" s="884" t="s">
        <v>1163</v>
      </c>
      <c r="B57" s="894" t="s">
        <v>1164</v>
      </c>
      <c r="C57" s="880" t="s">
        <v>1122</v>
      </c>
      <c r="D57" s="882"/>
      <c r="E57" s="882"/>
      <c r="F57" s="882"/>
      <c r="G57" s="882"/>
      <c r="H57" s="882"/>
      <c r="I57" s="882"/>
      <c r="J57" s="882"/>
      <c r="K57" s="882"/>
      <c r="L57" s="882"/>
      <c r="M57" s="882"/>
      <c r="N57" s="883"/>
    </row>
    <row r="58" spans="1:14" ht="31.5" hidden="1" outlineLevel="1" x14ac:dyDescent="0.25">
      <c r="A58" s="884" t="s">
        <v>1165</v>
      </c>
      <c r="B58" s="894" t="s">
        <v>1166</v>
      </c>
      <c r="C58" s="880" t="s">
        <v>1122</v>
      </c>
      <c r="D58" s="882"/>
      <c r="E58" s="882"/>
      <c r="F58" s="882"/>
      <c r="G58" s="882"/>
      <c r="H58" s="882"/>
      <c r="I58" s="882"/>
      <c r="J58" s="882"/>
      <c r="K58" s="882"/>
      <c r="L58" s="882"/>
      <c r="M58" s="882"/>
      <c r="N58" s="883"/>
    </row>
    <row r="59" spans="1:14" ht="31.5" hidden="1" outlineLevel="1" x14ac:dyDescent="0.25">
      <c r="A59" s="884" t="s">
        <v>1167</v>
      </c>
      <c r="B59" s="893" t="s">
        <v>1168</v>
      </c>
      <c r="C59" s="880" t="s">
        <v>1122</v>
      </c>
      <c r="D59" s="882"/>
      <c r="E59" s="882"/>
      <c r="F59" s="882"/>
      <c r="G59" s="882"/>
      <c r="H59" s="882"/>
      <c r="I59" s="882"/>
      <c r="J59" s="882"/>
      <c r="K59" s="882"/>
      <c r="L59" s="882"/>
      <c r="M59" s="882"/>
      <c r="N59" s="883"/>
    </row>
    <row r="60" spans="1:14" ht="31.5" hidden="1" outlineLevel="1" x14ac:dyDescent="0.25">
      <c r="A60" s="884" t="s">
        <v>1146</v>
      </c>
      <c r="B60" s="891" t="s">
        <v>1169</v>
      </c>
      <c r="C60" s="880" t="s">
        <v>1122</v>
      </c>
      <c r="D60" s="882">
        <v>5.4919958675733547</v>
      </c>
      <c r="E60" s="882">
        <v>6.6629725031968192</v>
      </c>
      <c r="F60" s="882">
        <v>5.298560004530251</v>
      </c>
      <c r="G60" s="882">
        <v>9.5727202645120002</v>
      </c>
      <c r="H60" s="882"/>
      <c r="I60" s="882">
        <f>G60*1.04</f>
        <v>9.9556290750924799</v>
      </c>
      <c r="J60" s="882"/>
      <c r="K60" s="882">
        <f>I60*1.04</f>
        <v>10.353854238096179</v>
      </c>
      <c r="L60" s="882"/>
      <c r="M60" s="882">
        <f>G60+I60+K60</f>
        <v>29.882203577700661</v>
      </c>
      <c r="N60" s="883"/>
    </row>
    <row r="61" spans="1:14" ht="31.5" hidden="1" outlineLevel="1" x14ac:dyDescent="0.25">
      <c r="A61" s="884" t="s">
        <v>1170</v>
      </c>
      <c r="B61" s="891" t="s">
        <v>1171</v>
      </c>
      <c r="C61" s="880" t="s">
        <v>1122</v>
      </c>
      <c r="D61" s="882">
        <v>2.3876895536494422</v>
      </c>
      <c r="E61" s="882">
        <v>2.7578066500000005</v>
      </c>
      <c r="F61" s="882">
        <v>2.6935786808851829</v>
      </c>
      <c r="G61" s="882">
        <v>4.2</v>
      </c>
      <c r="H61" s="882"/>
      <c r="I61" s="882">
        <f>G61*1.04</f>
        <v>4.3680000000000003</v>
      </c>
      <c r="J61" s="882"/>
      <c r="K61" s="882">
        <f>I61*1.04</f>
        <v>4.5427200000000001</v>
      </c>
      <c r="L61" s="882"/>
      <c r="M61" s="882">
        <f>G61+I61+K61</f>
        <v>13.110720000000001</v>
      </c>
      <c r="N61" s="883"/>
    </row>
    <row r="62" spans="1:14" ht="47.25" hidden="1" outlineLevel="1" x14ac:dyDescent="0.25">
      <c r="A62" s="892" t="s">
        <v>1172</v>
      </c>
      <c r="B62" s="890" t="s">
        <v>1173</v>
      </c>
      <c r="C62" s="880" t="s">
        <v>1122</v>
      </c>
      <c r="D62" s="882">
        <f>D63+D64+D65+D66+D67</f>
        <v>21.251809840539917</v>
      </c>
      <c r="E62" s="882">
        <f>E63+E64+E65+E66+E67</f>
        <v>24.060188833890141</v>
      </c>
      <c r="F62" s="882">
        <f>F63+F64+F65+F66+F67</f>
        <v>35.691630411059293</v>
      </c>
      <c r="G62" s="882">
        <f>G63+G64+G65+G66+G67</f>
        <v>29.46951944218667</v>
      </c>
      <c r="H62" s="882"/>
      <c r="I62" s="882">
        <f>I63+I64+I65+I66+I67</f>
        <v>35.313833411557688</v>
      </c>
      <c r="J62" s="882"/>
      <c r="K62" s="882">
        <f>K63+K64+K65+K66+K67</f>
        <v>36.052882392238843</v>
      </c>
      <c r="L62" s="882"/>
      <c r="M62" s="882">
        <f>G62+I62+K62</f>
        <v>100.8362352459832</v>
      </c>
      <c r="N62" s="883"/>
    </row>
    <row r="63" spans="1:14" ht="78.75" hidden="1" outlineLevel="1" x14ac:dyDescent="0.25">
      <c r="A63" s="884" t="s">
        <v>1174</v>
      </c>
      <c r="B63" s="891" t="s">
        <v>1175</v>
      </c>
      <c r="C63" s="880" t="s">
        <v>1122</v>
      </c>
      <c r="D63" s="882"/>
      <c r="E63" s="882"/>
      <c r="F63" s="882"/>
      <c r="G63" s="882"/>
      <c r="H63" s="882"/>
      <c r="I63" s="882"/>
      <c r="J63" s="882"/>
      <c r="K63" s="882"/>
      <c r="L63" s="882"/>
      <c r="M63" s="882"/>
      <c r="N63" s="883"/>
    </row>
    <row r="64" spans="1:14" ht="63" hidden="1" outlineLevel="1" x14ac:dyDescent="0.25">
      <c r="A64" s="884" t="s">
        <v>1176</v>
      </c>
      <c r="B64" s="891" t="s">
        <v>1177</v>
      </c>
      <c r="C64" s="880" t="s">
        <v>1122</v>
      </c>
      <c r="D64" s="882">
        <v>1.7737266200000001</v>
      </c>
      <c r="E64" s="882">
        <v>1.6072694800000003</v>
      </c>
      <c r="F64" s="882">
        <v>1.8317446505615218</v>
      </c>
      <c r="G64" s="882">
        <v>2.110938</v>
      </c>
      <c r="H64" s="882"/>
      <c r="I64" s="882">
        <f>G64*1.035</f>
        <v>2.1848208299999996</v>
      </c>
      <c r="J64" s="882"/>
      <c r="K64" s="882">
        <f>I64*1.035</f>
        <v>2.2612895590499993</v>
      </c>
      <c r="L64" s="882"/>
      <c r="M64" s="882">
        <f>G64+I64+K64</f>
        <v>6.5570483890499993</v>
      </c>
      <c r="N64" s="883"/>
    </row>
    <row r="65" spans="1:17" ht="31.5" hidden="1" outlineLevel="1" x14ac:dyDescent="0.25">
      <c r="A65" s="884" t="s">
        <v>1178</v>
      </c>
      <c r="B65" s="891" t="s">
        <v>1179</v>
      </c>
      <c r="C65" s="880" t="s">
        <v>1122</v>
      </c>
      <c r="D65" s="882"/>
      <c r="E65" s="882"/>
      <c r="F65" s="882"/>
      <c r="G65" s="882"/>
      <c r="H65" s="882"/>
      <c r="I65" s="882"/>
      <c r="J65" s="882"/>
      <c r="K65" s="882"/>
      <c r="L65" s="882"/>
      <c r="M65" s="882"/>
      <c r="N65" s="883"/>
    </row>
    <row r="66" spans="1:17" ht="31.5" hidden="1" outlineLevel="1" x14ac:dyDescent="0.25">
      <c r="A66" s="884" t="s">
        <v>1180</v>
      </c>
      <c r="B66" s="891" t="s">
        <v>1181</v>
      </c>
      <c r="C66" s="880" t="s">
        <v>1122</v>
      </c>
      <c r="D66" s="882"/>
      <c r="E66" s="882"/>
      <c r="F66" s="882"/>
      <c r="G66" s="882"/>
      <c r="H66" s="882"/>
      <c r="I66" s="882"/>
      <c r="J66" s="882"/>
      <c r="K66" s="882"/>
      <c r="L66" s="882"/>
      <c r="M66" s="882"/>
      <c r="N66" s="883"/>
    </row>
    <row r="67" spans="1:17" ht="30" hidden="1" customHeight="1" outlineLevel="1" x14ac:dyDescent="0.25">
      <c r="A67" s="884" t="s">
        <v>1182</v>
      </c>
      <c r="B67" s="891" t="s">
        <v>1183</v>
      </c>
      <c r="C67" s="880" t="s">
        <v>1122</v>
      </c>
      <c r="D67" s="882">
        <v>19.478083220539915</v>
      </c>
      <c r="E67" s="882">
        <v>22.452919353890142</v>
      </c>
      <c r="F67" s="882">
        <v>33.859885760497768</v>
      </c>
      <c r="G67" s="882">
        <v>27.358581442186669</v>
      </c>
      <c r="H67" s="882"/>
      <c r="I67" s="882">
        <v>33.129012581557689</v>
      </c>
      <c r="J67" s="882"/>
      <c r="K67" s="882">
        <f>I67*1.02</f>
        <v>33.791592833188844</v>
      </c>
      <c r="L67" s="882"/>
      <c r="M67" s="882">
        <f t="shared" ref="M67:M78" si="4">G67+I67+K67</f>
        <v>94.279186856933194</v>
      </c>
      <c r="N67" s="883"/>
    </row>
    <row r="68" spans="1:17" ht="31.5" hidden="1" outlineLevel="1" x14ac:dyDescent="0.25">
      <c r="A68" s="892" t="s">
        <v>1184</v>
      </c>
      <c r="B68" s="890" t="s">
        <v>1185</v>
      </c>
      <c r="C68" s="880" t="s">
        <v>1122</v>
      </c>
      <c r="D68" s="882">
        <v>171.29964776017889</v>
      </c>
      <c r="E68" s="882">
        <v>187.76919172175457</v>
      </c>
      <c r="F68" s="882">
        <v>200.06436933513223</v>
      </c>
      <c r="G68" s="882">
        <v>220.20217841000002</v>
      </c>
      <c r="H68" s="882"/>
      <c r="I68" s="882">
        <f>G68*1.04</f>
        <v>229.01026554640003</v>
      </c>
      <c r="J68" s="882"/>
      <c r="K68" s="882">
        <f>I68*1.04</f>
        <v>238.17067616825605</v>
      </c>
      <c r="L68" s="882"/>
      <c r="M68" s="882">
        <f t="shared" si="4"/>
        <v>687.3831201246561</v>
      </c>
      <c r="N68" s="883"/>
    </row>
    <row r="69" spans="1:17" ht="31.5" hidden="1" outlineLevel="1" x14ac:dyDescent="0.25">
      <c r="A69" s="892" t="s">
        <v>1186</v>
      </c>
      <c r="B69" s="890" t="s">
        <v>1187</v>
      </c>
      <c r="C69" s="880" t="s">
        <v>1122</v>
      </c>
      <c r="D69" s="882">
        <v>84.536591329231101</v>
      </c>
      <c r="E69" s="882">
        <v>83.742954769853228</v>
      </c>
      <c r="F69" s="882">
        <v>84.192182572421544</v>
      </c>
      <c r="G69" s="882">
        <v>80.766510450612799</v>
      </c>
      <c r="H69" s="882"/>
      <c r="I69" s="882">
        <f>G69</f>
        <v>80.766510450612799</v>
      </c>
      <c r="J69" s="882"/>
      <c r="K69" s="882">
        <f>I69*1</f>
        <v>80.766510450612799</v>
      </c>
      <c r="L69" s="882"/>
      <c r="M69" s="882">
        <f t="shared" si="4"/>
        <v>242.2995313518384</v>
      </c>
      <c r="N69" s="883"/>
    </row>
    <row r="70" spans="1:17" ht="31.5" hidden="1" outlineLevel="1" x14ac:dyDescent="0.25">
      <c r="A70" s="892" t="s">
        <v>1188</v>
      </c>
      <c r="B70" s="890" t="s">
        <v>1189</v>
      </c>
      <c r="C70" s="880" t="s">
        <v>1122</v>
      </c>
      <c r="D70" s="882">
        <v>17.483731647960877</v>
      </c>
      <c r="E70" s="882">
        <v>18.764558156514774</v>
      </c>
      <c r="F70" s="882">
        <f>F71+F72</f>
        <v>18.437131416738548</v>
      </c>
      <c r="G70" s="882">
        <f>G71+F70-F71</f>
        <v>18.417647256555512</v>
      </c>
      <c r="H70" s="882"/>
      <c r="I70" s="882">
        <f>G70*1.01</f>
        <v>18.601823729121065</v>
      </c>
      <c r="J70" s="882"/>
      <c r="K70" s="882">
        <f>I70</f>
        <v>18.601823729121065</v>
      </c>
      <c r="L70" s="882"/>
      <c r="M70" s="882">
        <f t="shared" si="4"/>
        <v>55.621294714797642</v>
      </c>
      <c r="N70" s="883"/>
    </row>
    <row r="71" spans="1:17" ht="31.5" hidden="1" outlineLevel="1" x14ac:dyDescent="0.25">
      <c r="A71" s="884" t="s">
        <v>1190</v>
      </c>
      <c r="B71" s="891" t="s">
        <v>1191</v>
      </c>
      <c r="C71" s="880" t="s">
        <v>1122</v>
      </c>
      <c r="D71" s="882">
        <v>17.42812775796088</v>
      </c>
      <c r="E71" s="882">
        <v>18.705369946514772</v>
      </c>
      <c r="F71" s="882">
        <v>18.367796186567929</v>
      </c>
      <c r="G71" s="882">
        <v>18.348312026384889</v>
      </c>
      <c r="H71" s="882"/>
      <c r="I71" s="882">
        <f>G71</f>
        <v>18.348312026384889</v>
      </c>
      <c r="J71" s="882"/>
      <c r="K71" s="882">
        <f>I71</f>
        <v>18.348312026384889</v>
      </c>
      <c r="L71" s="882"/>
      <c r="M71" s="882">
        <f t="shared" si="4"/>
        <v>55.044936079154667</v>
      </c>
      <c r="N71" s="883"/>
    </row>
    <row r="72" spans="1:17" hidden="1" outlineLevel="1" x14ac:dyDescent="0.25">
      <c r="A72" s="884" t="s">
        <v>1192</v>
      </c>
      <c r="B72" s="891" t="s">
        <v>1193</v>
      </c>
      <c r="C72" s="880" t="s">
        <v>1122</v>
      </c>
      <c r="D72" s="882">
        <v>5.5603889999996881E-2</v>
      </c>
      <c r="E72" s="882">
        <f>E70-E71</f>
        <v>5.9188210000002073E-2</v>
      </c>
      <c r="F72" s="882">
        <v>6.9335230170620002E-2</v>
      </c>
      <c r="G72" s="882">
        <f>G70-G71</f>
        <v>6.9335230170622708E-2</v>
      </c>
      <c r="H72" s="882"/>
      <c r="I72" s="882">
        <f>G72</f>
        <v>6.9335230170622708E-2</v>
      </c>
      <c r="J72" s="882"/>
      <c r="K72" s="882">
        <f>I72</f>
        <v>6.9335230170622708E-2</v>
      </c>
      <c r="L72" s="882"/>
      <c r="M72" s="882">
        <f t="shared" si="4"/>
        <v>0.20800569051186812</v>
      </c>
      <c r="N72" s="883"/>
    </row>
    <row r="73" spans="1:17" ht="31.5" hidden="1" outlineLevel="1" x14ac:dyDescent="0.25">
      <c r="A73" s="892" t="s">
        <v>1194</v>
      </c>
      <c r="B73" s="890" t="s">
        <v>1195</v>
      </c>
      <c r="C73" s="880" t="s">
        <v>1122</v>
      </c>
      <c r="D73" s="882">
        <f>D74+D75+D76</f>
        <v>16.470267720866381</v>
      </c>
      <c r="E73" s="882">
        <f>E74+E75+E76</f>
        <v>15.312594084790534</v>
      </c>
      <c r="F73" s="882">
        <f>F74+F75+F76</f>
        <v>14.202633365307094</v>
      </c>
      <c r="G73" s="882">
        <f>G74+G75+G76</f>
        <v>31.282163608881174</v>
      </c>
      <c r="H73" s="882"/>
      <c r="I73" s="882">
        <f>I74+I75</f>
        <v>22.654690808277</v>
      </c>
      <c r="J73" s="882"/>
      <c r="K73" s="882">
        <f>K74+K75+K76</f>
        <v>31.816440104918346</v>
      </c>
      <c r="L73" s="882"/>
      <c r="M73" s="882">
        <f t="shared" si="4"/>
        <v>85.753294522076516</v>
      </c>
      <c r="N73" s="883"/>
    </row>
    <row r="74" spans="1:17" ht="47.25" hidden="1" outlineLevel="1" x14ac:dyDescent="0.25">
      <c r="A74" s="884" t="s">
        <v>1196</v>
      </c>
      <c r="B74" s="891" t="s">
        <v>1197</v>
      </c>
      <c r="C74" s="880" t="s">
        <v>1122</v>
      </c>
      <c r="D74" s="882">
        <v>9.6173471257019969</v>
      </c>
      <c r="E74" s="882">
        <v>8.3726644083104951</v>
      </c>
      <c r="F74" s="882">
        <v>11.308818703747523</v>
      </c>
      <c r="G74" s="882">
        <f>(O74+P74+Q74+5000)/1000</f>
        <v>19.39389101269219</v>
      </c>
      <c r="H74" s="882"/>
      <c r="I74" s="882">
        <f>G74*1.04</f>
        <v>20.16964665319988</v>
      </c>
      <c r="J74" s="882"/>
      <c r="K74" s="882">
        <f>I74*1.03</f>
        <v>20.774736052795877</v>
      </c>
      <c r="L74" s="882"/>
      <c r="M74" s="882">
        <f t="shared" si="4"/>
        <v>60.338273718687944</v>
      </c>
      <c r="N74" s="883"/>
      <c r="O74" s="895">
        <v>5541.7264347721903</v>
      </c>
      <c r="P74" s="877">
        <v>7890.1320871039998</v>
      </c>
      <c r="Q74" s="877">
        <v>962.03249081599995</v>
      </c>
    </row>
    <row r="75" spans="1:17" ht="31.5" hidden="1" outlineLevel="1" x14ac:dyDescent="0.25">
      <c r="A75" s="884" t="s">
        <v>1198</v>
      </c>
      <c r="B75" s="891" t="s">
        <v>1199</v>
      </c>
      <c r="C75" s="880" t="s">
        <v>1122</v>
      </c>
      <c r="D75" s="882">
        <v>2.2644739900000004</v>
      </c>
      <c r="E75" s="882">
        <v>2.2313368100000002</v>
      </c>
      <c r="F75" s="882">
        <v>2.2669115411082363</v>
      </c>
      <c r="G75" s="882">
        <v>2.389465533728</v>
      </c>
      <c r="H75" s="882"/>
      <c r="I75" s="882">
        <f>G75*1.04</f>
        <v>2.4850441550771198</v>
      </c>
      <c r="J75" s="882"/>
      <c r="K75" s="882">
        <f>I75</f>
        <v>2.4850441550771198</v>
      </c>
      <c r="L75" s="882"/>
      <c r="M75" s="882">
        <f t="shared" si="4"/>
        <v>7.3595538438822388</v>
      </c>
      <c r="N75" s="883"/>
    </row>
    <row r="76" spans="1:17" hidden="1" outlineLevel="1" x14ac:dyDescent="0.25">
      <c r="A76" s="884" t="s">
        <v>1200</v>
      </c>
      <c r="B76" s="891" t="s">
        <v>1201</v>
      </c>
      <c r="C76" s="880" t="s">
        <v>1122</v>
      </c>
      <c r="D76" s="882">
        <f>D38-D53-D62-D68-D74-D75-D69-D70</f>
        <v>4.588446605164382</v>
      </c>
      <c r="E76" s="882">
        <f>E38-E53-E62-E68-E74-E75-E69-E70</f>
        <v>4.7085928664800392</v>
      </c>
      <c r="F76" s="882">
        <f>F38-F53-F62-F68-F74-F75-F69-F70</f>
        <v>0.62690312045133467</v>
      </c>
      <c r="G76" s="882">
        <f>G38-G53-G62-G68-G74-G75-G69-G70</f>
        <v>9.4988070624609833</v>
      </c>
      <c r="H76" s="882"/>
      <c r="I76" s="882">
        <f>I38-I53-I62-I68-I74-I75-I69-I70</f>
        <v>6.2258383084100899</v>
      </c>
      <c r="J76" s="882"/>
      <c r="K76" s="882">
        <f>K38-K53-K62-K68-K74-K75-K69-K70</f>
        <v>8.5566598970453498</v>
      </c>
      <c r="L76" s="882"/>
      <c r="M76" s="882">
        <f>M38-M53-M62-M68-M74-M75-M69-M70</f>
        <v>24.281305267916025</v>
      </c>
      <c r="N76" s="883"/>
    </row>
    <row r="77" spans="1:17" hidden="1" outlineLevel="1" x14ac:dyDescent="0.25">
      <c r="A77" s="892" t="s">
        <v>1202</v>
      </c>
      <c r="B77" s="890" t="s">
        <v>1203</v>
      </c>
      <c r="C77" s="880" t="s">
        <v>1122</v>
      </c>
      <c r="D77" s="882">
        <f>D78+D79+D80</f>
        <v>16.847371670000001</v>
      </c>
      <c r="E77" s="882">
        <f>E78+E79+E80</f>
        <v>21.475287360000003</v>
      </c>
      <c r="F77" s="882">
        <f>F78+F79+F80</f>
        <v>32.323151848910605</v>
      </c>
      <c r="G77" s="882">
        <f>G78+G79+G80</f>
        <v>23.847400646666667</v>
      </c>
      <c r="H77" s="882"/>
      <c r="I77" s="882">
        <f>I78+I79+I80</f>
        <v>29.34424597161582</v>
      </c>
      <c r="J77" s="882"/>
      <c r="K77" s="882">
        <f>K78+K79+K80</f>
        <v>29.34424597161582</v>
      </c>
      <c r="L77" s="882"/>
      <c r="M77" s="882">
        <f t="shared" si="4"/>
        <v>82.53589258989831</v>
      </c>
      <c r="N77" s="883"/>
    </row>
    <row r="78" spans="1:17" hidden="1" outlineLevel="1" x14ac:dyDescent="0.25">
      <c r="A78" s="884" t="s">
        <v>1204</v>
      </c>
      <c r="B78" s="891" t="s">
        <v>1205</v>
      </c>
      <c r="C78" s="880" t="s">
        <v>1122</v>
      </c>
      <c r="D78" s="882">
        <v>16.847371670000001</v>
      </c>
      <c r="E78" s="882">
        <v>21.475287360000003</v>
      </c>
      <c r="F78" s="882">
        <v>32.323151848910605</v>
      </c>
      <c r="G78" s="882">
        <v>23.847400646666667</v>
      </c>
      <c r="H78" s="882"/>
      <c r="I78" s="882">
        <v>29.34424597161582</v>
      </c>
      <c r="J78" s="882"/>
      <c r="K78" s="882">
        <f>I78</f>
        <v>29.34424597161582</v>
      </c>
      <c r="L78" s="882"/>
      <c r="M78" s="882">
        <f t="shared" si="4"/>
        <v>82.53589258989831</v>
      </c>
      <c r="N78" s="883"/>
    </row>
    <row r="79" spans="1:17" hidden="1" outlineLevel="1" x14ac:dyDescent="0.25">
      <c r="A79" s="884" t="s">
        <v>1206</v>
      </c>
      <c r="B79" s="891" t="s">
        <v>1207</v>
      </c>
      <c r="C79" s="880" t="s">
        <v>1122</v>
      </c>
      <c r="D79" s="882"/>
      <c r="E79" s="882"/>
      <c r="F79" s="882"/>
      <c r="G79" s="882"/>
      <c r="H79" s="882"/>
      <c r="I79" s="882"/>
      <c r="J79" s="882"/>
      <c r="K79" s="882"/>
      <c r="L79" s="882"/>
      <c r="M79" s="882"/>
      <c r="N79" s="883"/>
    </row>
    <row r="80" spans="1:17" hidden="1" outlineLevel="1" x14ac:dyDescent="0.25">
      <c r="A80" s="884" t="s">
        <v>1208</v>
      </c>
      <c r="B80" s="891" t="s">
        <v>1209</v>
      </c>
      <c r="C80" s="880" t="s">
        <v>1122</v>
      </c>
      <c r="D80" s="882"/>
      <c r="E80" s="882"/>
      <c r="F80" s="882"/>
      <c r="G80" s="882"/>
      <c r="H80" s="882"/>
      <c r="I80" s="882"/>
      <c r="J80" s="882"/>
      <c r="K80" s="882"/>
      <c r="L80" s="882"/>
      <c r="M80" s="882"/>
      <c r="N80" s="883"/>
    </row>
    <row r="81" spans="1:14" ht="47.25" collapsed="1" x14ac:dyDescent="0.25">
      <c r="A81" s="892" t="s">
        <v>1210</v>
      </c>
      <c r="B81" s="888" t="s">
        <v>1211</v>
      </c>
      <c r="C81" s="880" t="s">
        <v>1122</v>
      </c>
      <c r="D81" s="882">
        <f>D23-D38</f>
        <v>-31.781801567025752</v>
      </c>
      <c r="E81" s="882">
        <f>E23-E38</f>
        <v>-54.016122656610264</v>
      </c>
      <c r="F81" s="882">
        <f>F23-F38</f>
        <v>-76.374625991809864</v>
      </c>
      <c r="G81" s="882">
        <f>G23-G38</f>
        <v>-42.993755195721121</v>
      </c>
      <c r="H81" s="882"/>
      <c r="I81" s="882">
        <f>I23-I38</f>
        <v>-53.222579881379147</v>
      </c>
      <c r="J81" s="882"/>
      <c r="K81" s="882">
        <f>K23-K38</f>
        <v>-54.722949552227647</v>
      </c>
      <c r="L81" s="882"/>
      <c r="M81" s="882">
        <f>M23-M38</f>
        <v>-150.93928462932786</v>
      </c>
      <c r="N81" s="883"/>
    </row>
    <row r="82" spans="1:14" ht="47.25" hidden="1" outlineLevel="1" x14ac:dyDescent="0.25">
      <c r="A82" s="884" t="s">
        <v>1212</v>
      </c>
      <c r="B82" s="890" t="s">
        <v>1123</v>
      </c>
      <c r="C82" s="880" t="s">
        <v>1122</v>
      </c>
      <c r="D82" s="882">
        <f>D83+D84+D85</f>
        <v>-32.142309443466445</v>
      </c>
      <c r="E82" s="882">
        <f>E83+E84+E85</f>
        <v>66.082658341252227</v>
      </c>
      <c r="F82" s="882">
        <f>F83+F84+F85</f>
        <v>49.007681816999536</v>
      </c>
      <c r="G82" s="882">
        <f>G83+G84+G85</f>
        <v>90.029192492721677</v>
      </c>
      <c r="H82" s="882"/>
      <c r="I82" s="882">
        <f>I83+I84+I85</f>
        <v>84.476111092277961</v>
      </c>
      <c r="J82" s="882"/>
      <c r="K82" s="882">
        <f>K83+K84+K85</f>
        <v>87.815221971626158</v>
      </c>
      <c r="L82" s="882"/>
      <c r="M82" s="882">
        <f>G82+I82+K82</f>
        <v>262.3205255566258</v>
      </c>
      <c r="N82" s="883"/>
    </row>
    <row r="83" spans="1:14" ht="64.5" hidden="1" customHeight="1" outlineLevel="1" x14ac:dyDescent="0.25">
      <c r="A83" s="884" t="s">
        <v>1213</v>
      </c>
      <c r="B83" s="891" t="s">
        <v>1124</v>
      </c>
      <c r="C83" s="880" t="s">
        <v>1122</v>
      </c>
      <c r="D83" s="882"/>
      <c r="E83" s="882"/>
      <c r="F83" s="882"/>
      <c r="G83" s="882"/>
      <c r="H83" s="882"/>
      <c r="I83" s="882"/>
      <c r="J83" s="882"/>
      <c r="K83" s="882"/>
      <c r="L83" s="882"/>
      <c r="M83" s="882"/>
      <c r="N83" s="883"/>
    </row>
    <row r="84" spans="1:14" ht="63" hidden="1" customHeight="1" outlineLevel="1" x14ac:dyDescent="0.25">
      <c r="A84" s="884" t="s">
        <v>1214</v>
      </c>
      <c r="B84" s="891" t="s">
        <v>1125</v>
      </c>
      <c r="C84" s="880" t="s">
        <v>1122</v>
      </c>
      <c r="D84" s="882"/>
      <c r="E84" s="882"/>
      <c r="F84" s="882"/>
      <c r="G84" s="882"/>
      <c r="H84" s="882"/>
      <c r="I84" s="882"/>
      <c r="J84" s="882"/>
      <c r="K84" s="882"/>
      <c r="L84" s="882"/>
      <c r="M84" s="882"/>
      <c r="N84" s="883"/>
    </row>
    <row r="85" spans="1:14" ht="78.75" hidden="1" outlineLevel="1" x14ac:dyDescent="0.25">
      <c r="A85" s="884" t="s">
        <v>1215</v>
      </c>
      <c r="B85" s="891" t="s">
        <v>1126</v>
      </c>
      <c r="C85" s="880" t="s">
        <v>1122</v>
      </c>
      <c r="D85" s="882">
        <v>-32.142309443466445</v>
      </c>
      <c r="E85" s="882">
        <f>E24-E39</f>
        <v>66.082658341252227</v>
      </c>
      <c r="F85" s="882">
        <f>F24-F39</f>
        <v>49.007681816999536</v>
      </c>
      <c r="G85" s="882">
        <f>G24-G39</f>
        <v>90.029192492721677</v>
      </c>
      <c r="H85" s="882"/>
      <c r="I85" s="882">
        <f>I24-I39</f>
        <v>84.476111092277961</v>
      </c>
      <c r="J85" s="882"/>
      <c r="K85" s="882">
        <f>K24-K39</f>
        <v>87.815221971626158</v>
      </c>
      <c r="L85" s="882"/>
      <c r="M85" s="882">
        <f>G85+I85+K85</f>
        <v>262.3205255566258</v>
      </c>
      <c r="N85" s="883"/>
    </row>
    <row r="86" spans="1:14" ht="31.5" hidden="1" outlineLevel="1" x14ac:dyDescent="0.25">
      <c r="A86" s="884" t="s">
        <v>1216</v>
      </c>
      <c r="B86" s="890" t="s">
        <v>1127</v>
      </c>
      <c r="C86" s="880" t="s">
        <v>1122</v>
      </c>
      <c r="D86" s="882">
        <f>D28-D43</f>
        <v>-0.79201207101694904</v>
      </c>
      <c r="E86" s="882">
        <f>E28-E43</f>
        <v>-0.61103964796610166</v>
      </c>
      <c r="F86" s="882">
        <f>F28-F43</f>
        <v>-0.63157755513935576</v>
      </c>
      <c r="G86" s="882">
        <f>G28-G43</f>
        <v>-0.53120756746197173</v>
      </c>
      <c r="H86" s="882"/>
      <c r="I86" s="882">
        <f>I28-I43</f>
        <v>-0.55324983232314062</v>
      </c>
      <c r="J86" s="882"/>
      <c r="K86" s="882">
        <f>K28-K43</f>
        <v>-0.57614982645445045</v>
      </c>
      <c r="L86" s="882"/>
      <c r="M86" s="882">
        <f>G86+I86+K86</f>
        <v>-1.6606072262395628</v>
      </c>
      <c r="N86" s="883"/>
    </row>
    <row r="87" spans="1:14" ht="31.5" hidden="1" outlineLevel="1" x14ac:dyDescent="0.25">
      <c r="A87" s="884" t="s">
        <v>1217</v>
      </c>
      <c r="B87" s="890" t="s">
        <v>1128</v>
      </c>
      <c r="C87" s="880" t="s">
        <v>1122</v>
      </c>
      <c r="D87" s="882"/>
      <c r="E87" s="882"/>
      <c r="F87" s="882"/>
      <c r="G87" s="882"/>
      <c r="H87" s="882"/>
      <c r="I87" s="882"/>
      <c r="J87" s="882"/>
      <c r="K87" s="882"/>
      <c r="L87" s="882"/>
      <c r="M87" s="882"/>
      <c r="N87" s="883"/>
    </row>
    <row r="88" spans="1:14" ht="47.25" hidden="1" outlineLevel="1" x14ac:dyDescent="0.25">
      <c r="A88" s="884" t="s">
        <v>1218</v>
      </c>
      <c r="B88" s="890" t="s">
        <v>1129</v>
      </c>
      <c r="C88" s="880" t="s">
        <v>1122</v>
      </c>
      <c r="D88" s="882"/>
      <c r="E88" s="882"/>
      <c r="F88" s="882"/>
      <c r="G88" s="882"/>
      <c r="H88" s="882"/>
      <c r="I88" s="882"/>
      <c r="J88" s="882"/>
      <c r="K88" s="882"/>
      <c r="L88" s="882"/>
      <c r="M88" s="882"/>
      <c r="N88" s="883"/>
    </row>
    <row r="89" spans="1:14" ht="47.25" hidden="1" outlineLevel="1" x14ac:dyDescent="0.25">
      <c r="A89" s="884" t="s">
        <v>1219</v>
      </c>
      <c r="B89" s="890" t="s">
        <v>1130</v>
      </c>
      <c r="C89" s="880" t="s">
        <v>1122</v>
      </c>
      <c r="D89" s="882">
        <f>D31-D46</f>
        <v>0.22375207779661022</v>
      </c>
      <c r="E89" s="882">
        <f>E31-E46</f>
        <v>-1.134864026440678</v>
      </c>
      <c r="F89" s="882">
        <f>F31-F46</f>
        <v>-1.4268663392235805</v>
      </c>
      <c r="G89" s="882">
        <f>G31-G46</f>
        <v>-0.76176926111050902</v>
      </c>
      <c r="H89" s="882"/>
      <c r="I89" s="882">
        <f>I31-I46</f>
        <v>-0.80492130136820716</v>
      </c>
      <c r="J89" s="882"/>
      <c r="K89" s="882">
        <f>K31-K46</f>
        <v>-0.84958366303492483</v>
      </c>
      <c r="L89" s="882"/>
      <c r="M89" s="882">
        <f>G89+I89+K89</f>
        <v>-2.4162742255136411</v>
      </c>
      <c r="N89" s="883"/>
    </row>
    <row r="90" spans="1:14" ht="31.5" hidden="1" outlineLevel="1" x14ac:dyDescent="0.25">
      <c r="A90" s="884" t="s">
        <v>1220</v>
      </c>
      <c r="B90" s="890" t="s">
        <v>1131</v>
      </c>
      <c r="C90" s="880" t="s">
        <v>1122</v>
      </c>
      <c r="D90" s="882"/>
      <c r="E90" s="882"/>
      <c r="F90" s="882"/>
      <c r="G90" s="882"/>
      <c r="H90" s="882"/>
      <c r="I90" s="882"/>
      <c r="J90" s="882"/>
      <c r="K90" s="882"/>
      <c r="L90" s="882"/>
      <c r="M90" s="882"/>
      <c r="N90" s="883"/>
    </row>
    <row r="91" spans="1:14" ht="31.5" hidden="1" outlineLevel="1" x14ac:dyDescent="0.25">
      <c r="A91" s="884" t="s">
        <v>1221</v>
      </c>
      <c r="B91" s="890" t="s">
        <v>1132</v>
      </c>
      <c r="C91" s="880" t="s">
        <v>1122</v>
      </c>
      <c r="D91" s="882"/>
      <c r="E91" s="882"/>
      <c r="F91" s="882"/>
      <c r="G91" s="882"/>
      <c r="H91" s="882"/>
      <c r="I91" s="882"/>
      <c r="J91" s="882"/>
      <c r="K91" s="882"/>
      <c r="L91" s="882"/>
      <c r="M91" s="882"/>
      <c r="N91" s="883"/>
    </row>
    <row r="92" spans="1:14" ht="63" hidden="1" outlineLevel="1" x14ac:dyDescent="0.25">
      <c r="A92" s="884" t="s">
        <v>1222</v>
      </c>
      <c r="B92" s="890" t="s">
        <v>1134</v>
      </c>
      <c r="C92" s="880" t="s">
        <v>1122</v>
      </c>
      <c r="D92" s="882"/>
      <c r="E92" s="882"/>
      <c r="F92" s="882"/>
      <c r="G92" s="882"/>
      <c r="H92" s="882"/>
      <c r="I92" s="882"/>
      <c r="J92" s="882"/>
      <c r="K92" s="882"/>
      <c r="L92" s="882"/>
      <c r="M92" s="882"/>
      <c r="N92" s="883"/>
    </row>
    <row r="93" spans="1:14" ht="31.5" hidden="1" outlineLevel="1" x14ac:dyDescent="0.25">
      <c r="A93" s="884" t="s">
        <v>1223</v>
      </c>
      <c r="B93" s="891" t="s">
        <v>1136</v>
      </c>
      <c r="C93" s="880" t="s">
        <v>1122</v>
      </c>
      <c r="D93" s="882"/>
      <c r="E93" s="882"/>
      <c r="F93" s="882"/>
      <c r="G93" s="882"/>
      <c r="H93" s="882"/>
      <c r="I93" s="882"/>
      <c r="J93" s="882"/>
      <c r="K93" s="882"/>
      <c r="L93" s="882"/>
      <c r="M93" s="882"/>
      <c r="N93" s="883"/>
    </row>
    <row r="94" spans="1:14" ht="31.5" hidden="1" outlineLevel="1" x14ac:dyDescent="0.25">
      <c r="A94" s="884" t="s">
        <v>1224</v>
      </c>
      <c r="B94" s="891" t="s">
        <v>1138</v>
      </c>
      <c r="C94" s="880" t="s">
        <v>1122</v>
      </c>
      <c r="D94" s="882"/>
      <c r="E94" s="882"/>
      <c r="F94" s="882"/>
      <c r="G94" s="882"/>
      <c r="H94" s="882"/>
      <c r="I94" s="882"/>
      <c r="J94" s="882"/>
      <c r="K94" s="882"/>
      <c r="L94" s="882"/>
      <c r="M94" s="882"/>
      <c r="N94" s="883"/>
    </row>
    <row r="95" spans="1:14" hidden="1" outlineLevel="1" x14ac:dyDescent="0.25">
      <c r="A95" s="884" t="s">
        <v>1225</v>
      </c>
      <c r="B95" s="890" t="s">
        <v>1140</v>
      </c>
      <c r="C95" s="880" t="s">
        <v>1122</v>
      </c>
      <c r="D95" s="882">
        <f>D37-D52</f>
        <v>0.92876786966101776</v>
      </c>
      <c r="E95" s="882">
        <f>E37-E52</f>
        <v>1.551110085762712</v>
      </c>
      <c r="F95" s="882">
        <f>F37-F52</f>
        <v>1.2060190214032396</v>
      </c>
      <c r="G95" s="882">
        <f>G37-G52</f>
        <v>1.8442255980824567</v>
      </c>
      <c r="H95" s="882"/>
      <c r="I95" s="882">
        <f>I37-I52</f>
        <v>1.9087734940153427</v>
      </c>
      <c r="J95" s="882"/>
      <c r="K95" s="882">
        <f>K37-K52</f>
        <v>1.9755805663058796</v>
      </c>
      <c r="L95" s="882"/>
      <c r="M95" s="882">
        <f>G95+I95+K95</f>
        <v>5.728579658403679</v>
      </c>
      <c r="N95" s="883"/>
    </row>
    <row r="96" spans="1:14" ht="31.5" collapsed="1" x14ac:dyDescent="0.25">
      <c r="A96" s="892" t="s">
        <v>518</v>
      </c>
      <c r="B96" s="888" t="s">
        <v>1226</v>
      </c>
      <c r="C96" s="880" t="s">
        <v>1122</v>
      </c>
      <c r="D96" s="882">
        <f>D97-D103</f>
        <v>36.994198010000005</v>
      </c>
      <c r="E96" s="882">
        <f>E97-E103</f>
        <v>55.533527979999995</v>
      </c>
      <c r="F96" s="882">
        <f>F97-F103</f>
        <v>47.448060372422155</v>
      </c>
      <c r="G96" s="882">
        <f>G97-G103</f>
        <v>54.49535519899753</v>
      </c>
      <c r="H96" s="882"/>
      <c r="I96" s="882">
        <f>I97-I103</f>
        <v>64.792823881379149</v>
      </c>
      <c r="J96" s="882"/>
      <c r="K96" s="882">
        <f>K97-K103</f>
        <v>66.233048672227426</v>
      </c>
      <c r="L96" s="882"/>
      <c r="M96" s="882">
        <f>G96+I96+K96</f>
        <v>185.52122775260409</v>
      </c>
      <c r="N96" s="883"/>
    </row>
    <row r="97" spans="1:14" ht="31.5" hidden="1" outlineLevel="1" x14ac:dyDescent="0.25">
      <c r="A97" s="884" t="s">
        <v>44</v>
      </c>
      <c r="B97" s="890" t="s">
        <v>1227</v>
      </c>
      <c r="C97" s="880" t="s">
        <v>1122</v>
      </c>
      <c r="D97" s="882">
        <f>D98+D99+D100+D102</f>
        <v>56.53655878</v>
      </c>
      <c r="E97" s="882">
        <f>E98+E99+E100+E102</f>
        <v>61.420261569999994</v>
      </c>
      <c r="F97" s="882">
        <f>F98+F99+F100+F102</f>
        <v>62.359296876991138</v>
      </c>
      <c r="G97" s="882">
        <f>G98+G99+G100+G102</f>
        <v>69.768930395091118</v>
      </c>
      <c r="H97" s="882"/>
      <c r="I97" s="882">
        <f>I98+I99+I100+I102</f>
        <v>73.258990553769067</v>
      </c>
      <c r="J97" s="882"/>
      <c r="K97" s="882">
        <f>K98+K99+K100+K102</f>
        <v>74.515923457136438</v>
      </c>
      <c r="L97" s="882"/>
      <c r="M97" s="882">
        <f>G97+I97+K97</f>
        <v>217.54384440599662</v>
      </c>
      <c r="N97" s="883"/>
    </row>
    <row r="98" spans="1:14" ht="31.5" hidden="1" outlineLevel="1" x14ac:dyDescent="0.25">
      <c r="A98" s="884" t="s">
        <v>431</v>
      </c>
      <c r="B98" s="891" t="s">
        <v>1228</v>
      </c>
      <c r="C98" s="880" t="s">
        <v>1122</v>
      </c>
      <c r="D98" s="882"/>
      <c r="E98" s="882"/>
      <c r="F98" s="882"/>
      <c r="G98" s="882"/>
      <c r="H98" s="882"/>
      <c r="I98" s="882"/>
      <c r="J98" s="882"/>
      <c r="K98" s="882"/>
      <c r="L98" s="882"/>
      <c r="M98" s="882"/>
      <c r="N98" s="883"/>
    </row>
    <row r="99" spans="1:14" hidden="1" outlineLevel="1" x14ac:dyDescent="0.25">
      <c r="A99" s="884" t="s">
        <v>432</v>
      </c>
      <c r="B99" s="891" t="s">
        <v>1229</v>
      </c>
      <c r="C99" s="880" t="s">
        <v>1122</v>
      </c>
      <c r="D99" s="882">
        <v>12.879974169999999</v>
      </c>
      <c r="E99" s="882">
        <v>16.675705430000001</v>
      </c>
      <c r="F99" s="882">
        <v>17.829143194398057</v>
      </c>
      <c r="G99" s="882">
        <v>14.818</v>
      </c>
      <c r="H99" s="882"/>
      <c r="I99" s="882">
        <f>G99</f>
        <v>14.818</v>
      </c>
      <c r="J99" s="882"/>
      <c r="K99" s="882">
        <f>E99+899.227473367369/1000</f>
        <v>17.574932903367369</v>
      </c>
      <c r="L99" s="882"/>
      <c r="M99" s="882">
        <f t="shared" ref="M99:M104" si="5">G99+I99+K99</f>
        <v>47.210932903367365</v>
      </c>
      <c r="N99" s="883"/>
    </row>
    <row r="100" spans="1:14" ht="31.5" hidden="1" outlineLevel="1" x14ac:dyDescent="0.25">
      <c r="A100" s="884" t="s">
        <v>433</v>
      </c>
      <c r="B100" s="891" t="s">
        <v>1230</v>
      </c>
      <c r="C100" s="880" t="s">
        <v>1122</v>
      </c>
      <c r="D100" s="882">
        <v>0.13950168999999998</v>
      </c>
      <c r="E100" s="882">
        <v>0.42286230999999996</v>
      </c>
      <c r="F100" s="882">
        <v>-4.6944900000000005E-2</v>
      </c>
      <c r="G100" s="882">
        <f>F100</f>
        <v>-4.6944900000000005E-2</v>
      </c>
      <c r="H100" s="882"/>
      <c r="I100" s="882"/>
      <c r="J100" s="882"/>
      <c r="K100" s="882"/>
      <c r="L100" s="882"/>
      <c r="M100" s="882">
        <f t="shared" si="5"/>
        <v>-4.6944900000000005E-2</v>
      </c>
      <c r="N100" s="883"/>
    </row>
    <row r="101" spans="1:14" hidden="1" outlineLevel="1" x14ac:dyDescent="0.25">
      <c r="A101" s="884" t="s">
        <v>1231</v>
      </c>
      <c r="B101" s="893" t="s">
        <v>1232</v>
      </c>
      <c r="C101" s="880" t="s">
        <v>1122</v>
      </c>
      <c r="D101" s="882">
        <f>D100</f>
        <v>0.13950168999999998</v>
      </c>
      <c r="E101" s="882">
        <f>E100</f>
        <v>0.42286230999999996</v>
      </c>
      <c r="F101" s="882">
        <f>F100</f>
        <v>-4.6944900000000005E-2</v>
      </c>
      <c r="G101" s="882">
        <f>F101</f>
        <v>-4.6944900000000005E-2</v>
      </c>
      <c r="H101" s="882"/>
      <c r="I101" s="882">
        <f>G101</f>
        <v>-4.6944900000000005E-2</v>
      </c>
      <c r="J101" s="882"/>
      <c r="K101" s="882">
        <f>I101</f>
        <v>-4.6944900000000005E-2</v>
      </c>
      <c r="L101" s="882"/>
      <c r="M101" s="882">
        <f t="shared" si="5"/>
        <v>-0.14083470000000001</v>
      </c>
      <c r="N101" s="883"/>
    </row>
    <row r="102" spans="1:14" ht="31.5" hidden="1" outlineLevel="1" x14ac:dyDescent="0.25">
      <c r="A102" s="884" t="s">
        <v>434</v>
      </c>
      <c r="B102" s="891" t="s">
        <v>1233</v>
      </c>
      <c r="C102" s="880" t="s">
        <v>1122</v>
      </c>
      <c r="D102" s="882">
        <v>43.51708292</v>
      </c>
      <c r="E102" s="882">
        <v>44.321693829999994</v>
      </c>
      <c r="F102" s="882">
        <v>44.577098582593081</v>
      </c>
      <c r="G102" s="882">
        <v>54.99787529509112</v>
      </c>
      <c r="H102" s="882"/>
      <c r="I102" s="882">
        <f>G102+3443.11525867795/1000</f>
        <v>58.440990553769069</v>
      </c>
      <c r="J102" s="882"/>
      <c r="K102" s="882">
        <f>I102-1.5</f>
        <v>56.940990553769069</v>
      </c>
      <c r="L102" s="882"/>
      <c r="M102" s="882">
        <f t="shared" si="5"/>
        <v>170.37985640262926</v>
      </c>
      <c r="N102" s="883"/>
    </row>
    <row r="103" spans="1:14" ht="31.5" hidden="1" outlineLevel="1" x14ac:dyDescent="0.25">
      <c r="A103" s="884" t="s">
        <v>45</v>
      </c>
      <c r="B103" s="890" t="s">
        <v>1195</v>
      </c>
      <c r="C103" s="880" t="s">
        <v>1122</v>
      </c>
      <c r="D103" s="882">
        <v>19.542360769999998</v>
      </c>
      <c r="E103" s="882">
        <f>E104+E105+E106+E108</f>
        <v>5.8867335899999995</v>
      </c>
      <c r="F103" s="882">
        <f>F104+F105+F106+F108</f>
        <v>14.911236504568981</v>
      </c>
      <c r="G103" s="882">
        <f>G104+G105+G106+G108</f>
        <v>15.273575196093592</v>
      </c>
      <c r="H103" s="882"/>
      <c r="I103" s="882">
        <f>I104+I105+I106+I108</f>
        <v>8.4661666723899174</v>
      </c>
      <c r="J103" s="882"/>
      <c r="K103" s="882">
        <f>K104+K105+K106+K108</f>
        <v>8.2828747849090139</v>
      </c>
      <c r="L103" s="882"/>
      <c r="M103" s="882">
        <f t="shared" si="5"/>
        <v>32.022616653392525</v>
      </c>
      <c r="N103" s="883"/>
    </row>
    <row r="104" spans="1:14" ht="31.5" hidden="1" outlineLevel="1" x14ac:dyDescent="0.25">
      <c r="A104" s="884" t="s">
        <v>438</v>
      </c>
      <c r="B104" s="891" t="s">
        <v>1234</v>
      </c>
      <c r="C104" s="880" t="s">
        <v>1122</v>
      </c>
      <c r="D104" s="882">
        <v>2.5991026500000003</v>
      </c>
      <c r="E104" s="882">
        <v>2.54322107</v>
      </c>
      <c r="F104" s="882">
        <v>5.0729767374551731</v>
      </c>
      <c r="G104" s="882">
        <v>4.1460029731335677</v>
      </c>
      <c r="H104" s="882"/>
      <c r="I104" s="882">
        <f>G104</f>
        <v>4.1460029731335677</v>
      </c>
      <c r="J104" s="882"/>
      <c r="K104" s="882">
        <f>I104</f>
        <v>4.1460029731335677</v>
      </c>
      <c r="L104" s="882"/>
      <c r="M104" s="882">
        <f t="shared" si="5"/>
        <v>12.438008919400703</v>
      </c>
      <c r="N104" s="883"/>
    </row>
    <row r="105" spans="1:14" hidden="1" outlineLevel="1" x14ac:dyDescent="0.25">
      <c r="A105" s="884" t="s">
        <v>439</v>
      </c>
      <c r="B105" s="891" t="s">
        <v>1235</v>
      </c>
      <c r="C105" s="880" t="s">
        <v>1122</v>
      </c>
      <c r="D105" s="882"/>
      <c r="E105" s="882"/>
      <c r="F105" s="882"/>
      <c r="G105" s="882"/>
      <c r="H105" s="882"/>
      <c r="I105" s="882"/>
      <c r="J105" s="882"/>
      <c r="K105" s="882"/>
      <c r="L105" s="882"/>
      <c r="M105" s="882"/>
      <c r="N105" s="883"/>
    </row>
    <row r="106" spans="1:14" ht="31.5" hidden="1" outlineLevel="1" x14ac:dyDescent="0.25">
      <c r="A106" s="884" t="s">
        <v>440</v>
      </c>
      <c r="B106" s="891" t="s">
        <v>1236</v>
      </c>
      <c r="C106" s="880" t="s">
        <v>1122</v>
      </c>
      <c r="D106" s="882">
        <v>9.5422914900000002</v>
      </c>
      <c r="E106" s="882">
        <v>2.0409449499999996</v>
      </c>
      <c r="F106" s="882">
        <v>3.054864791348368</v>
      </c>
      <c r="G106" s="882">
        <f>F106*1.2</f>
        <v>3.6658377496180412</v>
      </c>
      <c r="H106" s="882"/>
      <c r="I106" s="882">
        <f>G106/2</f>
        <v>1.8329188748090206</v>
      </c>
      <c r="J106" s="882"/>
      <c r="K106" s="882">
        <f>I106*0.9</f>
        <v>1.6496269873281186</v>
      </c>
      <c r="L106" s="882"/>
      <c r="M106" s="882">
        <f>G106+I106+K106</f>
        <v>7.1483836117551798</v>
      </c>
      <c r="N106" s="883"/>
    </row>
    <row r="107" spans="1:14" hidden="1" outlineLevel="1" x14ac:dyDescent="0.25">
      <c r="A107" s="884" t="s">
        <v>1237</v>
      </c>
      <c r="B107" s="893" t="s">
        <v>1232</v>
      </c>
      <c r="C107" s="880" t="s">
        <v>1122</v>
      </c>
      <c r="D107" s="882">
        <f>D106</f>
        <v>9.5422914900000002</v>
      </c>
      <c r="E107" s="882">
        <f>E106</f>
        <v>2.0409449499999996</v>
      </c>
      <c r="F107" s="882">
        <f>F106</f>
        <v>3.054864791348368</v>
      </c>
      <c r="G107" s="882">
        <f>G106</f>
        <v>3.6658377496180412</v>
      </c>
      <c r="H107" s="882"/>
      <c r="I107" s="882">
        <f>I106</f>
        <v>1.8329188748090206</v>
      </c>
      <c r="J107" s="882"/>
      <c r="K107" s="882">
        <f>K106</f>
        <v>1.6496269873281186</v>
      </c>
      <c r="L107" s="882"/>
      <c r="M107" s="882">
        <f>G107+I107+K107</f>
        <v>7.1483836117551798</v>
      </c>
      <c r="N107" s="883"/>
    </row>
    <row r="108" spans="1:14" ht="31.5" hidden="1" outlineLevel="1" x14ac:dyDescent="0.25">
      <c r="A108" s="884" t="s">
        <v>441</v>
      </c>
      <c r="B108" s="891" t="s">
        <v>1238</v>
      </c>
      <c r="C108" s="880" t="s">
        <v>1122</v>
      </c>
      <c r="D108" s="882">
        <v>7.4009666299999974</v>
      </c>
      <c r="E108" s="882">
        <v>1.3025675699999999</v>
      </c>
      <c r="F108" s="882">
        <v>6.7833949757654395</v>
      </c>
      <c r="G108" s="882">
        <f>F108*1.1</f>
        <v>7.4617344733419841</v>
      </c>
      <c r="H108" s="882"/>
      <c r="I108" s="882">
        <f>G108/3</f>
        <v>2.4872448244473282</v>
      </c>
      <c r="J108" s="882"/>
      <c r="K108" s="882">
        <f>I108</f>
        <v>2.4872448244473282</v>
      </c>
      <c r="L108" s="882"/>
      <c r="M108" s="882">
        <f>G108+I108+K108</f>
        <v>12.436224122236641</v>
      </c>
      <c r="N108" s="883"/>
    </row>
    <row r="109" spans="1:14" ht="47.25" collapsed="1" x14ac:dyDescent="0.25">
      <c r="A109" s="892" t="s">
        <v>1239</v>
      </c>
      <c r="B109" s="888" t="s">
        <v>1240</v>
      </c>
      <c r="C109" s="880" t="s">
        <v>1122</v>
      </c>
      <c r="D109" s="882">
        <f>D81+D96</f>
        <v>5.2123964429742529</v>
      </c>
      <c r="E109" s="882">
        <f>E81+E96</f>
        <v>1.5174053233897311</v>
      </c>
      <c r="F109" s="882">
        <f>F81+F96</f>
        <v>-28.926565619387709</v>
      </c>
      <c r="G109" s="882">
        <f>G81+G96</f>
        <v>11.501600003276408</v>
      </c>
      <c r="H109" s="882"/>
      <c r="I109" s="882">
        <f>I81+I96</f>
        <v>11.570244000000002</v>
      </c>
      <c r="J109" s="882"/>
      <c r="K109" s="882">
        <f>K81+K96</f>
        <v>11.510099119999779</v>
      </c>
      <c r="L109" s="882"/>
      <c r="M109" s="882">
        <f>G109+I109+K109</f>
        <v>34.58194312327619</v>
      </c>
      <c r="N109" s="883"/>
    </row>
    <row r="110" spans="1:14" ht="63" hidden="1" outlineLevel="1" x14ac:dyDescent="0.25">
      <c r="A110" s="884" t="s">
        <v>60</v>
      </c>
      <c r="B110" s="890" t="s">
        <v>1241</v>
      </c>
      <c r="C110" s="880" t="s">
        <v>1122</v>
      </c>
      <c r="D110" s="882">
        <f>D109-D114-D117-D123</f>
        <v>4.4514134565335741</v>
      </c>
      <c r="E110" s="882">
        <f>E109-E114-E117-E123</f>
        <v>1.3097795120337987</v>
      </c>
      <c r="F110" s="882">
        <f>F109-F114-F117-F123</f>
        <v>-28.476560146428014</v>
      </c>
      <c r="G110" s="882">
        <f>G109-G114-G117-G123</f>
        <v>11.951605476236105</v>
      </c>
      <c r="H110" s="882"/>
      <c r="I110" s="882">
        <f>I109-I114-I117-I123</f>
        <v>12.0202494729597</v>
      </c>
      <c r="J110" s="882"/>
      <c r="K110" s="882">
        <f>K109-K114-K117-K123</f>
        <v>11.960104592959476</v>
      </c>
      <c r="L110" s="882"/>
      <c r="M110" s="882">
        <f>G110+I110+K110</f>
        <v>35.931959542155283</v>
      </c>
      <c r="N110" s="883"/>
    </row>
    <row r="111" spans="1:14" ht="62.25" hidden="1" customHeight="1" outlineLevel="1" x14ac:dyDescent="0.25">
      <c r="A111" s="884" t="s">
        <v>482</v>
      </c>
      <c r="B111" s="891" t="s">
        <v>1124</v>
      </c>
      <c r="C111" s="880" t="s">
        <v>1122</v>
      </c>
      <c r="D111" s="882"/>
      <c r="E111" s="882"/>
      <c r="F111" s="882"/>
      <c r="G111" s="882"/>
      <c r="H111" s="882"/>
      <c r="I111" s="882"/>
      <c r="J111" s="882"/>
      <c r="K111" s="882"/>
      <c r="L111" s="882"/>
      <c r="M111" s="882"/>
      <c r="N111" s="883"/>
    </row>
    <row r="112" spans="1:14" ht="62.25" hidden="1" customHeight="1" outlineLevel="1" x14ac:dyDescent="0.25">
      <c r="A112" s="884" t="s">
        <v>483</v>
      </c>
      <c r="B112" s="891" t="s">
        <v>1125</v>
      </c>
      <c r="C112" s="880" t="s">
        <v>1122</v>
      </c>
      <c r="D112" s="882"/>
      <c r="E112" s="882"/>
      <c r="F112" s="882"/>
      <c r="G112" s="882"/>
      <c r="H112" s="882"/>
      <c r="I112" s="882"/>
      <c r="J112" s="882"/>
      <c r="K112" s="882"/>
      <c r="L112" s="882"/>
      <c r="M112" s="882"/>
      <c r="N112" s="883"/>
    </row>
    <row r="113" spans="1:14" ht="78.75" hidden="1" outlineLevel="1" x14ac:dyDescent="0.25">
      <c r="A113" s="884" t="s">
        <v>484</v>
      </c>
      <c r="B113" s="891" t="s">
        <v>1126</v>
      </c>
      <c r="C113" s="880" t="s">
        <v>1122</v>
      </c>
      <c r="D113" s="882">
        <f>D$109/D$81*D85</f>
        <v>5.2715217876738203</v>
      </c>
      <c r="E113" s="882">
        <f>E$109/E$81*E85</f>
        <v>-1.8563749602728996</v>
      </c>
      <c r="F113" s="882">
        <f>F$109/F$81*F85</f>
        <v>18.561451601550647</v>
      </c>
      <c r="G113" s="882">
        <f>G110</f>
        <v>11.951605476236105</v>
      </c>
      <c r="H113" s="882"/>
      <c r="I113" s="882">
        <f>I110</f>
        <v>12.0202494729597</v>
      </c>
      <c r="J113" s="882"/>
      <c r="K113" s="882">
        <f>K110</f>
        <v>11.960104592959476</v>
      </c>
      <c r="L113" s="882"/>
      <c r="M113" s="882">
        <f>G113+I113+K113</f>
        <v>35.931959542155283</v>
      </c>
      <c r="N113" s="883"/>
    </row>
    <row r="114" spans="1:14" ht="31.5" hidden="1" outlineLevel="1" x14ac:dyDescent="0.25">
      <c r="A114" s="884" t="s">
        <v>61</v>
      </c>
      <c r="B114" s="890" t="s">
        <v>1127</v>
      </c>
      <c r="C114" s="880" t="s">
        <v>1122</v>
      </c>
      <c r="D114" s="882">
        <v>-0.39153696101694907</v>
      </c>
      <c r="E114" s="882">
        <v>-0.20862024796610162</v>
      </c>
      <c r="F114" s="882">
        <v>-0.22915815513935572</v>
      </c>
      <c r="G114" s="882">
        <f>F114</f>
        <v>-0.22915815513935572</v>
      </c>
      <c r="H114" s="882"/>
      <c r="I114" s="882">
        <f>G114</f>
        <v>-0.22915815513935572</v>
      </c>
      <c r="J114" s="882"/>
      <c r="K114" s="882">
        <f>I114</f>
        <v>-0.22915815513935572</v>
      </c>
      <c r="L114" s="882"/>
      <c r="M114" s="882">
        <f>G114+I114+K114</f>
        <v>-0.68747446541806712</v>
      </c>
      <c r="N114" s="883"/>
    </row>
    <row r="115" spans="1:14" ht="31.5" hidden="1" outlineLevel="1" x14ac:dyDescent="0.25">
      <c r="A115" s="884" t="s">
        <v>62</v>
      </c>
      <c r="B115" s="890" t="s">
        <v>1128</v>
      </c>
      <c r="C115" s="880" t="s">
        <v>1122</v>
      </c>
      <c r="D115" s="882"/>
      <c r="E115" s="882"/>
      <c r="F115" s="882"/>
      <c r="G115" s="882"/>
      <c r="H115" s="882"/>
      <c r="I115" s="882"/>
      <c r="J115" s="882"/>
      <c r="K115" s="882"/>
      <c r="L115" s="882"/>
      <c r="M115" s="882"/>
      <c r="N115" s="883"/>
    </row>
    <row r="116" spans="1:14" ht="47.25" hidden="1" outlineLevel="1" x14ac:dyDescent="0.25">
      <c r="A116" s="884" t="s">
        <v>63</v>
      </c>
      <c r="B116" s="890" t="s">
        <v>1129</v>
      </c>
      <c r="C116" s="880" t="s">
        <v>1122</v>
      </c>
      <c r="D116" s="882"/>
      <c r="E116" s="882"/>
      <c r="F116" s="882"/>
      <c r="G116" s="882"/>
      <c r="H116" s="882"/>
      <c r="I116" s="882"/>
      <c r="J116" s="882"/>
      <c r="K116" s="882"/>
      <c r="L116" s="882"/>
      <c r="M116" s="882"/>
      <c r="N116" s="883"/>
    </row>
    <row r="117" spans="1:14" ht="47.25" hidden="1" outlineLevel="1" x14ac:dyDescent="0.25">
      <c r="A117" s="884" t="s">
        <v>64</v>
      </c>
      <c r="B117" s="890" t="s">
        <v>1130</v>
      </c>
      <c r="C117" s="880" t="s">
        <v>1122</v>
      </c>
      <c r="D117" s="882">
        <f>D89</f>
        <v>0.22375207779661022</v>
      </c>
      <c r="E117" s="882">
        <f>E89</f>
        <v>-1.134864026440678</v>
      </c>
      <c r="F117" s="882">
        <f>F89</f>
        <v>-1.4268663392235805</v>
      </c>
      <c r="G117" s="882">
        <f>F117</f>
        <v>-1.4268663392235805</v>
      </c>
      <c r="H117" s="882"/>
      <c r="I117" s="882">
        <f>G117</f>
        <v>-1.4268663392235805</v>
      </c>
      <c r="J117" s="882"/>
      <c r="K117" s="882">
        <f>G117</f>
        <v>-1.4268663392235805</v>
      </c>
      <c r="L117" s="882"/>
      <c r="M117" s="882">
        <f>G117+I117+K117</f>
        <v>-4.2805990176707418</v>
      </c>
      <c r="N117" s="883"/>
    </row>
    <row r="118" spans="1:14" ht="31.5" hidden="1" outlineLevel="1" x14ac:dyDescent="0.25">
      <c r="A118" s="884" t="s">
        <v>65</v>
      </c>
      <c r="B118" s="890" t="s">
        <v>1131</v>
      </c>
      <c r="C118" s="880" t="s">
        <v>1122</v>
      </c>
      <c r="D118" s="882"/>
      <c r="E118" s="882"/>
      <c r="F118" s="882"/>
      <c r="G118" s="882"/>
      <c r="H118" s="882"/>
      <c r="I118" s="882"/>
      <c r="J118" s="882"/>
      <c r="K118" s="882"/>
      <c r="L118" s="882"/>
      <c r="M118" s="882"/>
      <c r="N118" s="883"/>
    </row>
    <row r="119" spans="1:14" ht="31.5" hidden="1" outlineLevel="1" x14ac:dyDescent="0.25">
      <c r="A119" s="884" t="s">
        <v>66</v>
      </c>
      <c r="B119" s="890" t="s">
        <v>1132</v>
      </c>
      <c r="C119" s="880" t="s">
        <v>1122</v>
      </c>
      <c r="D119" s="882"/>
      <c r="E119" s="882"/>
      <c r="F119" s="882"/>
      <c r="G119" s="882"/>
      <c r="H119" s="882"/>
      <c r="I119" s="882"/>
      <c r="J119" s="882"/>
      <c r="K119" s="882"/>
      <c r="L119" s="882"/>
      <c r="M119" s="882"/>
      <c r="N119" s="883"/>
    </row>
    <row r="120" spans="1:14" ht="63" hidden="1" outlineLevel="1" x14ac:dyDescent="0.25">
      <c r="A120" s="884" t="s">
        <v>67</v>
      </c>
      <c r="B120" s="890" t="s">
        <v>1134</v>
      </c>
      <c r="C120" s="880" t="s">
        <v>1122</v>
      </c>
      <c r="D120" s="882"/>
      <c r="E120" s="882"/>
      <c r="F120" s="882"/>
      <c r="G120" s="882"/>
      <c r="H120" s="882"/>
      <c r="I120" s="882"/>
      <c r="J120" s="882"/>
      <c r="K120" s="882"/>
      <c r="L120" s="882"/>
      <c r="M120" s="882"/>
      <c r="N120" s="883"/>
    </row>
    <row r="121" spans="1:14" ht="31.5" hidden="1" outlineLevel="1" x14ac:dyDescent="0.25">
      <c r="A121" s="884" t="s">
        <v>1242</v>
      </c>
      <c r="B121" s="891" t="s">
        <v>1136</v>
      </c>
      <c r="C121" s="880" t="s">
        <v>1122</v>
      </c>
      <c r="D121" s="882"/>
      <c r="E121" s="882"/>
      <c r="F121" s="882"/>
      <c r="G121" s="882"/>
      <c r="H121" s="882"/>
      <c r="I121" s="882"/>
      <c r="J121" s="882"/>
      <c r="K121" s="882"/>
      <c r="L121" s="882"/>
      <c r="M121" s="882"/>
      <c r="N121" s="883"/>
    </row>
    <row r="122" spans="1:14" ht="31.5" hidden="1" outlineLevel="1" x14ac:dyDescent="0.25">
      <c r="A122" s="884" t="s">
        <v>1243</v>
      </c>
      <c r="B122" s="891" t="s">
        <v>1138</v>
      </c>
      <c r="C122" s="880" t="s">
        <v>1122</v>
      </c>
      <c r="D122" s="882"/>
      <c r="E122" s="882"/>
      <c r="F122" s="882"/>
      <c r="G122" s="882"/>
      <c r="H122" s="882"/>
      <c r="I122" s="882"/>
      <c r="J122" s="882"/>
      <c r="K122" s="882"/>
      <c r="L122" s="882"/>
      <c r="M122" s="882"/>
      <c r="N122" s="883"/>
    </row>
    <row r="123" spans="1:14" hidden="1" outlineLevel="1" x14ac:dyDescent="0.25">
      <c r="A123" s="884" t="s">
        <v>68</v>
      </c>
      <c r="B123" s="890" t="s">
        <v>1140</v>
      </c>
      <c r="C123" s="880" t="s">
        <v>1122</v>
      </c>
      <c r="D123" s="882">
        <f>D95</f>
        <v>0.92876786966101776</v>
      </c>
      <c r="E123" s="882">
        <f>E95</f>
        <v>1.551110085762712</v>
      </c>
      <c r="F123" s="882">
        <f>F95</f>
        <v>1.2060190214032396</v>
      </c>
      <c r="G123" s="882">
        <f>F123</f>
        <v>1.2060190214032396</v>
      </c>
      <c r="H123" s="882"/>
      <c r="I123" s="882">
        <f>G123</f>
        <v>1.2060190214032396</v>
      </c>
      <c r="J123" s="882"/>
      <c r="K123" s="882">
        <f>I123</f>
        <v>1.2060190214032396</v>
      </c>
      <c r="L123" s="882"/>
      <c r="M123" s="882">
        <f>G123+I123+K123</f>
        <v>3.6180570642097187</v>
      </c>
      <c r="N123" s="883"/>
    </row>
    <row r="124" spans="1:14" ht="31.5" collapsed="1" x14ac:dyDescent="0.25">
      <c r="A124" s="892" t="s">
        <v>1244</v>
      </c>
      <c r="B124" s="888" t="s">
        <v>1245</v>
      </c>
      <c r="C124" s="880" t="s">
        <v>1122</v>
      </c>
      <c r="D124" s="882">
        <v>4.6459999999999999</v>
      </c>
      <c r="E124" s="882">
        <v>1.4760003500000001</v>
      </c>
      <c r="F124" s="882">
        <v>3.8669996500000003</v>
      </c>
      <c r="G124" s="882">
        <v>7.8356000000000003</v>
      </c>
      <c r="H124" s="882"/>
      <c r="I124" s="882">
        <f>G124*0.99</f>
        <v>7.757244</v>
      </c>
      <c r="J124" s="882"/>
      <c r="K124" s="882">
        <f>I124*0.98</f>
        <v>7.6020991200000001</v>
      </c>
      <c r="L124" s="882"/>
      <c r="M124" s="882">
        <f>G124+I124+K124</f>
        <v>23.194943119999998</v>
      </c>
      <c r="N124" s="883"/>
    </row>
    <row r="125" spans="1:14" ht="47.25" hidden="1" outlineLevel="1" x14ac:dyDescent="0.25">
      <c r="A125" s="884" t="s">
        <v>70</v>
      </c>
      <c r="B125" s="890" t="s">
        <v>1123</v>
      </c>
      <c r="C125" s="880" t="s">
        <v>1122</v>
      </c>
      <c r="D125" s="882">
        <f>D124</f>
        <v>4.6459999999999999</v>
      </c>
      <c r="E125" s="882">
        <f>E124</f>
        <v>1.4760003500000001</v>
      </c>
      <c r="F125" s="882">
        <f>F124</f>
        <v>3.8669996500000003</v>
      </c>
      <c r="G125" s="882">
        <f>G124</f>
        <v>7.8356000000000003</v>
      </c>
      <c r="H125" s="882"/>
      <c r="I125" s="882">
        <f>I124</f>
        <v>7.757244</v>
      </c>
      <c r="J125" s="882"/>
      <c r="K125" s="882">
        <f>K124</f>
        <v>7.6020991200000001</v>
      </c>
      <c r="L125" s="882"/>
      <c r="M125" s="882">
        <f>G125+I125+K125</f>
        <v>23.194943119999998</v>
      </c>
      <c r="N125" s="883"/>
    </row>
    <row r="126" spans="1:14" ht="61.5" hidden="1" customHeight="1" outlineLevel="1" x14ac:dyDescent="0.25">
      <c r="A126" s="884" t="s">
        <v>353</v>
      </c>
      <c r="B126" s="891" t="s">
        <v>1124</v>
      </c>
      <c r="C126" s="880" t="s">
        <v>1122</v>
      </c>
      <c r="D126" s="882"/>
      <c r="E126" s="882"/>
      <c r="F126" s="882"/>
      <c r="G126" s="882"/>
      <c r="H126" s="882"/>
      <c r="I126" s="882"/>
      <c r="J126" s="882"/>
      <c r="K126" s="882"/>
      <c r="L126" s="882"/>
      <c r="M126" s="882"/>
      <c r="N126" s="883"/>
    </row>
    <row r="127" spans="1:14" ht="61.5" hidden="1" customHeight="1" outlineLevel="1" x14ac:dyDescent="0.25">
      <c r="A127" s="884" t="s">
        <v>354</v>
      </c>
      <c r="B127" s="891" t="s">
        <v>1125</v>
      </c>
      <c r="C127" s="880" t="s">
        <v>1122</v>
      </c>
      <c r="D127" s="882"/>
      <c r="E127" s="882"/>
      <c r="F127" s="882"/>
      <c r="G127" s="882"/>
      <c r="H127" s="882"/>
      <c r="I127" s="882"/>
      <c r="J127" s="882"/>
      <c r="K127" s="882"/>
      <c r="L127" s="882"/>
      <c r="M127" s="882"/>
      <c r="N127" s="883"/>
    </row>
    <row r="128" spans="1:14" ht="78.75" hidden="1" outlineLevel="1" x14ac:dyDescent="0.25">
      <c r="A128" s="884" t="s">
        <v>355</v>
      </c>
      <c r="B128" s="891" t="s">
        <v>1126</v>
      </c>
      <c r="C128" s="880" t="s">
        <v>1122</v>
      </c>
      <c r="D128" s="882">
        <f>D125</f>
        <v>4.6459999999999999</v>
      </c>
      <c r="E128" s="882">
        <f>E125</f>
        <v>1.4760003500000001</v>
      </c>
      <c r="F128" s="882">
        <f>F125</f>
        <v>3.8669996500000003</v>
      </c>
      <c r="G128" s="882">
        <f>G125</f>
        <v>7.8356000000000003</v>
      </c>
      <c r="H128" s="882"/>
      <c r="I128" s="882">
        <f>I125</f>
        <v>7.757244</v>
      </c>
      <c r="J128" s="882"/>
      <c r="K128" s="882">
        <f>K125</f>
        <v>7.6020991200000001</v>
      </c>
      <c r="L128" s="882"/>
      <c r="M128" s="882">
        <f>G128+I128+K128</f>
        <v>23.194943119999998</v>
      </c>
      <c r="N128" s="883"/>
    </row>
    <row r="129" spans="1:18" ht="31.5" hidden="1" outlineLevel="1" x14ac:dyDescent="0.25">
      <c r="A129" s="884" t="s">
        <v>71</v>
      </c>
      <c r="B129" s="890" t="s">
        <v>1246</v>
      </c>
      <c r="C129" s="880" t="s">
        <v>1122</v>
      </c>
      <c r="D129" s="882"/>
      <c r="E129" s="882"/>
      <c r="F129" s="882"/>
      <c r="G129" s="882"/>
      <c r="H129" s="882"/>
      <c r="I129" s="882"/>
      <c r="J129" s="882"/>
      <c r="K129" s="882"/>
      <c r="L129" s="882"/>
      <c r="M129" s="882"/>
      <c r="N129" s="883"/>
    </row>
    <row r="130" spans="1:18" ht="31.5" hidden="1" outlineLevel="1" x14ac:dyDescent="0.25">
      <c r="A130" s="884" t="s">
        <v>72</v>
      </c>
      <c r="B130" s="890" t="s">
        <v>1247</v>
      </c>
      <c r="C130" s="880" t="s">
        <v>1122</v>
      </c>
      <c r="D130" s="882"/>
      <c r="E130" s="882"/>
      <c r="F130" s="882"/>
      <c r="G130" s="882"/>
      <c r="H130" s="882"/>
      <c r="I130" s="882"/>
      <c r="J130" s="882"/>
      <c r="K130" s="882"/>
      <c r="L130" s="882"/>
      <c r="M130" s="882"/>
      <c r="N130" s="883"/>
    </row>
    <row r="131" spans="1:18" ht="47.25" hidden="1" outlineLevel="1" x14ac:dyDescent="0.25">
      <c r="A131" s="884" t="s">
        <v>73</v>
      </c>
      <c r="B131" s="890" t="s">
        <v>1248</v>
      </c>
      <c r="C131" s="880" t="s">
        <v>1122</v>
      </c>
      <c r="D131" s="882"/>
      <c r="E131" s="882"/>
      <c r="F131" s="882"/>
      <c r="G131" s="882"/>
      <c r="H131" s="882"/>
      <c r="I131" s="882"/>
      <c r="J131" s="882"/>
      <c r="K131" s="882"/>
      <c r="L131" s="882"/>
      <c r="M131" s="882"/>
      <c r="N131" s="883"/>
    </row>
    <row r="132" spans="1:18" ht="47.25" hidden="1" outlineLevel="1" x14ac:dyDescent="0.25">
      <c r="A132" s="884" t="s">
        <v>74</v>
      </c>
      <c r="B132" s="890" t="s">
        <v>1249</v>
      </c>
      <c r="C132" s="880" t="s">
        <v>1122</v>
      </c>
      <c r="D132" s="882"/>
      <c r="E132" s="882"/>
      <c r="F132" s="882"/>
      <c r="G132" s="882"/>
      <c r="H132" s="882"/>
      <c r="I132" s="882"/>
      <c r="J132" s="882"/>
      <c r="K132" s="882"/>
      <c r="L132" s="882"/>
      <c r="M132" s="882"/>
      <c r="N132" s="883"/>
    </row>
    <row r="133" spans="1:18" ht="31.5" hidden="1" outlineLevel="1" x14ac:dyDescent="0.25">
      <c r="A133" s="884" t="s">
        <v>75</v>
      </c>
      <c r="B133" s="890" t="s">
        <v>1250</v>
      </c>
      <c r="C133" s="880" t="s">
        <v>1122</v>
      </c>
      <c r="D133" s="882"/>
      <c r="E133" s="882"/>
      <c r="F133" s="882"/>
      <c r="G133" s="882"/>
      <c r="H133" s="882"/>
      <c r="I133" s="882"/>
      <c r="J133" s="882"/>
      <c r="K133" s="882"/>
      <c r="L133" s="882"/>
      <c r="M133" s="882"/>
      <c r="N133" s="883"/>
    </row>
    <row r="134" spans="1:18" ht="31.5" hidden="1" outlineLevel="1" x14ac:dyDescent="0.25">
      <c r="A134" s="884" t="s">
        <v>1251</v>
      </c>
      <c r="B134" s="890" t="s">
        <v>1252</v>
      </c>
      <c r="C134" s="880" t="s">
        <v>1122</v>
      </c>
      <c r="D134" s="882"/>
      <c r="E134" s="882"/>
      <c r="F134" s="882"/>
      <c r="G134" s="882"/>
      <c r="H134" s="882"/>
      <c r="I134" s="882"/>
      <c r="J134" s="882"/>
      <c r="K134" s="882"/>
      <c r="L134" s="882"/>
      <c r="M134" s="882"/>
      <c r="N134" s="883"/>
    </row>
    <row r="135" spans="1:18" ht="63" hidden="1" outlineLevel="1" x14ac:dyDescent="0.25">
      <c r="A135" s="884" t="s">
        <v>1253</v>
      </c>
      <c r="B135" s="890" t="s">
        <v>1134</v>
      </c>
      <c r="C135" s="880" t="s">
        <v>1122</v>
      </c>
      <c r="D135" s="882"/>
      <c r="E135" s="882"/>
      <c r="F135" s="882"/>
      <c r="G135" s="882"/>
      <c r="H135" s="882"/>
      <c r="I135" s="882"/>
      <c r="J135" s="882"/>
      <c r="K135" s="882"/>
      <c r="L135" s="882"/>
      <c r="M135" s="882"/>
      <c r="N135" s="883"/>
    </row>
    <row r="136" spans="1:18" ht="31.5" hidden="1" outlineLevel="1" x14ac:dyDescent="0.25">
      <c r="A136" s="884" t="s">
        <v>1254</v>
      </c>
      <c r="B136" s="891" t="s">
        <v>1136</v>
      </c>
      <c r="C136" s="880" t="s">
        <v>1122</v>
      </c>
      <c r="D136" s="882"/>
      <c r="E136" s="882"/>
      <c r="F136" s="882"/>
      <c r="G136" s="882"/>
      <c r="H136" s="882"/>
      <c r="I136" s="882"/>
      <c r="J136" s="882"/>
      <c r="K136" s="882"/>
      <c r="L136" s="882"/>
      <c r="M136" s="882"/>
      <c r="N136" s="883"/>
    </row>
    <row r="137" spans="1:18" ht="31.5" hidden="1" outlineLevel="1" x14ac:dyDescent="0.25">
      <c r="A137" s="884" t="s">
        <v>1255</v>
      </c>
      <c r="B137" s="891" t="s">
        <v>1138</v>
      </c>
      <c r="C137" s="880" t="s">
        <v>1122</v>
      </c>
      <c r="D137" s="882"/>
      <c r="E137" s="882"/>
      <c r="F137" s="882"/>
      <c r="G137" s="882"/>
      <c r="H137" s="882"/>
      <c r="I137" s="882"/>
      <c r="J137" s="882"/>
      <c r="K137" s="882"/>
      <c r="L137" s="882"/>
      <c r="M137" s="882"/>
      <c r="N137" s="883"/>
    </row>
    <row r="138" spans="1:18" hidden="1" outlineLevel="1" x14ac:dyDescent="0.25">
      <c r="A138" s="884" t="s">
        <v>1256</v>
      </c>
      <c r="B138" s="890" t="s">
        <v>1257</v>
      </c>
      <c r="C138" s="880" t="s">
        <v>1122</v>
      </c>
      <c r="D138" s="882"/>
      <c r="E138" s="882"/>
      <c r="F138" s="882"/>
      <c r="G138" s="882"/>
      <c r="H138" s="882"/>
      <c r="I138" s="882"/>
      <c r="J138" s="882"/>
      <c r="K138" s="882"/>
      <c r="L138" s="882"/>
      <c r="M138" s="882"/>
      <c r="N138" s="883"/>
    </row>
    <row r="139" spans="1:18" ht="31.5" collapsed="1" x14ac:dyDescent="0.25">
      <c r="A139" s="892" t="s">
        <v>1258</v>
      </c>
      <c r="B139" s="888" t="s">
        <v>1259</v>
      </c>
      <c r="C139" s="880" t="s">
        <v>1122</v>
      </c>
      <c r="D139" s="882">
        <f>D109-D124</f>
        <v>0.56639644297425296</v>
      </c>
      <c r="E139" s="882">
        <f>E109-E124</f>
        <v>4.1404973389731037E-2</v>
      </c>
      <c r="F139" s="882">
        <f>F109-F124</f>
        <v>-32.793565269387713</v>
      </c>
      <c r="G139" s="882">
        <f>G109-G124</f>
        <v>3.666000003276408</v>
      </c>
      <c r="H139" s="882"/>
      <c r="I139" s="882">
        <f>I109-I124</f>
        <v>3.8130000000000024</v>
      </c>
      <c r="J139" s="882"/>
      <c r="K139" s="882">
        <f>K109-K124</f>
        <v>3.9079999999997792</v>
      </c>
      <c r="L139" s="882"/>
      <c r="M139" s="882">
        <f>G139+I139+K139</f>
        <v>11.387000003276189</v>
      </c>
      <c r="N139" s="883"/>
      <c r="O139" s="895"/>
      <c r="P139" s="895"/>
      <c r="Q139" s="895"/>
    </row>
    <row r="140" spans="1:18" ht="47.25" hidden="1" outlineLevel="1" x14ac:dyDescent="0.25">
      <c r="A140" s="884" t="s">
        <v>76</v>
      </c>
      <c r="B140" s="890" t="s">
        <v>1123</v>
      </c>
      <c r="C140" s="880" t="s">
        <v>1122</v>
      </c>
      <c r="D140" s="882">
        <f>D143</f>
        <v>0.56639644297425296</v>
      </c>
      <c r="E140" s="882">
        <f>E143</f>
        <v>4.1404973389731037E-2</v>
      </c>
      <c r="F140" s="882">
        <f>F143</f>
        <v>-32.793565269387713</v>
      </c>
      <c r="G140" s="882">
        <f>G143</f>
        <v>3.666000003276408</v>
      </c>
      <c r="H140" s="882"/>
      <c r="I140" s="882">
        <f>I143</f>
        <v>3.8130000000000024</v>
      </c>
      <c r="J140" s="882"/>
      <c r="K140" s="882">
        <f>K143</f>
        <v>3.9079999999997792</v>
      </c>
      <c r="L140" s="882"/>
      <c r="M140" s="882">
        <f>G140+I140+K140</f>
        <v>11.387000003276189</v>
      </c>
      <c r="N140" s="883"/>
      <c r="P140" s="889"/>
      <c r="R140" s="896">
        <f>Q140+1</f>
        <v>1</v>
      </c>
    </row>
    <row r="141" spans="1:18" ht="63.75" hidden="1" customHeight="1" outlineLevel="1" x14ac:dyDescent="0.25">
      <c r="A141" s="884" t="s">
        <v>367</v>
      </c>
      <c r="B141" s="891" t="s">
        <v>1124</v>
      </c>
      <c r="C141" s="880" t="s">
        <v>1122</v>
      </c>
      <c r="D141" s="882"/>
      <c r="E141" s="882"/>
      <c r="F141" s="882"/>
      <c r="G141" s="882"/>
      <c r="H141" s="882"/>
      <c r="I141" s="882"/>
      <c r="J141" s="882"/>
      <c r="K141" s="882"/>
      <c r="L141" s="882"/>
      <c r="M141" s="882"/>
      <c r="N141" s="883"/>
    </row>
    <row r="142" spans="1:18" ht="63.75" hidden="1" customHeight="1" outlineLevel="1" x14ac:dyDescent="0.25">
      <c r="A142" s="884" t="s">
        <v>368</v>
      </c>
      <c r="B142" s="891" t="s">
        <v>1125</v>
      </c>
      <c r="C142" s="880" t="s">
        <v>1122</v>
      </c>
      <c r="D142" s="882"/>
      <c r="E142" s="882"/>
      <c r="F142" s="882"/>
      <c r="G142" s="882"/>
      <c r="H142" s="882"/>
      <c r="I142" s="882"/>
      <c r="J142" s="882"/>
      <c r="K142" s="882"/>
      <c r="L142" s="882"/>
      <c r="M142" s="882"/>
      <c r="N142" s="883"/>
    </row>
    <row r="143" spans="1:18" ht="78.75" hidden="1" outlineLevel="1" x14ac:dyDescent="0.25">
      <c r="A143" s="884" t="s">
        <v>369</v>
      </c>
      <c r="B143" s="891" t="s">
        <v>1126</v>
      </c>
      <c r="C143" s="880" t="s">
        <v>1122</v>
      </c>
      <c r="D143" s="882">
        <f>D139</f>
        <v>0.56639644297425296</v>
      </c>
      <c r="E143" s="882">
        <f>E139</f>
        <v>4.1404973389731037E-2</v>
      </c>
      <c r="F143" s="882">
        <f>F139</f>
        <v>-32.793565269387713</v>
      </c>
      <c r="G143" s="882">
        <f>G139</f>
        <v>3.666000003276408</v>
      </c>
      <c r="H143" s="882"/>
      <c r="I143" s="882">
        <f>I139</f>
        <v>3.8130000000000024</v>
      </c>
      <c r="J143" s="882"/>
      <c r="K143" s="882">
        <f>K139</f>
        <v>3.9079999999997792</v>
      </c>
      <c r="L143" s="882"/>
      <c r="M143" s="882">
        <f>G143+I143+K143</f>
        <v>11.387000003276189</v>
      </c>
      <c r="N143" s="883"/>
    </row>
    <row r="144" spans="1:18" ht="31.5" hidden="1" outlineLevel="1" x14ac:dyDescent="0.25">
      <c r="A144" s="884" t="s">
        <v>77</v>
      </c>
      <c r="B144" s="890" t="s">
        <v>1127</v>
      </c>
      <c r="C144" s="880" t="s">
        <v>1122</v>
      </c>
      <c r="D144" s="882"/>
      <c r="E144" s="882"/>
      <c r="F144" s="882"/>
      <c r="G144" s="882"/>
      <c r="H144" s="882"/>
      <c r="I144" s="882"/>
      <c r="J144" s="882"/>
      <c r="K144" s="882"/>
      <c r="L144" s="882"/>
      <c r="M144" s="882"/>
      <c r="N144" s="883"/>
    </row>
    <row r="145" spans="1:14" ht="31.5" hidden="1" outlineLevel="1" x14ac:dyDescent="0.25">
      <c r="A145" s="884" t="s">
        <v>78</v>
      </c>
      <c r="B145" s="890" t="s">
        <v>1128</v>
      </c>
      <c r="C145" s="880" t="s">
        <v>1122</v>
      </c>
      <c r="D145" s="882"/>
      <c r="E145" s="882"/>
      <c r="F145" s="882"/>
      <c r="G145" s="882"/>
      <c r="H145" s="882"/>
      <c r="I145" s="882"/>
      <c r="J145" s="882"/>
      <c r="K145" s="882"/>
      <c r="L145" s="882"/>
      <c r="M145" s="882"/>
      <c r="N145" s="883"/>
    </row>
    <row r="146" spans="1:14" ht="47.25" hidden="1" outlineLevel="1" x14ac:dyDescent="0.25">
      <c r="A146" s="884" t="s">
        <v>79</v>
      </c>
      <c r="B146" s="890" t="s">
        <v>1129</v>
      </c>
      <c r="C146" s="880" t="s">
        <v>1122</v>
      </c>
      <c r="D146" s="882"/>
      <c r="E146" s="882"/>
      <c r="F146" s="882"/>
      <c r="G146" s="882"/>
      <c r="H146" s="882"/>
      <c r="I146" s="882"/>
      <c r="J146" s="882"/>
      <c r="K146" s="882"/>
      <c r="L146" s="882"/>
      <c r="M146" s="882"/>
      <c r="N146" s="883"/>
    </row>
    <row r="147" spans="1:14" ht="47.25" hidden="1" outlineLevel="1" x14ac:dyDescent="0.25">
      <c r="A147" s="884" t="s">
        <v>1260</v>
      </c>
      <c r="B147" s="890" t="s">
        <v>1130</v>
      </c>
      <c r="C147" s="880" t="s">
        <v>1122</v>
      </c>
      <c r="D147" s="882"/>
      <c r="E147" s="882"/>
      <c r="F147" s="882"/>
      <c r="G147" s="882"/>
      <c r="H147" s="882"/>
      <c r="I147" s="882"/>
      <c r="J147" s="882"/>
      <c r="K147" s="882"/>
      <c r="L147" s="882"/>
      <c r="M147" s="882"/>
      <c r="N147" s="883"/>
    </row>
    <row r="148" spans="1:14" ht="31.5" hidden="1" outlineLevel="1" x14ac:dyDescent="0.25">
      <c r="A148" s="884" t="s">
        <v>1261</v>
      </c>
      <c r="B148" s="890" t="s">
        <v>1131</v>
      </c>
      <c r="C148" s="880" t="s">
        <v>1122</v>
      </c>
      <c r="D148" s="882"/>
      <c r="E148" s="882"/>
      <c r="F148" s="882"/>
      <c r="G148" s="882"/>
      <c r="H148" s="882"/>
      <c r="I148" s="882"/>
      <c r="J148" s="882"/>
      <c r="K148" s="882"/>
      <c r="L148" s="882"/>
      <c r="M148" s="882"/>
      <c r="N148" s="883"/>
    </row>
    <row r="149" spans="1:14" ht="31.5" hidden="1" outlineLevel="1" x14ac:dyDescent="0.25">
      <c r="A149" s="884" t="s">
        <v>1262</v>
      </c>
      <c r="B149" s="890" t="s">
        <v>1132</v>
      </c>
      <c r="C149" s="880" t="s">
        <v>1122</v>
      </c>
      <c r="D149" s="882"/>
      <c r="E149" s="882"/>
      <c r="F149" s="882"/>
      <c r="G149" s="882"/>
      <c r="H149" s="882"/>
      <c r="I149" s="882"/>
      <c r="J149" s="882"/>
      <c r="K149" s="882"/>
      <c r="L149" s="882"/>
      <c r="M149" s="882"/>
      <c r="N149" s="883"/>
    </row>
    <row r="150" spans="1:14" ht="63" hidden="1" outlineLevel="1" x14ac:dyDescent="0.25">
      <c r="A150" s="884" t="s">
        <v>1263</v>
      </c>
      <c r="B150" s="890" t="s">
        <v>1134</v>
      </c>
      <c r="C150" s="880" t="s">
        <v>1122</v>
      </c>
      <c r="D150" s="882"/>
      <c r="E150" s="882"/>
      <c r="F150" s="882"/>
      <c r="G150" s="882"/>
      <c r="H150" s="882"/>
      <c r="I150" s="882"/>
      <c r="J150" s="882"/>
      <c r="K150" s="882"/>
      <c r="L150" s="882"/>
      <c r="M150" s="882"/>
      <c r="N150" s="883"/>
    </row>
    <row r="151" spans="1:14" ht="31.5" hidden="1" outlineLevel="1" x14ac:dyDescent="0.25">
      <c r="A151" s="884" t="s">
        <v>1264</v>
      </c>
      <c r="B151" s="891" t="s">
        <v>1136</v>
      </c>
      <c r="C151" s="880" t="s">
        <v>1122</v>
      </c>
      <c r="D151" s="882"/>
      <c r="E151" s="882"/>
      <c r="F151" s="882"/>
      <c r="G151" s="882"/>
      <c r="H151" s="882"/>
      <c r="I151" s="882"/>
      <c r="J151" s="882"/>
      <c r="K151" s="882"/>
      <c r="L151" s="882"/>
      <c r="M151" s="882"/>
      <c r="N151" s="883"/>
    </row>
    <row r="152" spans="1:14" ht="31.5" hidden="1" outlineLevel="1" x14ac:dyDescent="0.25">
      <c r="A152" s="884" t="s">
        <v>1265</v>
      </c>
      <c r="B152" s="891" t="s">
        <v>1138</v>
      </c>
      <c r="C152" s="880" t="s">
        <v>1122</v>
      </c>
      <c r="D152" s="882"/>
      <c r="E152" s="882"/>
      <c r="F152" s="882"/>
      <c r="G152" s="882"/>
      <c r="H152" s="882"/>
      <c r="I152" s="882"/>
      <c r="J152" s="882"/>
      <c r="K152" s="882"/>
      <c r="L152" s="882"/>
      <c r="M152" s="882"/>
      <c r="N152" s="883"/>
    </row>
    <row r="153" spans="1:14" hidden="1" outlineLevel="1" x14ac:dyDescent="0.25">
      <c r="A153" s="884" t="s">
        <v>1266</v>
      </c>
      <c r="B153" s="890" t="s">
        <v>1140</v>
      </c>
      <c r="C153" s="880" t="s">
        <v>1122</v>
      </c>
      <c r="D153" s="882"/>
      <c r="E153" s="882"/>
      <c r="F153" s="882"/>
      <c r="G153" s="882"/>
      <c r="H153" s="882"/>
      <c r="I153" s="882"/>
      <c r="J153" s="882"/>
      <c r="K153" s="882"/>
      <c r="L153" s="882"/>
      <c r="M153" s="882"/>
      <c r="N153" s="883"/>
    </row>
    <row r="154" spans="1:14" ht="31.5" collapsed="1" x14ac:dyDescent="0.25">
      <c r="A154" s="892" t="s">
        <v>1267</v>
      </c>
      <c r="B154" s="888" t="s">
        <v>1268</v>
      </c>
      <c r="C154" s="880" t="s">
        <v>1122</v>
      </c>
      <c r="D154" s="882"/>
      <c r="E154" s="882">
        <f>E157+E158</f>
        <v>4.1404973389731037E-2</v>
      </c>
      <c r="F154" s="882"/>
      <c r="G154" s="882">
        <f>G157+G158</f>
        <v>3.666000003276408</v>
      </c>
      <c r="H154" s="882"/>
      <c r="I154" s="882">
        <f>I157+I158</f>
        <v>3.8130000000000024</v>
      </c>
      <c r="J154" s="882"/>
      <c r="K154" s="882">
        <f>K157+K158</f>
        <v>3.9079999999997792</v>
      </c>
      <c r="L154" s="882"/>
      <c r="M154" s="882">
        <f>G154+I154+K154</f>
        <v>11.387000003276189</v>
      </c>
      <c r="N154" s="883"/>
    </row>
    <row r="155" spans="1:14" hidden="1" outlineLevel="1" x14ac:dyDescent="0.25">
      <c r="A155" s="884" t="s">
        <v>80</v>
      </c>
      <c r="B155" s="890" t="s">
        <v>1269</v>
      </c>
      <c r="C155" s="880" t="s">
        <v>1122</v>
      </c>
      <c r="D155" s="882"/>
      <c r="E155" s="882"/>
      <c r="F155" s="882"/>
      <c r="G155" s="882"/>
      <c r="H155" s="882"/>
      <c r="I155" s="882"/>
      <c r="J155" s="882"/>
      <c r="K155" s="882"/>
      <c r="L155" s="882"/>
      <c r="M155" s="882"/>
      <c r="N155" s="883"/>
    </row>
    <row r="156" spans="1:14" hidden="1" outlineLevel="1" x14ac:dyDescent="0.25">
      <c r="A156" s="884" t="s">
        <v>81</v>
      </c>
      <c r="B156" s="890" t="s">
        <v>1270</v>
      </c>
      <c r="C156" s="880" t="s">
        <v>1122</v>
      </c>
      <c r="D156" s="882"/>
      <c r="E156" s="882"/>
      <c r="F156" s="882"/>
      <c r="G156" s="882"/>
      <c r="H156" s="882"/>
      <c r="I156" s="882"/>
      <c r="J156" s="882"/>
      <c r="K156" s="882"/>
      <c r="L156" s="882"/>
      <c r="M156" s="882"/>
      <c r="N156" s="883"/>
    </row>
    <row r="157" spans="1:14" hidden="1" outlineLevel="1" x14ac:dyDescent="0.25">
      <c r="A157" s="884" t="s">
        <v>82</v>
      </c>
      <c r="B157" s="890" t="s">
        <v>1271</v>
      </c>
      <c r="C157" s="880" t="s">
        <v>1122</v>
      </c>
      <c r="D157" s="882"/>
      <c r="E157" s="882">
        <f>E143*0.25</f>
        <v>1.0351243347432759E-2</v>
      </c>
      <c r="F157" s="882"/>
      <c r="G157" s="882">
        <f>G143*0.25</f>
        <v>0.91650000081910199</v>
      </c>
      <c r="H157" s="882"/>
      <c r="I157" s="882">
        <f>I143*0.25</f>
        <v>0.9532500000000006</v>
      </c>
      <c r="J157" s="882"/>
      <c r="K157" s="882">
        <f>K143*0.25</f>
        <v>0.9769999999999448</v>
      </c>
      <c r="L157" s="882"/>
      <c r="M157" s="882">
        <f>G157+I157+K157</f>
        <v>2.8467500008190472</v>
      </c>
      <c r="N157" s="883"/>
    </row>
    <row r="158" spans="1:14" hidden="1" outlineLevel="1" x14ac:dyDescent="0.25">
      <c r="A158" s="884" t="s">
        <v>83</v>
      </c>
      <c r="B158" s="890" t="s">
        <v>1272</v>
      </c>
      <c r="C158" s="880" t="s">
        <v>1122</v>
      </c>
      <c r="D158" s="882"/>
      <c r="E158" s="882">
        <f>E143-E157</f>
        <v>3.1053730042298278E-2</v>
      </c>
      <c r="F158" s="882"/>
      <c r="G158" s="882">
        <f>G143-G157</f>
        <v>2.7495000024573057</v>
      </c>
      <c r="H158" s="882"/>
      <c r="I158" s="882">
        <f>I143-I157</f>
        <v>2.8597500000000018</v>
      </c>
      <c r="J158" s="882"/>
      <c r="K158" s="882">
        <f>K143-K157</f>
        <v>2.9309999999998344</v>
      </c>
      <c r="L158" s="882"/>
      <c r="M158" s="882">
        <f>G158+I158+K158</f>
        <v>8.5402500024571424</v>
      </c>
      <c r="N158" s="883"/>
    </row>
    <row r="159" spans="1:14" collapsed="1" x14ac:dyDescent="0.25">
      <c r="A159" s="892" t="s">
        <v>1273</v>
      </c>
      <c r="B159" s="888" t="s">
        <v>1203</v>
      </c>
      <c r="C159" s="880" t="s">
        <v>656</v>
      </c>
      <c r="D159" s="882"/>
      <c r="E159" s="882"/>
      <c r="F159" s="882"/>
      <c r="G159" s="882"/>
      <c r="H159" s="882"/>
      <c r="I159" s="882"/>
      <c r="J159" s="882"/>
      <c r="K159" s="882"/>
      <c r="L159" s="882"/>
      <c r="M159" s="882"/>
      <c r="N159" s="883"/>
    </row>
    <row r="160" spans="1:14" ht="63" hidden="1" outlineLevel="1" x14ac:dyDescent="0.25">
      <c r="A160" s="884" t="s">
        <v>86</v>
      </c>
      <c r="B160" s="890" t="s">
        <v>1274</v>
      </c>
      <c r="C160" s="880" t="s">
        <v>1122</v>
      </c>
      <c r="D160" s="882">
        <f>D109+D69</f>
        <v>89.748987772205354</v>
      </c>
      <c r="E160" s="882">
        <f>E109+E69</f>
        <v>85.260360093242952</v>
      </c>
      <c r="F160" s="882">
        <f>F109+F69</f>
        <v>55.265616953033835</v>
      </c>
      <c r="G160" s="882">
        <f>G109+G69</f>
        <v>92.268110453889207</v>
      </c>
      <c r="H160" s="882"/>
      <c r="I160" s="882">
        <f>I109+I69</f>
        <v>92.336754450612801</v>
      </c>
      <c r="J160" s="882"/>
      <c r="K160" s="882">
        <f>K109+K69</f>
        <v>92.276609570612578</v>
      </c>
      <c r="L160" s="882"/>
      <c r="M160" s="882">
        <f>G160+I160+K160</f>
        <v>276.8814744751146</v>
      </c>
      <c r="N160" s="883"/>
    </row>
    <row r="161" spans="1:14" ht="47.25" hidden="1" outlineLevel="1" x14ac:dyDescent="0.25">
      <c r="A161" s="884" t="s">
        <v>87</v>
      </c>
      <c r="B161" s="890" t="s">
        <v>1275</v>
      </c>
      <c r="C161" s="880" t="s">
        <v>1122</v>
      </c>
      <c r="D161" s="882"/>
      <c r="E161" s="882"/>
      <c r="F161" s="882"/>
      <c r="G161" s="882"/>
      <c r="H161" s="882"/>
      <c r="I161" s="882"/>
      <c r="J161" s="882"/>
      <c r="K161" s="882"/>
      <c r="L161" s="882"/>
      <c r="M161" s="882"/>
      <c r="N161" s="883"/>
    </row>
    <row r="162" spans="1:14" ht="31.5" hidden="1" outlineLevel="1" x14ac:dyDescent="0.25">
      <c r="A162" s="884" t="s">
        <v>1276</v>
      </c>
      <c r="B162" s="891" t="s">
        <v>1277</v>
      </c>
      <c r="C162" s="880" t="s">
        <v>1122</v>
      </c>
      <c r="D162" s="882"/>
      <c r="E162" s="882"/>
      <c r="F162" s="882"/>
      <c r="G162" s="882"/>
      <c r="H162" s="882"/>
      <c r="I162" s="882"/>
      <c r="J162" s="882"/>
      <c r="K162" s="882"/>
      <c r="L162" s="882"/>
      <c r="M162" s="882"/>
      <c r="N162" s="883"/>
    </row>
    <row r="163" spans="1:14" ht="31.5" hidden="1" outlineLevel="1" x14ac:dyDescent="0.25">
      <c r="A163" s="884" t="s">
        <v>88</v>
      </c>
      <c r="B163" s="890" t="s">
        <v>1278</v>
      </c>
      <c r="C163" s="880" t="s">
        <v>1122</v>
      </c>
      <c r="D163" s="882"/>
      <c r="E163" s="882"/>
      <c r="F163" s="882"/>
      <c r="G163" s="882"/>
      <c r="H163" s="882"/>
      <c r="I163" s="882"/>
      <c r="J163" s="882"/>
      <c r="K163" s="882"/>
      <c r="L163" s="882"/>
      <c r="M163" s="882"/>
      <c r="N163" s="883"/>
    </row>
    <row r="164" spans="1:14" ht="31.5" hidden="1" outlineLevel="1" x14ac:dyDescent="0.25">
      <c r="A164" s="884" t="s">
        <v>1279</v>
      </c>
      <c r="B164" s="891" t="s">
        <v>1280</v>
      </c>
      <c r="C164" s="880" t="s">
        <v>1122</v>
      </c>
      <c r="D164" s="882"/>
      <c r="E164" s="882"/>
      <c r="F164" s="882"/>
      <c r="G164" s="882"/>
      <c r="H164" s="882"/>
      <c r="I164" s="882"/>
      <c r="J164" s="882"/>
      <c r="K164" s="882"/>
      <c r="L164" s="882"/>
      <c r="M164" s="882"/>
      <c r="N164" s="883"/>
    </row>
    <row r="165" spans="1:14" ht="94.5" hidden="1" outlineLevel="1" x14ac:dyDescent="0.25">
      <c r="A165" s="884" t="s">
        <v>89</v>
      </c>
      <c r="B165" s="890" t="s">
        <v>1281</v>
      </c>
      <c r="C165" s="880" t="s">
        <v>656</v>
      </c>
      <c r="D165" s="882"/>
      <c r="E165" s="882"/>
      <c r="F165" s="882"/>
      <c r="G165" s="882"/>
      <c r="H165" s="882"/>
      <c r="I165" s="882"/>
      <c r="J165" s="882"/>
      <c r="K165" s="882"/>
      <c r="L165" s="882"/>
      <c r="M165" s="882"/>
      <c r="N165" s="883"/>
    </row>
    <row r="166" spans="1:14" x14ac:dyDescent="0.25">
      <c r="A166" s="1363" t="s">
        <v>1282</v>
      </c>
      <c r="B166" s="1363"/>
      <c r="C166" s="1363"/>
      <c r="D166" s="1363"/>
      <c r="E166" s="1363"/>
      <c r="F166" s="1363"/>
      <c r="G166" s="1363"/>
      <c r="H166" s="1363"/>
      <c r="I166" s="1363"/>
      <c r="J166" s="1363"/>
      <c r="K166" s="1363"/>
      <c r="L166" s="1363"/>
      <c r="M166" s="1363"/>
      <c r="N166" s="1363"/>
    </row>
    <row r="167" spans="1:14" ht="31.5" collapsed="1" x14ac:dyDescent="0.25">
      <c r="A167" s="892" t="s">
        <v>1283</v>
      </c>
      <c r="B167" s="888" t="s">
        <v>1284</v>
      </c>
      <c r="C167" s="880" t="s">
        <v>1122</v>
      </c>
      <c r="D167" s="897">
        <f>D168+D172+D175+D181+D184</f>
        <v>542.73789044999762</v>
      </c>
      <c r="E167" s="897">
        <f>E168+E172+E175+E181+E184</f>
        <v>556.51163528999814</v>
      </c>
      <c r="F167" s="897">
        <f t="shared" ref="F167:M167" si="6">F168+F172+F175+F181+F184</f>
        <v>553.45066762742397</v>
      </c>
      <c r="G167" s="897">
        <f t="shared" si="6"/>
        <v>642.48257893620598</v>
      </c>
      <c r="H167" s="897"/>
      <c r="I167" s="897">
        <f t="shared" si="6"/>
        <v>655.60495059506127</v>
      </c>
      <c r="J167" s="897"/>
      <c r="K167" s="897">
        <f t="shared" si="6"/>
        <v>676.26184177281812</v>
      </c>
      <c r="L167" s="897"/>
      <c r="M167" s="897">
        <f t="shared" si="6"/>
        <v>1974.3493713040853</v>
      </c>
      <c r="N167" s="897"/>
    </row>
    <row r="168" spans="1:14" ht="47.25" hidden="1" outlineLevel="1" x14ac:dyDescent="0.25">
      <c r="A168" s="884" t="s">
        <v>90</v>
      </c>
      <c r="B168" s="890" t="s">
        <v>1123</v>
      </c>
      <c r="C168" s="880" t="s">
        <v>1122</v>
      </c>
      <c r="D168" s="897">
        <f>D171</f>
        <v>489.99696318999759</v>
      </c>
      <c r="E168" s="897">
        <f>E171</f>
        <v>518.65271635000113</v>
      </c>
      <c r="F168" s="897">
        <f t="shared" ref="F168:M168" si="7">F171</f>
        <v>515.55163966807606</v>
      </c>
      <c r="G168" s="897">
        <f t="shared" si="7"/>
        <v>597.11224497362605</v>
      </c>
      <c r="H168" s="897"/>
      <c r="I168" s="897">
        <f t="shared" si="7"/>
        <v>607.76080018187315</v>
      </c>
      <c r="J168" s="897"/>
      <c r="K168" s="897">
        <f t="shared" si="7"/>
        <v>629.4828162856212</v>
      </c>
      <c r="L168" s="897"/>
      <c r="M168" s="897">
        <f t="shared" si="7"/>
        <v>1834.3558614411204</v>
      </c>
      <c r="N168" s="897"/>
    </row>
    <row r="169" spans="1:14" ht="61.5" hidden="1" customHeight="1" outlineLevel="1" x14ac:dyDescent="0.25">
      <c r="A169" s="884" t="s">
        <v>1285</v>
      </c>
      <c r="B169" s="891" t="s">
        <v>1124</v>
      </c>
      <c r="C169" s="880" t="s">
        <v>1122</v>
      </c>
      <c r="D169" s="883"/>
      <c r="E169" s="883"/>
      <c r="F169" s="883"/>
      <c r="G169" s="883"/>
      <c r="H169" s="883"/>
      <c r="I169" s="883"/>
      <c r="J169" s="883"/>
      <c r="K169" s="883"/>
      <c r="L169" s="883"/>
      <c r="M169" s="883"/>
      <c r="N169" s="883"/>
    </row>
    <row r="170" spans="1:14" ht="61.5" hidden="1" customHeight="1" outlineLevel="1" x14ac:dyDescent="0.25">
      <c r="A170" s="884" t="s">
        <v>1286</v>
      </c>
      <c r="B170" s="891" t="s">
        <v>1125</v>
      </c>
      <c r="C170" s="880" t="s">
        <v>1122</v>
      </c>
      <c r="D170" s="883"/>
      <c r="E170" s="883"/>
      <c r="F170" s="883"/>
      <c r="G170" s="883"/>
      <c r="H170" s="883"/>
      <c r="I170" s="883"/>
      <c r="J170" s="883"/>
      <c r="K170" s="883"/>
      <c r="L170" s="883"/>
      <c r="M170" s="883"/>
      <c r="N170" s="883"/>
    </row>
    <row r="171" spans="1:14" ht="78.75" hidden="1" outlineLevel="1" x14ac:dyDescent="0.25">
      <c r="A171" s="884" t="s">
        <v>1287</v>
      </c>
      <c r="B171" s="891" t="s">
        <v>1126</v>
      </c>
      <c r="C171" s="880" t="s">
        <v>1122</v>
      </c>
      <c r="D171" s="897">
        <v>489.99696318999759</v>
      </c>
      <c r="E171" s="897">
        <v>518.65271635000113</v>
      </c>
      <c r="F171" s="897">
        <f>$E$171/$E$24*F24</f>
        <v>515.55163966807606</v>
      </c>
      <c r="G171" s="897">
        <f>$E$171/$E$24*G24</f>
        <v>597.11224497362605</v>
      </c>
      <c r="H171" s="883"/>
      <c r="I171" s="897">
        <f>$E$171/$E$24*I24</f>
        <v>607.76080018187315</v>
      </c>
      <c r="J171" s="883"/>
      <c r="K171" s="897">
        <f>$E$171/$E$24*K24</f>
        <v>629.4828162856212</v>
      </c>
      <c r="L171" s="883"/>
      <c r="M171" s="882">
        <f>G171+I171+K171</f>
        <v>1834.3558614411204</v>
      </c>
      <c r="N171" s="883"/>
    </row>
    <row r="172" spans="1:14" ht="31.5" hidden="1" outlineLevel="1" x14ac:dyDescent="0.25">
      <c r="A172" s="884" t="s">
        <v>91</v>
      </c>
      <c r="B172" s="890" t="s">
        <v>1127</v>
      </c>
      <c r="C172" s="880" t="s">
        <v>1122</v>
      </c>
      <c r="D172" s="897">
        <v>0.33753633999999988</v>
      </c>
      <c r="E172" s="897">
        <v>0.34873163999999995</v>
      </c>
      <c r="F172" s="882">
        <f>F28</f>
        <v>0.32511557124000001</v>
      </c>
      <c r="G172" s="882">
        <f>G28</f>
        <v>0.34499999999999997</v>
      </c>
      <c r="H172" s="883"/>
      <c r="I172" s="882">
        <f>I28</f>
        <v>0.35362499999999997</v>
      </c>
      <c r="J172" s="883"/>
      <c r="K172" s="882">
        <f>K28</f>
        <v>0.36246562499999996</v>
      </c>
      <c r="L172" s="883"/>
      <c r="M172" s="882">
        <f>G172+I172+K172</f>
        <v>1.0610906249999998</v>
      </c>
      <c r="N172" s="883"/>
    </row>
    <row r="173" spans="1:14" ht="31.5" hidden="1" outlineLevel="1" x14ac:dyDescent="0.25">
      <c r="A173" s="884" t="s">
        <v>1288</v>
      </c>
      <c r="B173" s="890" t="s">
        <v>1128</v>
      </c>
      <c r="C173" s="880" t="s">
        <v>1122</v>
      </c>
      <c r="D173" s="883"/>
      <c r="E173" s="883"/>
      <c r="F173" s="883"/>
      <c r="G173" s="883"/>
      <c r="H173" s="883"/>
      <c r="I173" s="883"/>
      <c r="J173" s="883"/>
      <c r="K173" s="883"/>
      <c r="L173" s="883"/>
      <c r="M173" s="883"/>
      <c r="N173" s="883"/>
    </row>
    <row r="174" spans="1:14" ht="47.25" hidden="1" outlineLevel="1" x14ac:dyDescent="0.25">
      <c r="A174" s="884" t="s">
        <v>1289</v>
      </c>
      <c r="B174" s="890" t="s">
        <v>1129</v>
      </c>
      <c r="C174" s="880" t="s">
        <v>1122</v>
      </c>
      <c r="D174" s="883"/>
      <c r="E174" s="883"/>
      <c r="F174" s="883"/>
      <c r="G174" s="883"/>
      <c r="H174" s="883"/>
      <c r="I174" s="883"/>
      <c r="J174" s="883"/>
      <c r="K174" s="883"/>
      <c r="L174" s="883"/>
      <c r="M174" s="883"/>
      <c r="N174" s="883"/>
    </row>
    <row r="175" spans="1:14" ht="47.25" hidden="1" outlineLevel="1" x14ac:dyDescent="0.25">
      <c r="A175" s="884" t="s">
        <v>1290</v>
      </c>
      <c r="B175" s="890" t="s">
        <v>1130</v>
      </c>
      <c r="C175" s="880" t="s">
        <v>1122</v>
      </c>
      <c r="D175" s="897">
        <v>3.1863417799999985</v>
      </c>
      <c r="E175" s="897">
        <v>0.70140950999999918</v>
      </c>
      <c r="F175" s="882">
        <f>F31</f>
        <v>0.48076140288135588</v>
      </c>
      <c r="G175" s="882">
        <f>G31</f>
        <v>0.47114617482372878</v>
      </c>
      <c r="H175" s="883"/>
      <c r="I175" s="882">
        <f>I31</f>
        <v>0.47114617482372878</v>
      </c>
      <c r="J175" s="883"/>
      <c r="K175" s="882">
        <f>K31</f>
        <v>0.47114617482372878</v>
      </c>
      <c r="L175" s="883"/>
      <c r="M175" s="882">
        <f>G175+I175+K175</f>
        <v>1.4134385244711862</v>
      </c>
      <c r="N175" s="883"/>
    </row>
    <row r="176" spans="1:14" ht="31.5" hidden="1" outlineLevel="1" x14ac:dyDescent="0.25">
      <c r="A176" s="884" t="s">
        <v>1291</v>
      </c>
      <c r="B176" s="890" t="s">
        <v>1131</v>
      </c>
      <c r="C176" s="880" t="s">
        <v>1122</v>
      </c>
      <c r="D176" s="883"/>
      <c r="E176" s="883"/>
      <c r="F176" s="883"/>
      <c r="G176" s="883"/>
      <c r="H176" s="883"/>
      <c r="I176" s="883"/>
      <c r="J176" s="883"/>
      <c r="K176" s="883"/>
      <c r="L176" s="883"/>
      <c r="M176" s="883"/>
      <c r="N176" s="883"/>
    </row>
    <row r="177" spans="1:14" ht="31.5" hidden="1" outlineLevel="1" x14ac:dyDescent="0.25">
      <c r="A177" s="884" t="s">
        <v>1292</v>
      </c>
      <c r="B177" s="890" t="s">
        <v>1132</v>
      </c>
      <c r="C177" s="880" t="s">
        <v>1122</v>
      </c>
      <c r="D177" s="883"/>
      <c r="E177" s="883"/>
      <c r="F177" s="883"/>
      <c r="G177" s="883"/>
      <c r="H177" s="883"/>
      <c r="I177" s="883"/>
      <c r="J177" s="883"/>
      <c r="K177" s="883"/>
      <c r="L177" s="883"/>
      <c r="M177" s="883"/>
      <c r="N177" s="883"/>
    </row>
    <row r="178" spans="1:14" ht="63" hidden="1" outlineLevel="1" x14ac:dyDescent="0.25">
      <c r="A178" s="884" t="s">
        <v>1293</v>
      </c>
      <c r="B178" s="890" t="s">
        <v>1134</v>
      </c>
      <c r="C178" s="880" t="s">
        <v>1122</v>
      </c>
      <c r="D178" s="883"/>
      <c r="E178" s="883"/>
      <c r="F178" s="883"/>
      <c r="G178" s="883"/>
      <c r="H178" s="883"/>
      <c r="I178" s="883"/>
      <c r="J178" s="883"/>
      <c r="K178" s="883"/>
      <c r="L178" s="883"/>
      <c r="M178" s="883"/>
      <c r="N178" s="883"/>
    </row>
    <row r="179" spans="1:14" ht="31.5" hidden="1" outlineLevel="1" x14ac:dyDescent="0.25">
      <c r="A179" s="884" t="s">
        <v>1294</v>
      </c>
      <c r="B179" s="891" t="s">
        <v>1136</v>
      </c>
      <c r="C179" s="880" t="s">
        <v>1122</v>
      </c>
      <c r="D179" s="883"/>
      <c r="E179" s="883"/>
      <c r="F179" s="883"/>
      <c r="G179" s="883"/>
      <c r="H179" s="883"/>
      <c r="I179" s="883"/>
      <c r="J179" s="883"/>
      <c r="K179" s="883"/>
      <c r="L179" s="883"/>
      <c r="M179" s="883"/>
      <c r="N179" s="883"/>
    </row>
    <row r="180" spans="1:14" ht="31.5" hidden="1" outlineLevel="1" x14ac:dyDescent="0.25">
      <c r="A180" s="884" t="s">
        <v>1295</v>
      </c>
      <c r="B180" s="891" t="s">
        <v>1138</v>
      </c>
      <c r="C180" s="880" t="s">
        <v>1122</v>
      </c>
      <c r="D180" s="883"/>
      <c r="E180" s="883"/>
      <c r="F180" s="883"/>
      <c r="G180" s="883"/>
      <c r="H180" s="883"/>
      <c r="I180" s="883"/>
      <c r="J180" s="883"/>
      <c r="K180" s="883"/>
      <c r="L180" s="883"/>
      <c r="M180" s="883"/>
      <c r="N180" s="883"/>
    </row>
    <row r="181" spans="1:14" ht="78.75" hidden="1" outlineLevel="1" x14ac:dyDescent="0.25">
      <c r="A181" s="884" t="s">
        <v>1296</v>
      </c>
      <c r="B181" s="890" t="s">
        <v>1297</v>
      </c>
      <c r="C181" s="880" t="s">
        <v>1122</v>
      </c>
      <c r="D181" s="897">
        <f>D183</f>
        <v>38.230521449999998</v>
      </c>
      <c r="E181" s="897">
        <f t="shared" ref="E181:K181" si="8">E183</f>
        <v>31.733314889999999</v>
      </c>
      <c r="F181" s="897">
        <f t="shared" si="8"/>
        <v>31.916178827229604</v>
      </c>
      <c r="G181" s="897">
        <f t="shared" si="8"/>
        <v>39.377215629759213</v>
      </c>
      <c r="H181" s="883"/>
      <c r="I181" s="897">
        <f t="shared" si="8"/>
        <v>41.84240708036743</v>
      </c>
      <c r="J181" s="883"/>
      <c r="K181" s="897">
        <f t="shared" si="8"/>
        <v>40.768441529376211</v>
      </c>
      <c r="L181" s="883"/>
      <c r="M181" s="882">
        <f>G181+I181+K181</f>
        <v>121.98806423950285</v>
      </c>
      <c r="N181" s="883"/>
    </row>
    <row r="182" spans="1:14" ht="31.5" hidden="1" outlineLevel="1" x14ac:dyDescent="0.25">
      <c r="A182" s="884" t="s">
        <v>1298</v>
      </c>
      <c r="B182" s="891" t="s">
        <v>1299</v>
      </c>
      <c r="C182" s="880" t="s">
        <v>1122</v>
      </c>
      <c r="D182" s="897"/>
      <c r="E182" s="883"/>
      <c r="F182" s="883"/>
      <c r="G182" s="883"/>
      <c r="H182" s="883"/>
      <c r="I182" s="883"/>
      <c r="J182" s="883"/>
      <c r="K182" s="883"/>
      <c r="L182" s="883"/>
      <c r="M182" s="883"/>
      <c r="N182" s="883"/>
    </row>
    <row r="183" spans="1:14" ht="63" hidden="1" outlineLevel="1" x14ac:dyDescent="0.25">
      <c r="A183" s="884" t="s">
        <v>1300</v>
      </c>
      <c r="B183" s="891" t="s">
        <v>1301</v>
      </c>
      <c r="C183" s="880" t="s">
        <v>1122</v>
      </c>
      <c r="D183" s="897">
        <v>38.230521449999998</v>
      </c>
      <c r="E183" s="897">
        <v>31.733314889999999</v>
      </c>
      <c r="F183" s="897">
        <f>$E$183/$E$102*F102</f>
        <v>31.916178827229604</v>
      </c>
      <c r="G183" s="897">
        <f>$E$183/$E$102*G102</f>
        <v>39.377215629759213</v>
      </c>
      <c r="H183" s="883"/>
      <c r="I183" s="897">
        <f>$E$183/$E$102*I102</f>
        <v>41.84240708036743</v>
      </c>
      <c r="J183" s="883"/>
      <c r="K183" s="897">
        <f>$E$183/$E$102*K102</f>
        <v>40.768441529376211</v>
      </c>
      <c r="L183" s="883"/>
      <c r="M183" s="882">
        <f>G183+I183+K183</f>
        <v>121.98806423950285</v>
      </c>
      <c r="N183" s="883"/>
    </row>
    <row r="184" spans="1:14" hidden="1" outlineLevel="1" x14ac:dyDescent="0.25">
      <c r="A184" s="884" t="s">
        <v>1302</v>
      </c>
      <c r="B184" s="890" t="s">
        <v>1140</v>
      </c>
      <c r="C184" s="880" t="s">
        <v>1122</v>
      </c>
      <c r="D184" s="897">
        <v>10.986527690000049</v>
      </c>
      <c r="E184" s="882">
        <v>5.0754628999970492</v>
      </c>
      <c r="F184" s="897">
        <f>E184*1.02</f>
        <v>5.1769721579969907</v>
      </c>
      <c r="G184" s="897">
        <f>F184</f>
        <v>5.1769721579969907</v>
      </c>
      <c r="H184" s="883"/>
      <c r="I184" s="897">
        <f>G184</f>
        <v>5.1769721579969907</v>
      </c>
      <c r="J184" s="883"/>
      <c r="K184" s="897">
        <f>I184</f>
        <v>5.1769721579969907</v>
      </c>
      <c r="L184" s="883"/>
      <c r="M184" s="882">
        <f>G184+I184+K184</f>
        <v>15.530916473990972</v>
      </c>
      <c r="N184" s="883"/>
    </row>
    <row r="185" spans="1:14" ht="31.5" collapsed="1" x14ac:dyDescent="0.25">
      <c r="A185" s="892" t="s">
        <v>1303</v>
      </c>
      <c r="B185" s="888" t="s">
        <v>1304</v>
      </c>
      <c r="C185" s="880" t="s">
        <v>1122</v>
      </c>
      <c r="D185" s="897">
        <f>D186+D187+D191+D192+D193+D194+D195+D196+D198+D199+D200+D201+D202</f>
        <v>490.27908457000382</v>
      </c>
      <c r="E185" s="897">
        <f>E186+E192+E194+E195+E196+E198+E199+E200+E202</f>
        <v>473.79251706424157</v>
      </c>
      <c r="F185" s="897">
        <f>F186+F192+F194+F195+F196+F198+F199+F200+F202</f>
        <v>503.28891240490219</v>
      </c>
      <c r="G185" s="897">
        <f>G186+G192+G194+G195+G196+G198+G199+G200+G202</f>
        <v>536.91717090045472</v>
      </c>
      <c r="H185" s="883"/>
      <c r="I185" s="897">
        <f>I186+I192+I194+I195+I196+I198+I199+I200+I202</f>
        <v>563.67117719121381</v>
      </c>
      <c r="J185" s="883"/>
      <c r="K185" s="897">
        <f>K186+K192+K194+K195+K196+K198+K199+K200+K202</f>
        <v>586.28857613222101</v>
      </c>
      <c r="L185" s="883"/>
      <c r="M185" s="897">
        <f>M186+M192+M194+M195+M196+M198+M199+M200+M202</f>
        <v>1688.1883339016995</v>
      </c>
      <c r="N185" s="883"/>
    </row>
    <row r="186" spans="1:14" hidden="1" outlineLevel="1" x14ac:dyDescent="0.25">
      <c r="A186" s="884" t="s">
        <v>1305</v>
      </c>
      <c r="B186" s="890" t="s">
        <v>1306</v>
      </c>
      <c r="C186" s="880" t="s">
        <v>1122</v>
      </c>
      <c r="D186" s="897">
        <v>186.20311201999999</v>
      </c>
      <c r="E186" s="897">
        <v>161.64953625999996</v>
      </c>
      <c r="F186" s="897">
        <f>F54</f>
        <v>156.83059566465113</v>
      </c>
      <c r="G186" s="897">
        <f>G54</f>
        <v>160.20479668452691</v>
      </c>
      <c r="H186" s="883"/>
      <c r="I186" s="897">
        <f>I54</f>
        <v>166.61298855190799</v>
      </c>
      <c r="J186" s="883"/>
      <c r="K186" s="897">
        <f>K54</f>
        <v>173.27750809398432</v>
      </c>
      <c r="L186" s="883"/>
      <c r="M186" s="882">
        <f>G186+I186+K186</f>
        <v>500.09529333041928</v>
      </c>
      <c r="N186" s="883"/>
    </row>
    <row r="187" spans="1:14" ht="31.5" hidden="1" outlineLevel="1" x14ac:dyDescent="0.25">
      <c r="A187" s="884" t="s">
        <v>1307</v>
      </c>
      <c r="B187" s="890" t="s">
        <v>1308</v>
      </c>
      <c r="C187" s="880" t="s">
        <v>1122</v>
      </c>
      <c r="D187" s="883"/>
      <c r="E187" s="883"/>
      <c r="F187" s="883"/>
      <c r="G187" s="883"/>
      <c r="H187" s="883"/>
      <c r="I187" s="883"/>
      <c r="J187" s="883"/>
      <c r="K187" s="883"/>
      <c r="L187" s="883"/>
      <c r="M187" s="883"/>
      <c r="N187" s="883"/>
    </row>
    <row r="188" spans="1:14" ht="47.25" hidden="1" outlineLevel="1" x14ac:dyDescent="0.25">
      <c r="A188" s="884" t="s">
        <v>1309</v>
      </c>
      <c r="B188" s="891" t="s">
        <v>1310</v>
      </c>
      <c r="C188" s="880" t="s">
        <v>1122</v>
      </c>
      <c r="D188" s="883"/>
      <c r="E188" s="883"/>
      <c r="F188" s="883"/>
      <c r="G188" s="883"/>
      <c r="H188" s="883"/>
      <c r="I188" s="883"/>
      <c r="J188" s="883"/>
      <c r="K188" s="883"/>
      <c r="L188" s="883"/>
      <c r="M188" s="883"/>
      <c r="N188" s="883"/>
    </row>
    <row r="189" spans="1:14" ht="31.5" hidden="1" outlineLevel="1" x14ac:dyDescent="0.25">
      <c r="A189" s="884" t="s">
        <v>1311</v>
      </c>
      <c r="B189" s="891" t="s">
        <v>1312</v>
      </c>
      <c r="C189" s="880" t="s">
        <v>1122</v>
      </c>
      <c r="D189" s="883"/>
      <c r="E189" s="883"/>
      <c r="F189" s="883"/>
      <c r="G189" s="883"/>
      <c r="H189" s="883"/>
      <c r="I189" s="883"/>
      <c r="J189" s="883"/>
      <c r="K189" s="883"/>
      <c r="L189" s="883"/>
      <c r="M189" s="883"/>
      <c r="N189" s="883"/>
    </row>
    <row r="190" spans="1:14" hidden="1" outlineLevel="1" x14ac:dyDescent="0.25">
      <c r="A190" s="884" t="s">
        <v>1313</v>
      </c>
      <c r="B190" s="891" t="s">
        <v>1314</v>
      </c>
      <c r="C190" s="880" t="s">
        <v>1122</v>
      </c>
      <c r="D190" s="883"/>
      <c r="E190" s="883"/>
      <c r="F190" s="883"/>
      <c r="G190" s="883"/>
      <c r="H190" s="883"/>
      <c r="I190" s="883"/>
      <c r="J190" s="883"/>
      <c r="K190" s="883"/>
      <c r="L190" s="883"/>
      <c r="M190" s="883"/>
      <c r="N190" s="883"/>
    </row>
    <row r="191" spans="1:14" ht="78.75" hidden="1" outlineLevel="1" x14ac:dyDescent="0.25">
      <c r="A191" s="884" t="s">
        <v>1315</v>
      </c>
      <c r="B191" s="890" t="s">
        <v>1316</v>
      </c>
      <c r="C191" s="880" t="s">
        <v>1122</v>
      </c>
      <c r="D191" s="883"/>
      <c r="E191" s="883"/>
      <c r="F191" s="883"/>
      <c r="G191" s="883"/>
      <c r="H191" s="883"/>
      <c r="I191" s="883"/>
      <c r="J191" s="883"/>
      <c r="K191" s="883"/>
      <c r="L191" s="883"/>
      <c r="M191" s="883"/>
      <c r="N191" s="883"/>
    </row>
    <row r="192" spans="1:14" ht="63" hidden="1" outlineLevel="1" x14ac:dyDescent="0.25">
      <c r="A192" s="884" t="s">
        <v>1317</v>
      </c>
      <c r="B192" s="890" t="s">
        <v>1318</v>
      </c>
      <c r="C192" s="880" t="s">
        <v>1122</v>
      </c>
      <c r="D192" s="897">
        <v>2.36378354</v>
      </c>
      <c r="E192" s="897">
        <v>1.45741455</v>
      </c>
      <c r="F192" s="897">
        <f>F64</f>
        <v>1.8317446505615218</v>
      </c>
      <c r="G192" s="897">
        <f>G64</f>
        <v>2.110938</v>
      </c>
      <c r="H192" s="883"/>
      <c r="I192" s="897">
        <f>I64</f>
        <v>2.1848208299999996</v>
      </c>
      <c r="J192" s="883"/>
      <c r="K192" s="897">
        <f>K64</f>
        <v>2.2612895590499993</v>
      </c>
      <c r="L192" s="883"/>
      <c r="M192" s="897">
        <f>M64*1.2</f>
        <v>7.8684580668599988</v>
      </c>
      <c r="N192" s="883"/>
    </row>
    <row r="193" spans="1:14" ht="47.25" hidden="1" outlineLevel="1" x14ac:dyDescent="0.25">
      <c r="A193" s="884" t="s">
        <v>1319</v>
      </c>
      <c r="B193" s="890" t="s">
        <v>1320</v>
      </c>
      <c r="C193" s="880" t="s">
        <v>1122</v>
      </c>
      <c r="D193" s="883"/>
      <c r="E193" s="883"/>
      <c r="F193" s="883"/>
      <c r="G193" s="883"/>
      <c r="H193" s="883"/>
      <c r="I193" s="883"/>
      <c r="J193" s="883"/>
      <c r="K193" s="883"/>
      <c r="L193" s="883"/>
      <c r="M193" s="883"/>
      <c r="N193" s="883"/>
    </row>
    <row r="194" spans="1:14" hidden="1" outlineLevel="1" x14ac:dyDescent="0.25">
      <c r="A194" s="884" t="s">
        <v>1321</v>
      </c>
      <c r="B194" s="890" t="s">
        <v>1322</v>
      </c>
      <c r="C194" s="880" t="s">
        <v>1122</v>
      </c>
      <c r="D194" s="897">
        <v>136.76335043000003</v>
      </c>
      <c r="E194" s="897">
        <v>149.6579640299999</v>
      </c>
      <c r="F194" s="897">
        <f>$E$194/$E$68*F68</f>
        <v>159.45760811502126</v>
      </c>
      <c r="G194" s="897">
        <f>$E$194/$E$68*G68</f>
        <v>175.50807666385296</v>
      </c>
      <c r="H194" s="883"/>
      <c r="I194" s="897">
        <f>$E$194/$E$68*I68</f>
        <v>182.52839973040707</v>
      </c>
      <c r="J194" s="883"/>
      <c r="K194" s="897">
        <f>$E$194/$E$68*K68</f>
        <v>189.82953571962338</v>
      </c>
      <c r="L194" s="883"/>
      <c r="M194" s="897">
        <f t="shared" ref="M194:M200" si="9">G194+I194+K194</f>
        <v>547.86601211388347</v>
      </c>
      <c r="N194" s="883"/>
    </row>
    <row r="195" spans="1:14" hidden="1" outlineLevel="1" x14ac:dyDescent="0.25">
      <c r="A195" s="884" t="s">
        <v>1323</v>
      </c>
      <c r="B195" s="890" t="s">
        <v>1324</v>
      </c>
      <c r="C195" s="880" t="s">
        <v>1122</v>
      </c>
      <c r="D195" s="897">
        <v>38.798259639999991</v>
      </c>
      <c r="E195" s="897">
        <v>38.200019689999998</v>
      </c>
      <c r="F195" s="897">
        <f>$E$195/$E$194*F194</f>
        <v>40.701367342489561</v>
      </c>
      <c r="G195" s="897">
        <f>$E$195/$E$194*G194</f>
        <v>44.798230603813835</v>
      </c>
      <c r="H195" s="883"/>
      <c r="I195" s="897">
        <f>$E$195/$E$194*I194</f>
        <v>46.590159827966389</v>
      </c>
      <c r="J195" s="883"/>
      <c r="K195" s="897">
        <f>$E$195/$E$194*K194</f>
        <v>48.453766221085054</v>
      </c>
      <c r="L195" s="883"/>
      <c r="M195" s="897">
        <f t="shared" si="9"/>
        <v>139.84215665286527</v>
      </c>
      <c r="N195" s="883"/>
    </row>
    <row r="196" spans="1:14" ht="33.75" hidden="1" customHeight="1" outlineLevel="1" x14ac:dyDescent="0.25">
      <c r="A196" s="884" t="s">
        <v>1325</v>
      </c>
      <c r="B196" s="890" t="s">
        <v>1326</v>
      </c>
      <c r="C196" s="880" t="s">
        <v>1122</v>
      </c>
      <c r="D196" s="897">
        <v>61.304838169999989</v>
      </c>
      <c r="E196" s="897">
        <v>59.623620180000017</v>
      </c>
      <c r="F196" s="897">
        <v>69.05945758</v>
      </c>
      <c r="G196" s="897">
        <v>76.132599999999996</v>
      </c>
      <c r="H196" s="883"/>
      <c r="I196" s="897">
        <v>80.724941450000003</v>
      </c>
      <c r="J196" s="883"/>
      <c r="K196" s="897">
        <v>84.457416330000001</v>
      </c>
      <c r="L196" s="883"/>
      <c r="M196" s="897">
        <f t="shared" si="9"/>
        <v>241.31495777999999</v>
      </c>
      <c r="N196" s="883"/>
    </row>
    <row r="197" spans="1:14" hidden="1" outlineLevel="1" x14ac:dyDescent="0.25">
      <c r="A197" s="884" t="s">
        <v>1327</v>
      </c>
      <c r="B197" s="891" t="s">
        <v>1328</v>
      </c>
      <c r="C197" s="880" t="s">
        <v>1122</v>
      </c>
      <c r="D197" s="897">
        <v>0.42785699999999999</v>
      </c>
      <c r="E197" s="898">
        <v>1.2712919999999999</v>
      </c>
      <c r="F197" s="882">
        <f>F124</f>
        <v>3.8669996500000003</v>
      </c>
      <c r="G197" s="882">
        <f>G124</f>
        <v>7.8356000000000003</v>
      </c>
      <c r="H197" s="883"/>
      <c r="I197" s="882">
        <f>I124</f>
        <v>7.757244</v>
      </c>
      <c r="J197" s="883"/>
      <c r="K197" s="882">
        <f>K124</f>
        <v>7.6020991200000001</v>
      </c>
      <c r="L197" s="883"/>
      <c r="M197" s="897">
        <f t="shared" si="9"/>
        <v>23.194943119999998</v>
      </c>
      <c r="N197" s="883"/>
    </row>
    <row r="198" spans="1:14" ht="31.5" hidden="1" outlineLevel="1" x14ac:dyDescent="0.25">
      <c r="A198" s="884" t="s">
        <v>1329</v>
      </c>
      <c r="B198" s="890" t="s">
        <v>1330</v>
      </c>
      <c r="C198" s="880" t="s">
        <v>1122</v>
      </c>
      <c r="D198" s="897">
        <v>10.674379269999998</v>
      </c>
      <c r="E198" s="897">
        <f>D198/(D60+D61)*(E60+E61)</f>
        <v>12.762053854242174</v>
      </c>
      <c r="F198" s="897">
        <f>E198/(E60+E61)*(F60+F61)</f>
        <v>10.826716416468901</v>
      </c>
      <c r="G198" s="897">
        <f>F198/(F60+F61)*(G60+G61)</f>
        <v>18.657501134125404</v>
      </c>
      <c r="H198" s="897"/>
      <c r="I198" s="897">
        <f>G198/(G60+G61)*(I60+I61)</f>
        <v>19.403801179490422</v>
      </c>
      <c r="J198" s="897"/>
      <c r="K198" s="897">
        <f>I198/(I60+I61)*(K60+K61)</f>
        <v>20.179953226670037</v>
      </c>
      <c r="L198" s="883"/>
      <c r="M198" s="897">
        <f t="shared" si="9"/>
        <v>58.241255540285863</v>
      </c>
      <c r="N198" s="883"/>
    </row>
    <row r="199" spans="1:14" ht="31.5" hidden="1" outlineLevel="1" x14ac:dyDescent="0.25">
      <c r="A199" s="884" t="s">
        <v>1331</v>
      </c>
      <c r="B199" s="890" t="s">
        <v>1332</v>
      </c>
      <c r="C199" s="880" t="s">
        <v>1122</v>
      </c>
      <c r="D199" s="897">
        <v>19.400191079999988</v>
      </c>
      <c r="E199" s="897">
        <v>22.35797718999995</v>
      </c>
      <c r="F199" s="897">
        <f>E199/E62*F62</f>
        <v>33.166516859599803</v>
      </c>
      <c r="G199" s="897">
        <f>F199/F62*G62</f>
        <v>27.384608160705763</v>
      </c>
      <c r="H199" s="883"/>
      <c r="I199" s="897">
        <f>G199/G62*I62</f>
        <v>32.815448264269016</v>
      </c>
      <c r="J199" s="883"/>
      <c r="K199" s="897">
        <f>I199/I62*K62</f>
        <v>33.502210964530434</v>
      </c>
      <c r="L199" s="883"/>
      <c r="M199" s="897">
        <f t="shared" si="9"/>
        <v>93.702267389505209</v>
      </c>
      <c r="N199" s="883"/>
    </row>
    <row r="200" spans="1:14" ht="31.5" hidden="1" outlineLevel="1" x14ac:dyDescent="0.25">
      <c r="A200" s="884" t="s">
        <v>1333</v>
      </c>
      <c r="B200" s="890" t="s">
        <v>1334</v>
      </c>
      <c r="C200" s="880" t="s">
        <v>1122</v>
      </c>
      <c r="D200" s="897">
        <v>2.2795566300000019</v>
      </c>
      <c r="E200" s="897">
        <v>2.2795566300000019</v>
      </c>
      <c r="F200" s="897">
        <f>F75</f>
        <v>2.2669115411082363</v>
      </c>
      <c r="G200" s="897">
        <f>G75</f>
        <v>2.389465533728</v>
      </c>
      <c r="H200" s="883"/>
      <c r="I200" s="897">
        <f>I75</f>
        <v>2.4850441550771198</v>
      </c>
      <c r="J200" s="883"/>
      <c r="K200" s="897">
        <f>K75</f>
        <v>2.4850441550771198</v>
      </c>
      <c r="L200" s="883"/>
      <c r="M200" s="897">
        <f t="shared" si="9"/>
        <v>7.3595538438822388</v>
      </c>
      <c r="N200" s="883"/>
    </row>
    <row r="201" spans="1:14" ht="94.5" hidden="1" outlineLevel="1" x14ac:dyDescent="0.25">
      <c r="A201" s="884" t="s">
        <v>1335</v>
      </c>
      <c r="B201" s="890" t="s">
        <v>1336</v>
      </c>
      <c r="C201" s="880" t="s">
        <v>1122</v>
      </c>
      <c r="D201" s="883"/>
      <c r="E201" s="883"/>
      <c r="F201" s="883"/>
      <c r="G201" s="883"/>
      <c r="H201" s="883"/>
      <c r="I201" s="883"/>
      <c r="J201" s="883"/>
      <c r="K201" s="883"/>
      <c r="L201" s="883"/>
      <c r="M201" s="883"/>
      <c r="N201" s="883"/>
    </row>
    <row r="202" spans="1:14" ht="31.5" hidden="1" outlineLevel="1" x14ac:dyDescent="0.25">
      <c r="A202" s="884" t="s">
        <v>1337</v>
      </c>
      <c r="B202" s="890" t="s">
        <v>1338</v>
      </c>
      <c r="C202" s="880" t="s">
        <v>1122</v>
      </c>
      <c r="D202" s="897">
        <v>32.491613790003882</v>
      </c>
      <c r="E202" s="882">
        <v>25.80437467999964</v>
      </c>
      <c r="F202" s="897">
        <f>(D202+E202)/2</f>
        <v>29.147994235001761</v>
      </c>
      <c r="G202" s="897">
        <f>F202*1.02</f>
        <v>29.730954119701796</v>
      </c>
      <c r="H202" s="883"/>
      <c r="I202" s="897">
        <f>G202*1.02</f>
        <v>30.325573202095832</v>
      </c>
      <c r="J202" s="883"/>
      <c r="K202" s="897">
        <f>I202*1.05</f>
        <v>31.841851862200624</v>
      </c>
      <c r="L202" s="883"/>
      <c r="M202" s="897">
        <f>G202+I202+K202</f>
        <v>91.898379183998259</v>
      </c>
      <c r="N202" s="883"/>
    </row>
    <row r="203" spans="1:14" ht="31.5" collapsed="1" x14ac:dyDescent="0.25">
      <c r="A203" s="892" t="s">
        <v>1339</v>
      </c>
      <c r="B203" s="888" t="s">
        <v>1340</v>
      </c>
      <c r="C203" s="880" t="s">
        <v>1122</v>
      </c>
      <c r="D203" s="883"/>
      <c r="E203" s="883"/>
      <c r="F203" s="883"/>
      <c r="G203" s="883"/>
      <c r="H203" s="883"/>
      <c r="I203" s="883"/>
      <c r="J203" s="883"/>
      <c r="K203" s="883"/>
      <c r="L203" s="883"/>
      <c r="M203" s="883"/>
      <c r="N203" s="883"/>
    </row>
    <row r="204" spans="1:14" ht="47.25" hidden="1" outlineLevel="1" x14ac:dyDescent="0.25">
      <c r="A204" s="884" t="s">
        <v>1341</v>
      </c>
      <c r="B204" s="890" t="s">
        <v>1342</v>
      </c>
      <c r="C204" s="880" t="s">
        <v>1122</v>
      </c>
      <c r="D204" s="883"/>
      <c r="E204" s="883"/>
      <c r="F204" s="883"/>
      <c r="G204" s="883"/>
      <c r="H204" s="883"/>
      <c r="I204" s="883"/>
      <c r="J204" s="883"/>
      <c r="K204" s="883"/>
      <c r="L204" s="883"/>
      <c r="M204" s="883"/>
      <c r="N204" s="883"/>
    </row>
    <row r="205" spans="1:14" ht="47.25" hidden="1" outlineLevel="1" x14ac:dyDescent="0.25">
      <c r="A205" s="884" t="s">
        <v>1343</v>
      </c>
      <c r="B205" s="890" t="s">
        <v>1344</v>
      </c>
      <c r="C205" s="880" t="s">
        <v>1122</v>
      </c>
      <c r="D205" s="883"/>
      <c r="E205" s="883"/>
      <c r="F205" s="883"/>
      <c r="G205" s="883"/>
      <c r="H205" s="883"/>
      <c r="I205" s="883"/>
      <c r="J205" s="883"/>
      <c r="K205" s="883"/>
      <c r="L205" s="883"/>
      <c r="M205" s="883"/>
      <c r="N205" s="883"/>
    </row>
    <row r="206" spans="1:14" ht="62.25" hidden="1" customHeight="1" outlineLevel="1" x14ac:dyDescent="0.25">
      <c r="A206" s="884" t="s">
        <v>1345</v>
      </c>
      <c r="B206" s="891" t="s">
        <v>1346</v>
      </c>
      <c r="C206" s="880" t="s">
        <v>1122</v>
      </c>
      <c r="D206" s="883"/>
      <c r="E206" s="883"/>
      <c r="F206" s="883"/>
      <c r="G206" s="883"/>
      <c r="H206" s="883"/>
      <c r="I206" s="883"/>
      <c r="J206" s="883"/>
      <c r="K206" s="883"/>
      <c r="L206" s="883"/>
      <c r="M206" s="883"/>
      <c r="N206" s="883"/>
    </row>
    <row r="207" spans="1:14" ht="31.5" hidden="1" outlineLevel="1" x14ac:dyDescent="0.25">
      <c r="A207" s="892" t="s">
        <v>1347</v>
      </c>
      <c r="B207" s="893" t="s">
        <v>1348</v>
      </c>
      <c r="C207" s="880" t="s">
        <v>1122</v>
      </c>
      <c r="D207" s="883"/>
      <c r="E207" s="883"/>
      <c r="F207" s="883"/>
      <c r="G207" s="883"/>
      <c r="H207" s="883"/>
      <c r="I207" s="883"/>
      <c r="J207" s="883"/>
      <c r="K207" s="883"/>
      <c r="L207" s="883"/>
      <c r="M207" s="883"/>
      <c r="N207" s="883"/>
    </row>
    <row r="208" spans="1:14" ht="63" hidden="1" outlineLevel="1" x14ac:dyDescent="0.25">
      <c r="A208" s="892" t="s">
        <v>1349</v>
      </c>
      <c r="B208" s="893" t="s">
        <v>1350</v>
      </c>
      <c r="C208" s="880" t="s">
        <v>1122</v>
      </c>
      <c r="D208" s="883"/>
      <c r="E208" s="883"/>
      <c r="F208" s="883"/>
      <c r="G208" s="883"/>
      <c r="H208" s="883"/>
      <c r="I208" s="883"/>
      <c r="J208" s="883"/>
      <c r="K208" s="883"/>
      <c r="L208" s="883"/>
      <c r="M208" s="883"/>
      <c r="N208" s="883"/>
    </row>
    <row r="209" spans="1:16" ht="31.5" hidden="1" outlineLevel="1" x14ac:dyDescent="0.25">
      <c r="A209" s="899" t="s">
        <v>1351</v>
      </c>
      <c r="B209" s="890" t="s">
        <v>1352</v>
      </c>
      <c r="C209" s="880" t="s">
        <v>1122</v>
      </c>
      <c r="D209" s="883"/>
      <c r="E209" s="883"/>
      <c r="F209" s="883"/>
      <c r="G209" s="883"/>
      <c r="H209" s="883"/>
      <c r="I209" s="883"/>
      <c r="J209" s="883"/>
      <c r="K209" s="883"/>
      <c r="L209" s="883"/>
      <c r="M209" s="883"/>
      <c r="N209" s="883"/>
    </row>
    <row r="210" spans="1:16" ht="31.5" x14ac:dyDescent="0.25">
      <c r="A210" s="892" t="s">
        <v>1353</v>
      </c>
      <c r="B210" s="888" t="s">
        <v>1354</v>
      </c>
      <c r="C210" s="880" t="s">
        <v>1122</v>
      </c>
      <c r="D210" s="897">
        <f>D211</f>
        <v>26.647181880000002</v>
      </c>
      <c r="E210" s="897">
        <f>E211</f>
        <v>50.462192250000001</v>
      </c>
      <c r="F210" s="897">
        <f>F211</f>
        <v>78.450783549999997</v>
      </c>
      <c r="G210" s="897">
        <f>G211</f>
        <v>89.38600000000001</v>
      </c>
      <c r="H210" s="897"/>
      <c r="I210" s="897">
        <f>I211</f>
        <v>95.313999999999993</v>
      </c>
      <c r="J210" s="897"/>
      <c r="K210" s="897">
        <f>K211</f>
        <v>91.432000000000002</v>
      </c>
      <c r="L210" s="897"/>
      <c r="M210" s="897">
        <f t="shared" ref="M210:M215" si="10">G210+I210+K210</f>
        <v>276.13200000000001</v>
      </c>
      <c r="N210" s="883"/>
      <c r="P210" s="900"/>
    </row>
    <row r="211" spans="1:16" ht="31.5" outlineLevel="1" x14ac:dyDescent="0.25">
      <c r="A211" s="899" t="s">
        <v>1355</v>
      </c>
      <c r="B211" s="890" t="s">
        <v>1356</v>
      </c>
      <c r="C211" s="880" t="s">
        <v>1122</v>
      </c>
      <c r="D211" s="897">
        <f>SUM(D212:D215)</f>
        <v>26.647181880000002</v>
      </c>
      <c r="E211" s="897">
        <f>SUM(E212:E215)</f>
        <v>50.462192250000001</v>
      </c>
      <c r="F211" s="897">
        <f>SUM(F212:F215)</f>
        <v>78.450783549999997</v>
      </c>
      <c r="G211" s="897">
        <f>SUM(G212:G215)</f>
        <v>89.38600000000001</v>
      </c>
      <c r="H211" s="897"/>
      <c r="I211" s="897">
        <f>SUM(I212:I215)</f>
        <v>95.313999999999993</v>
      </c>
      <c r="J211" s="897"/>
      <c r="K211" s="897">
        <f>SUM(K212:K215)</f>
        <v>91.432000000000002</v>
      </c>
      <c r="L211" s="897"/>
      <c r="M211" s="897">
        <f t="shared" si="10"/>
        <v>276.13200000000001</v>
      </c>
      <c r="N211" s="883"/>
      <c r="P211" s="900"/>
    </row>
    <row r="212" spans="1:16" ht="31.5" outlineLevel="1" x14ac:dyDescent="0.25">
      <c r="A212" s="899" t="s">
        <v>1357</v>
      </c>
      <c r="B212" s="891" t="s">
        <v>1358</v>
      </c>
      <c r="C212" s="880" t="s">
        <v>1122</v>
      </c>
      <c r="D212" s="897">
        <v>3.2804000000000002</v>
      </c>
      <c r="E212" s="897">
        <v>0.48</v>
      </c>
      <c r="F212" s="897">
        <v>7.4453987200000009</v>
      </c>
      <c r="G212" s="897">
        <v>28.742000000000001</v>
      </c>
      <c r="H212" s="897"/>
      <c r="I212" s="897">
        <v>58.755000000000003</v>
      </c>
      <c r="J212" s="883"/>
      <c r="K212" s="897">
        <v>64.408000000000001</v>
      </c>
      <c r="L212" s="883"/>
      <c r="M212" s="897">
        <f t="shared" si="10"/>
        <v>151.905</v>
      </c>
      <c r="N212" s="883"/>
      <c r="P212" s="900"/>
    </row>
    <row r="213" spans="1:16" ht="31.5" outlineLevel="1" x14ac:dyDescent="0.25">
      <c r="A213" s="899" t="s">
        <v>1359</v>
      </c>
      <c r="B213" s="891" t="s">
        <v>1360</v>
      </c>
      <c r="C213" s="880" t="s">
        <v>1122</v>
      </c>
      <c r="D213" s="897">
        <v>22.251614920000002</v>
      </c>
      <c r="E213" s="897">
        <v>39.268426600000005</v>
      </c>
      <c r="F213" s="897">
        <v>49.962878019999998</v>
      </c>
      <c r="G213" s="897">
        <v>36.054000000000002</v>
      </c>
      <c r="H213" s="883"/>
      <c r="I213" s="897">
        <v>17.959</v>
      </c>
      <c r="J213" s="883"/>
      <c r="K213" s="897">
        <v>21.864000000000001</v>
      </c>
      <c r="L213" s="883"/>
      <c r="M213" s="897">
        <f t="shared" si="10"/>
        <v>75.87700000000001</v>
      </c>
      <c r="N213" s="883"/>
    </row>
    <row r="214" spans="1:16" ht="47.25" outlineLevel="1" x14ac:dyDescent="0.25">
      <c r="A214" s="899" t="s">
        <v>1361</v>
      </c>
      <c r="B214" s="891" t="s">
        <v>1362</v>
      </c>
      <c r="C214" s="880" t="s">
        <v>1122</v>
      </c>
      <c r="D214" s="897">
        <v>1.0742780599999999</v>
      </c>
      <c r="E214" s="898">
        <v>0</v>
      </c>
      <c r="F214" s="897">
        <v>16.52704014</v>
      </c>
      <c r="G214" s="897">
        <v>23.19</v>
      </c>
      <c r="H214" s="897"/>
      <c r="I214" s="897">
        <v>10</v>
      </c>
      <c r="J214" s="897"/>
      <c r="K214" s="897">
        <v>4.5599999999999996</v>
      </c>
      <c r="L214" s="883"/>
      <c r="M214" s="898">
        <f t="shared" si="10"/>
        <v>37.75</v>
      </c>
      <c r="N214" s="883"/>
    </row>
    <row r="215" spans="1:16" ht="47.25" outlineLevel="1" x14ac:dyDescent="0.25">
      <c r="A215" s="899" t="s">
        <v>1363</v>
      </c>
      <c r="B215" s="891" t="s">
        <v>1364</v>
      </c>
      <c r="C215" s="880" t="s">
        <v>1122</v>
      </c>
      <c r="D215" s="898">
        <v>4.0888899999999999E-2</v>
      </c>
      <c r="E215" s="898">
        <v>10.713765649999999</v>
      </c>
      <c r="F215" s="897">
        <v>4.5154666700000003</v>
      </c>
      <c r="G215" s="897">
        <v>1.4000000000000001</v>
      </c>
      <c r="H215" s="883"/>
      <c r="I215" s="897">
        <v>8.6000000000000014</v>
      </c>
      <c r="J215" s="883"/>
      <c r="K215" s="897">
        <v>0.6</v>
      </c>
      <c r="L215" s="883"/>
      <c r="M215" s="882">
        <f t="shared" si="10"/>
        <v>10.600000000000001</v>
      </c>
      <c r="N215" s="883"/>
    </row>
    <row r="216" spans="1:16" ht="47.25" hidden="1" x14ac:dyDescent="0.25">
      <c r="A216" s="899" t="s">
        <v>1365</v>
      </c>
      <c r="B216" s="891" t="s">
        <v>1366</v>
      </c>
      <c r="C216" s="880" t="s">
        <v>1122</v>
      </c>
      <c r="D216" s="883"/>
      <c r="E216" s="883"/>
      <c r="F216" s="883"/>
      <c r="G216" s="883"/>
      <c r="H216" s="883"/>
      <c r="I216" s="883"/>
      <c r="J216" s="883"/>
      <c r="K216" s="883"/>
      <c r="L216" s="883"/>
      <c r="M216" s="883"/>
      <c r="N216" s="883"/>
    </row>
    <row r="217" spans="1:16" ht="47.25" hidden="1" x14ac:dyDescent="0.25">
      <c r="A217" s="899" t="s">
        <v>1367</v>
      </c>
      <c r="B217" s="891" t="s">
        <v>1368</v>
      </c>
      <c r="C217" s="880" t="s">
        <v>1122</v>
      </c>
      <c r="D217" s="883"/>
      <c r="E217" s="883"/>
      <c r="F217" s="883"/>
      <c r="G217" s="883"/>
      <c r="H217" s="883"/>
      <c r="I217" s="883"/>
      <c r="J217" s="883"/>
      <c r="K217" s="883"/>
      <c r="L217" s="883"/>
      <c r="M217" s="883"/>
      <c r="N217" s="883"/>
    </row>
    <row r="218" spans="1:16" ht="31.5" hidden="1" x14ac:dyDescent="0.25">
      <c r="A218" s="899" t="s">
        <v>1369</v>
      </c>
      <c r="B218" s="890" t="s">
        <v>1370</v>
      </c>
      <c r="C218" s="880" t="s">
        <v>1122</v>
      </c>
      <c r="D218" s="883"/>
      <c r="E218" s="883"/>
      <c r="F218" s="883"/>
      <c r="G218" s="883"/>
      <c r="H218" s="883"/>
      <c r="I218" s="883"/>
      <c r="J218" s="883"/>
      <c r="K218" s="883"/>
      <c r="L218" s="883"/>
      <c r="M218" s="883"/>
      <c r="N218" s="883"/>
    </row>
    <row r="219" spans="1:16" ht="47.25" hidden="1" x14ac:dyDescent="0.25">
      <c r="A219" s="899" t="s">
        <v>1371</v>
      </c>
      <c r="B219" s="890" t="s">
        <v>1372</v>
      </c>
      <c r="C219" s="880" t="s">
        <v>1122</v>
      </c>
      <c r="D219" s="883"/>
      <c r="E219" s="883"/>
      <c r="F219" s="883"/>
      <c r="G219" s="883"/>
      <c r="H219" s="883"/>
      <c r="I219" s="883"/>
      <c r="J219" s="883"/>
      <c r="K219" s="883"/>
      <c r="L219" s="883"/>
      <c r="M219" s="883"/>
      <c r="N219" s="883"/>
    </row>
    <row r="220" spans="1:16" hidden="1" x14ac:dyDescent="0.25">
      <c r="A220" s="899" t="s">
        <v>1373</v>
      </c>
      <c r="B220" s="890" t="s">
        <v>1203</v>
      </c>
      <c r="C220" s="880" t="s">
        <v>656</v>
      </c>
      <c r="D220" s="883"/>
      <c r="E220" s="883"/>
      <c r="F220" s="883"/>
      <c r="G220" s="883"/>
      <c r="H220" s="883"/>
      <c r="I220" s="883"/>
      <c r="J220" s="883"/>
      <c r="K220" s="883"/>
      <c r="L220" s="883"/>
      <c r="M220" s="883"/>
      <c r="N220" s="883"/>
    </row>
    <row r="221" spans="1:16" ht="63" hidden="1" x14ac:dyDescent="0.25">
      <c r="A221" s="899" t="s">
        <v>1374</v>
      </c>
      <c r="B221" s="891" t="s">
        <v>1375</v>
      </c>
      <c r="C221" s="880" t="s">
        <v>1122</v>
      </c>
      <c r="D221" s="883"/>
      <c r="E221" s="883"/>
      <c r="F221" s="883"/>
      <c r="G221" s="883"/>
      <c r="H221" s="883"/>
      <c r="I221" s="883"/>
      <c r="J221" s="883"/>
      <c r="K221" s="883"/>
      <c r="L221" s="883"/>
      <c r="M221" s="883"/>
      <c r="N221" s="883"/>
    </row>
    <row r="222" spans="1:16" ht="31.5" x14ac:dyDescent="0.25">
      <c r="A222" s="892" t="s">
        <v>1376</v>
      </c>
      <c r="B222" s="888" t="s">
        <v>1377</v>
      </c>
      <c r="C222" s="880" t="s">
        <v>1122</v>
      </c>
      <c r="D222" s="897">
        <f>D223</f>
        <v>13.905409099999993</v>
      </c>
      <c r="E222" s="897">
        <f>E223</f>
        <v>16.675705430000001</v>
      </c>
      <c r="F222" s="897">
        <f>F223</f>
        <v>17.829143194398057</v>
      </c>
      <c r="G222" s="897">
        <f>G223</f>
        <v>14.818</v>
      </c>
      <c r="H222" s="883"/>
      <c r="I222" s="897">
        <f>I223</f>
        <v>14.818</v>
      </c>
      <c r="J222" s="883"/>
      <c r="K222" s="897">
        <f>K223</f>
        <v>17.574932903367369</v>
      </c>
      <c r="L222" s="883"/>
      <c r="M222" s="897">
        <f>M223</f>
        <v>47.210932903367365</v>
      </c>
      <c r="N222" s="883"/>
    </row>
    <row r="223" spans="1:16" outlineLevel="1" x14ac:dyDescent="0.25">
      <c r="A223" s="899" t="s">
        <v>1378</v>
      </c>
      <c r="B223" s="890" t="s">
        <v>1379</v>
      </c>
      <c r="C223" s="880" t="s">
        <v>1122</v>
      </c>
      <c r="D223" s="897">
        <v>13.905409099999993</v>
      </c>
      <c r="E223" s="897">
        <v>16.675705430000001</v>
      </c>
      <c r="F223" s="882">
        <f>F99</f>
        <v>17.829143194398057</v>
      </c>
      <c r="G223" s="882">
        <f>G99</f>
        <v>14.818</v>
      </c>
      <c r="H223" s="883"/>
      <c r="I223" s="882">
        <f>I99</f>
        <v>14.818</v>
      </c>
      <c r="J223" s="883"/>
      <c r="K223" s="882">
        <f>K99</f>
        <v>17.574932903367369</v>
      </c>
      <c r="L223" s="883"/>
      <c r="M223" s="882">
        <f>G223+I223+K223</f>
        <v>47.210932903367365</v>
      </c>
      <c r="N223" s="883"/>
    </row>
    <row r="224" spans="1:16" ht="31.5" outlineLevel="1" x14ac:dyDescent="0.25">
      <c r="A224" s="899" t="s">
        <v>1380</v>
      </c>
      <c r="B224" s="890" t="s">
        <v>1381</v>
      </c>
      <c r="C224" s="880" t="s">
        <v>1122</v>
      </c>
      <c r="D224" s="883"/>
      <c r="E224" s="883"/>
      <c r="F224" s="883"/>
      <c r="G224" s="883"/>
      <c r="H224" s="883"/>
      <c r="I224" s="883"/>
      <c r="J224" s="883"/>
      <c r="K224" s="883"/>
      <c r="L224" s="883"/>
      <c r="M224" s="883"/>
      <c r="N224" s="883"/>
    </row>
    <row r="225" spans="1:14" outlineLevel="1" x14ac:dyDescent="0.25">
      <c r="A225" s="899" t="s">
        <v>1382</v>
      </c>
      <c r="B225" s="891" t="s">
        <v>1383</v>
      </c>
      <c r="C225" s="880" t="s">
        <v>1122</v>
      </c>
      <c r="D225" s="883"/>
      <c r="E225" s="883"/>
      <c r="F225" s="883"/>
      <c r="G225" s="883"/>
      <c r="H225" s="883"/>
      <c r="I225" s="883"/>
      <c r="J225" s="883"/>
      <c r="K225" s="883"/>
      <c r="L225" s="883"/>
      <c r="M225" s="883"/>
      <c r="N225" s="883"/>
    </row>
    <row r="226" spans="1:14" ht="31.5" outlineLevel="1" x14ac:dyDescent="0.25">
      <c r="A226" s="899" t="s">
        <v>1384</v>
      </c>
      <c r="B226" s="891" t="s">
        <v>1385</v>
      </c>
      <c r="C226" s="880" t="s">
        <v>1122</v>
      </c>
      <c r="D226" s="883"/>
      <c r="E226" s="883"/>
      <c r="F226" s="883"/>
      <c r="G226" s="883"/>
      <c r="H226" s="883"/>
      <c r="I226" s="883"/>
      <c r="J226" s="883"/>
      <c r="K226" s="883"/>
      <c r="L226" s="883"/>
      <c r="M226" s="883"/>
      <c r="N226" s="883"/>
    </row>
    <row r="227" spans="1:14" ht="31.5" outlineLevel="1" x14ac:dyDescent="0.25">
      <c r="A227" s="899" t="s">
        <v>1386</v>
      </c>
      <c r="B227" s="891" t="s">
        <v>1387</v>
      </c>
      <c r="C227" s="880" t="s">
        <v>1122</v>
      </c>
      <c r="D227" s="883"/>
      <c r="E227" s="883"/>
      <c r="F227" s="883"/>
      <c r="G227" s="883"/>
      <c r="H227" s="883"/>
      <c r="I227" s="883"/>
      <c r="J227" s="883"/>
      <c r="K227" s="883"/>
      <c r="L227" s="883"/>
      <c r="M227" s="883"/>
      <c r="N227" s="883"/>
    </row>
    <row r="228" spans="1:14" ht="31.5" outlineLevel="1" x14ac:dyDescent="0.25">
      <c r="A228" s="899" t="s">
        <v>1388</v>
      </c>
      <c r="B228" s="890" t="s">
        <v>1389</v>
      </c>
      <c r="C228" s="880" t="s">
        <v>1122</v>
      </c>
      <c r="D228" s="883"/>
      <c r="E228" s="883"/>
      <c r="F228" s="883"/>
      <c r="G228" s="883"/>
      <c r="H228" s="883"/>
      <c r="I228" s="883"/>
      <c r="J228" s="883"/>
      <c r="K228" s="883"/>
      <c r="L228" s="883"/>
      <c r="M228" s="883"/>
      <c r="N228" s="883"/>
    </row>
    <row r="229" spans="1:14" ht="47.25" outlineLevel="1" x14ac:dyDescent="0.25">
      <c r="A229" s="899" t="s">
        <v>1390</v>
      </c>
      <c r="B229" s="890" t="s">
        <v>1391</v>
      </c>
      <c r="C229" s="880" t="s">
        <v>1122</v>
      </c>
      <c r="D229" s="883"/>
      <c r="E229" s="883"/>
      <c r="F229" s="883"/>
      <c r="G229" s="883"/>
      <c r="H229" s="883"/>
      <c r="I229" s="883"/>
      <c r="J229" s="883"/>
      <c r="K229" s="883"/>
      <c r="L229" s="883"/>
      <c r="M229" s="883"/>
      <c r="N229" s="883"/>
    </row>
    <row r="230" spans="1:14" outlineLevel="1" x14ac:dyDescent="0.25">
      <c r="A230" s="899" t="s">
        <v>1392</v>
      </c>
      <c r="B230" s="891" t="s">
        <v>1393</v>
      </c>
      <c r="C230" s="880" t="s">
        <v>1122</v>
      </c>
      <c r="D230" s="883"/>
      <c r="E230" s="883"/>
      <c r="F230" s="883"/>
      <c r="G230" s="883"/>
      <c r="H230" s="883"/>
      <c r="I230" s="883"/>
      <c r="J230" s="883"/>
      <c r="K230" s="883"/>
      <c r="L230" s="883"/>
      <c r="M230" s="883"/>
      <c r="N230" s="883"/>
    </row>
    <row r="231" spans="1:14" outlineLevel="1" x14ac:dyDescent="0.25">
      <c r="A231" s="899" t="s">
        <v>1394</v>
      </c>
      <c r="B231" s="891" t="s">
        <v>1395</v>
      </c>
      <c r="C231" s="880" t="s">
        <v>1122</v>
      </c>
      <c r="D231" s="883"/>
      <c r="E231" s="883"/>
      <c r="F231" s="883"/>
      <c r="G231" s="883"/>
      <c r="H231" s="883"/>
      <c r="I231" s="883"/>
      <c r="J231" s="883"/>
      <c r="K231" s="883"/>
      <c r="L231" s="883"/>
      <c r="M231" s="883"/>
      <c r="N231" s="883"/>
    </row>
    <row r="232" spans="1:14" ht="31.5" outlineLevel="1" x14ac:dyDescent="0.25">
      <c r="A232" s="899" t="s">
        <v>1396</v>
      </c>
      <c r="B232" s="890" t="s">
        <v>1397</v>
      </c>
      <c r="C232" s="880" t="s">
        <v>1122</v>
      </c>
      <c r="D232" s="883"/>
      <c r="E232" s="883"/>
      <c r="F232" s="883"/>
      <c r="G232" s="883"/>
      <c r="H232" s="883"/>
      <c r="I232" s="883"/>
      <c r="J232" s="883"/>
      <c r="K232" s="883"/>
      <c r="L232" s="883"/>
      <c r="M232" s="883"/>
      <c r="N232" s="883"/>
    </row>
    <row r="233" spans="1:14" ht="31.5" outlineLevel="1" x14ac:dyDescent="0.25">
      <c r="A233" s="899" t="s">
        <v>1398</v>
      </c>
      <c r="B233" s="890" t="s">
        <v>1399</v>
      </c>
      <c r="C233" s="880" t="s">
        <v>1122</v>
      </c>
      <c r="D233" s="883"/>
      <c r="E233" s="883"/>
      <c r="F233" s="883"/>
      <c r="G233" s="883"/>
      <c r="H233" s="883"/>
      <c r="I233" s="883"/>
      <c r="J233" s="883"/>
      <c r="K233" s="883"/>
      <c r="L233" s="883"/>
      <c r="M233" s="883"/>
      <c r="N233" s="883"/>
    </row>
    <row r="234" spans="1:14" ht="31.5" outlineLevel="1" x14ac:dyDescent="0.25">
      <c r="A234" s="899" t="s">
        <v>1400</v>
      </c>
      <c r="B234" s="890" t="s">
        <v>1401</v>
      </c>
      <c r="C234" s="880" t="s">
        <v>1122</v>
      </c>
      <c r="D234" s="883"/>
      <c r="E234" s="883"/>
      <c r="F234" s="883"/>
      <c r="G234" s="883"/>
      <c r="H234" s="883"/>
      <c r="I234" s="883"/>
      <c r="J234" s="883"/>
      <c r="K234" s="883"/>
      <c r="L234" s="883"/>
      <c r="M234" s="883"/>
      <c r="N234" s="883"/>
    </row>
    <row r="235" spans="1:14" ht="31.5" x14ac:dyDescent="0.25">
      <c r="A235" s="892" t="s">
        <v>1402</v>
      </c>
      <c r="B235" s="888" t="s">
        <v>1403</v>
      </c>
      <c r="C235" s="880" t="s">
        <v>1122</v>
      </c>
      <c r="D235" s="883"/>
      <c r="E235" s="883"/>
      <c r="F235" s="883"/>
      <c r="G235" s="883"/>
      <c r="H235" s="883"/>
      <c r="I235" s="883"/>
      <c r="J235" s="883"/>
      <c r="K235" s="883"/>
      <c r="L235" s="883"/>
      <c r="M235" s="883"/>
      <c r="N235" s="883"/>
    </row>
    <row r="236" spans="1:14" ht="31.5" outlineLevel="1" x14ac:dyDescent="0.25">
      <c r="A236" s="899" t="s">
        <v>1404</v>
      </c>
      <c r="B236" s="890" t="s">
        <v>1405</v>
      </c>
      <c r="C236" s="880" t="s">
        <v>1122</v>
      </c>
      <c r="D236" s="883"/>
      <c r="E236" s="883"/>
      <c r="F236" s="883"/>
      <c r="G236" s="883"/>
      <c r="H236" s="883"/>
      <c r="I236" s="883"/>
      <c r="J236" s="883"/>
      <c r="K236" s="883"/>
      <c r="L236" s="883"/>
      <c r="M236" s="883"/>
      <c r="N236" s="883"/>
    </row>
    <row r="237" spans="1:14" outlineLevel="1" x14ac:dyDescent="0.25">
      <c r="A237" s="899" t="s">
        <v>1406</v>
      </c>
      <c r="B237" s="891" t="s">
        <v>1383</v>
      </c>
      <c r="C237" s="880" t="s">
        <v>1122</v>
      </c>
      <c r="D237" s="883"/>
      <c r="E237" s="883"/>
      <c r="F237" s="883"/>
      <c r="G237" s="883"/>
      <c r="H237" s="883"/>
      <c r="I237" s="883"/>
      <c r="J237" s="883"/>
      <c r="K237" s="883"/>
      <c r="L237" s="883"/>
      <c r="M237" s="883"/>
      <c r="N237" s="883"/>
    </row>
    <row r="238" spans="1:14" ht="19.5" customHeight="1" outlineLevel="1" x14ac:dyDescent="0.25">
      <c r="A238" s="899" t="s">
        <v>1407</v>
      </c>
      <c r="B238" s="891" t="s">
        <v>1385</v>
      </c>
      <c r="C238" s="880" t="s">
        <v>1122</v>
      </c>
      <c r="D238" s="883"/>
      <c r="E238" s="883"/>
      <c r="F238" s="883"/>
      <c r="G238" s="883"/>
      <c r="H238" s="883"/>
      <c r="I238" s="883"/>
      <c r="J238" s="883"/>
      <c r="K238" s="883"/>
      <c r="L238" s="883"/>
      <c r="M238" s="883"/>
      <c r="N238" s="883"/>
    </row>
    <row r="239" spans="1:14" ht="31.5" outlineLevel="1" x14ac:dyDescent="0.25">
      <c r="A239" s="899" t="s">
        <v>1408</v>
      </c>
      <c r="B239" s="891" t="s">
        <v>1387</v>
      </c>
      <c r="C239" s="880" t="s">
        <v>1122</v>
      </c>
      <c r="D239" s="883"/>
      <c r="E239" s="883"/>
      <c r="F239" s="883"/>
      <c r="G239" s="883"/>
      <c r="H239" s="883"/>
      <c r="I239" s="883"/>
      <c r="J239" s="883"/>
      <c r="K239" s="883"/>
      <c r="L239" s="883"/>
      <c r="M239" s="883"/>
      <c r="N239" s="883"/>
    </row>
    <row r="240" spans="1:14" outlineLevel="1" x14ac:dyDescent="0.25">
      <c r="A240" s="899" t="s">
        <v>1409</v>
      </c>
      <c r="B240" s="890" t="s">
        <v>1271</v>
      </c>
      <c r="C240" s="880" t="s">
        <v>1122</v>
      </c>
      <c r="D240" s="883"/>
      <c r="E240" s="883"/>
      <c r="F240" s="883"/>
      <c r="G240" s="883"/>
      <c r="H240" s="883"/>
      <c r="I240" s="883"/>
      <c r="J240" s="883"/>
      <c r="K240" s="883"/>
      <c r="L240" s="883"/>
      <c r="M240" s="883"/>
      <c r="N240" s="883"/>
    </row>
    <row r="241" spans="1:14" ht="31.5" outlineLevel="1" x14ac:dyDescent="0.25">
      <c r="A241" s="899" t="s">
        <v>1410</v>
      </c>
      <c r="B241" s="890" t="s">
        <v>1411</v>
      </c>
      <c r="C241" s="880" t="s">
        <v>1122</v>
      </c>
      <c r="D241" s="883"/>
      <c r="E241" s="883"/>
      <c r="F241" s="883"/>
      <c r="G241" s="883"/>
      <c r="H241" s="883"/>
      <c r="I241" s="883"/>
      <c r="J241" s="883"/>
      <c r="K241" s="883"/>
      <c r="L241" s="883"/>
      <c r="M241" s="883"/>
      <c r="N241" s="883"/>
    </row>
    <row r="242" spans="1:14" ht="63" x14ac:dyDescent="0.25">
      <c r="A242" s="892" t="s">
        <v>1412</v>
      </c>
      <c r="B242" s="888" t="s">
        <v>1413</v>
      </c>
      <c r="C242" s="880" t="s">
        <v>1122</v>
      </c>
      <c r="D242" s="897">
        <f>D167-D185</f>
        <v>52.458805879993804</v>
      </c>
      <c r="E242" s="897">
        <f>E167-E185</f>
        <v>82.719118225756574</v>
      </c>
      <c r="F242" s="897">
        <f t="shared" ref="F242:M242" si="11">F167-F185</f>
        <v>50.161755222521776</v>
      </c>
      <c r="G242" s="897">
        <f t="shared" si="11"/>
        <v>105.56540803575126</v>
      </c>
      <c r="H242" s="897"/>
      <c r="I242" s="897">
        <f t="shared" si="11"/>
        <v>91.933773403847454</v>
      </c>
      <c r="J242" s="897"/>
      <c r="K242" s="897">
        <f t="shared" si="11"/>
        <v>89.973265640597106</v>
      </c>
      <c r="L242" s="897"/>
      <c r="M242" s="897">
        <f t="shared" si="11"/>
        <v>286.16103740238577</v>
      </c>
      <c r="N242" s="897"/>
    </row>
    <row r="243" spans="1:14" ht="63" x14ac:dyDescent="0.25">
      <c r="A243" s="892" t="s">
        <v>1414</v>
      </c>
      <c r="B243" s="888" t="s">
        <v>1415</v>
      </c>
      <c r="C243" s="880" t="s">
        <v>1122</v>
      </c>
      <c r="D243" s="897">
        <f>D203-D210</f>
        <v>-26.647181880000002</v>
      </c>
      <c r="E243" s="897">
        <f>E203-E210</f>
        <v>-50.462192250000001</v>
      </c>
      <c r="F243" s="897">
        <f>F203-F210</f>
        <v>-78.450783549999997</v>
      </c>
      <c r="G243" s="897">
        <f>G203-G210</f>
        <v>-89.38600000000001</v>
      </c>
      <c r="H243" s="883"/>
      <c r="I243" s="897">
        <f>I203-I210</f>
        <v>-95.313999999999993</v>
      </c>
      <c r="J243" s="883"/>
      <c r="K243" s="897">
        <f>K203-K210</f>
        <v>-91.432000000000002</v>
      </c>
      <c r="L243" s="883"/>
      <c r="M243" s="897">
        <f>M203-M210</f>
        <v>-276.13200000000001</v>
      </c>
      <c r="N243" s="883"/>
    </row>
    <row r="244" spans="1:14" ht="31.5" outlineLevel="1" x14ac:dyDescent="0.25">
      <c r="A244" s="899" t="s">
        <v>1416</v>
      </c>
      <c r="B244" s="890" t="s">
        <v>1417</v>
      </c>
      <c r="C244" s="880" t="s">
        <v>1122</v>
      </c>
      <c r="D244" s="883"/>
      <c r="E244" s="883"/>
      <c r="F244" s="883"/>
      <c r="G244" s="883"/>
      <c r="H244" s="883"/>
      <c r="I244" s="883"/>
      <c r="J244" s="883"/>
      <c r="K244" s="883"/>
      <c r="L244" s="883"/>
      <c r="M244" s="883"/>
      <c r="N244" s="883"/>
    </row>
    <row r="245" spans="1:14" ht="31.5" outlineLevel="1" x14ac:dyDescent="0.25">
      <c r="A245" s="899" t="s">
        <v>1418</v>
      </c>
      <c r="B245" s="890" t="s">
        <v>1419</v>
      </c>
      <c r="C245" s="880" t="s">
        <v>1122</v>
      </c>
      <c r="D245" s="883"/>
      <c r="E245" s="883"/>
      <c r="F245" s="883"/>
      <c r="G245" s="883"/>
      <c r="H245" s="883"/>
      <c r="I245" s="883"/>
      <c r="J245" s="883"/>
      <c r="K245" s="883"/>
      <c r="L245" s="883"/>
      <c r="M245" s="883"/>
      <c r="N245" s="883"/>
    </row>
    <row r="246" spans="1:14" ht="63" x14ac:dyDescent="0.25">
      <c r="A246" s="892" t="s">
        <v>1420</v>
      </c>
      <c r="B246" s="888" t="s">
        <v>1421</v>
      </c>
      <c r="C246" s="880" t="s">
        <v>1122</v>
      </c>
      <c r="D246" s="897">
        <f>D222-D235</f>
        <v>13.905409099999993</v>
      </c>
      <c r="E246" s="897">
        <f>E222-E235</f>
        <v>16.675705430000001</v>
      </c>
      <c r="F246" s="897">
        <f>F222-F235</f>
        <v>17.829143194398057</v>
      </c>
      <c r="G246" s="897">
        <f>G222-G235</f>
        <v>14.818</v>
      </c>
      <c r="H246" s="883"/>
      <c r="I246" s="897">
        <f>I222-I235</f>
        <v>14.818</v>
      </c>
      <c r="J246" s="883"/>
      <c r="K246" s="897">
        <f>K222-K235</f>
        <v>17.574932903367369</v>
      </c>
      <c r="L246" s="883"/>
      <c r="M246" s="897">
        <f>M222-M235</f>
        <v>47.210932903367365</v>
      </c>
      <c r="N246" s="883"/>
    </row>
    <row r="247" spans="1:14" ht="47.25" outlineLevel="1" x14ac:dyDescent="0.25">
      <c r="A247" s="899" t="s">
        <v>1422</v>
      </c>
      <c r="B247" s="890" t="s">
        <v>1423</v>
      </c>
      <c r="C247" s="880" t="s">
        <v>1122</v>
      </c>
      <c r="D247" s="883"/>
      <c r="E247" s="883"/>
      <c r="F247" s="883"/>
      <c r="G247" s="883"/>
      <c r="H247" s="883"/>
      <c r="I247" s="883"/>
      <c r="J247" s="883"/>
      <c r="K247" s="883"/>
      <c r="L247" s="883"/>
      <c r="M247" s="883"/>
      <c r="N247" s="883"/>
    </row>
    <row r="248" spans="1:14" ht="47.25" outlineLevel="1" x14ac:dyDescent="0.25">
      <c r="A248" s="899" t="s">
        <v>1424</v>
      </c>
      <c r="B248" s="890" t="s">
        <v>1425</v>
      </c>
      <c r="C248" s="880" t="s">
        <v>1122</v>
      </c>
      <c r="D248" s="883"/>
      <c r="E248" s="883"/>
      <c r="F248" s="883"/>
      <c r="G248" s="883"/>
      <c r="H248" s="883"/>
      <c r="I248" s="883"/>
      <c r="J248" s="883"/>
      <c r="K248" s="883"/>
      <c r="L248" s="883"/>
      <c r="M248" s="883"/>
      <c r="N248" s="883"/>
    </row>
    <row r="249" spans="1:14" ht="31.5" x14ac:dyDescent="0.25">
      <c r="A249" s="892" t="s">
        <v>1426</v>
      </c>
      <c r="B249" s="888" t="s">
        <v>1427</v>
      </c>
      <c r="C249" s="880" t="s">
        <v>1122</v>
      </c>
      <c r="D249" s="883"/>
      <c r="E249" s="883"/>
      <c r="F249" s="883"/>
      <c r="G249" s="883"/>
      <c r="H249" s="883"/>
      <c r="I249" s="883"/>
      <c r="J249" s="883"/>
      <c r="K249" s="883"/>
      <c r="L249" s="883"/>
      <c r="M249" s="883"/>
      <c r="N249" s="883"/>
    </row>
    <row r="250" spans="1:14" ht="47.25" x14ac:dyDescent="0.25">
      <c r="A250" s="892" t="s">
        <v>1428</v>
      </c>
      <c r="B250" s="888" t="s">
        <v>1429</v>
      </c>
      <c r="C250" s="880" t="s">
        <v>1122</v>
      </c>
      <c r="D250" s="897">
        <f>D242+D243+D246+D249</f>
        <v>39.717033099993799</v>
      </c>
      <c r="E250" s="897">
        <f>E242+E243+E246+E249</f>
        <v>48.932631405756574</v>
      </c>
      <c r="F250" s="897">
        <f t="shared" ref="F250:M250" si="12">F242+F243+F246+F249</f>
        <v>-10.459885133080164</v>
      </c>
      <c r="G250" s="897">
        <f t="shared" si="12"/>
        <v>30.997408035751249</v>
      </c>
      <c r="H250" s="897"/>
      <c r="I250" s="897">
        <f t="shared" si="12"/>
        <v>11.43777340384746</v>
      </c>
      <c r="J250" s="897"/>
      <c r="K250" s="897">
        <f t="shared" si="12"/>
        <v>16.116198543964472</v>
      </c>
      <c r="L250" s="897"/>
      <c r="M250" s="897">
        <f t="shared" si="12"/>
        <v>57.239970305753133</v>
      </c>
      <c r="N250" s="897"/>
    </row>
    <row r="251" spans="1:14" ht="31.5" x14ac:dyDescent="0.25">
      <c r="A251" s="892" t="s">
        <v>1430</v>
      </c>
      <c r="B251" s="888" t="s">
        <v>1431</v>
      </c>
      <c r="C251" s="880" t="s">
        <v>1122</v>
      </c>
      <c r="D251" s="883"/>
      <c r="E251" s="883"/>
      <c r="F251" s="883"/>
      <c r="G251" s="883"/>
      <c r="H251" s="883"/>
      <c r="I251" s="883"/>
      <c r="J251" s="883"/>
      <c r="K251" s="883"/>
      <c r="L251" s="883"/>
      <c r="M251" s="883"/>
      <c r="N251" s="883"/>
    </row>
    <row r="252" spans="1:14" ht="31.5" x14ac:dyDescent="0.25">
      <c r="A252" s="892" t="s">
        <v>1432</v>
      </c>
      <c r="B252" s="888" t="s">
        <v>1433</v>
      </c>
      <c r="C252" s="880" t="s">
        <v>1122</v>
      </c>
      <c r="D252" s="883"/>
      <c r="E252" s="883"/>
      <c r="F252" s="883"/>
      <c r="G252" s="883"/>
      <c r="H252" s="883"/>
      <c r="I252" s="883"/>
      <c r="J252" s="883"/>
      <c r="K252" s="883"/>
      <c r="L252" s="883"/>
      <c r="M252" s="883"/>
      <c r="N252" s="883"/>
    </row>
    <row r="253" spans="1:14" x14ac:dyDescent="0.25">
      <c r="A253" s="892" t="s">
        <v>1434</v>
      </c>
      <c r="B253" s="888" t="s">
        <v>1203</v>
      </c>
      <c r="C253" s="880" t="s">
        <v>656</v>
      </c>
      <c r="D253" s="883"/>
      <c r="E253" s="883"/>
      <c r="F253" s="883"/>
      <c r="G253" s="883"/>
      <c r="H253" s="883"/>
      <c r="I253" s="883"/>
      <c r="J253" s="883"/>
      <c r="K253" s="883"/>
      <c r="L253" s="883"/>
      <c r="M253" s="883"/>
      <c r="N253" s="883"/>
    </row>
    <row r="254" spans="1:14" ht="47.25" outlineLevel="1" x14ac:dyDescent="0.25">
      <c r="A254" s="899" t="s">
        <v>1435</v>
      </c>
      <c r="B254" s="890" t="s">
        <v>1436</v>
      </c>
      <c r="C254" s="880" t="s">
        <v>1122</v>
      </c>
      <c r="D254" s="897">
        <f>D255+D263+D269+D281</f>
        <v>186.42514300000002</v>
      </c>
      <c r="E254" s="897">
        <f>E255+E263+E269+E281</f>
        <v>187.00187099999999</v>
      </c>
      <c r="F254" s="897">
        <f t="shared" ref="F254:K254" si="13">F255+F263+F269+F281</f>
        <v>163.72</v>
      </c>
      <c r="G254" s="897">
        <f t="shared" si="13"/>
        <v>182.77500000000003</v>
      </c>
      <c r="H254" s="897"/>
      <c r="I254" s="897">
        <f t="shared" si="13"/>
        <v>173.64150000000001</v>
      </c>
      <c r="J254" s="897"/>
      <c r="K254" s="897">
        <f t="shared" si="13"/>
        <v>168.18230175668251</v>
      </c>
      <c r="L254" s="897"/>
      <c r="M254" s="897">
        <f>K254</f>
        <v>168.18230175668251</v>
      </c>
      <c r="N254" s="883"/>
    </row>
    <row r="255" spans="1:14" ht="47.25" outlineLevel="1" x14ac:dyDescent="0.25">
      <c r="A255" s="899" t="s">
        <v>1437</v>
      </c>
      <c r="B255" s="891" t="s">
        <v>1438</v>
      </c>
      <c r="C255" s="880" t="s">
        <v>1122</v>
      </c>
      <c r="D255" s="897">
        <f>D261</f>
        <v>170.339</v>
      </c>
      <c r="E255" s="897">
        <f>E261</f>
        <v>170.339</v>
      </c>
      <c r="F255" s="897">
        <f t="shared" ref="F255:K255" si="14">F261</f>
        <v>149.53165964999999</v>
      </c>
      <c r="G255" s="897">
        <f t="shared" si="14"/>
        <v>169.34877666750003</v>
      </c>
      <c r="H255" s="897"/>
      <c r="I255" s="897">
        <f t="shared" si="14"/>
        <v>160.88133783412502</v>
      </c>
      <c r="J255" s="897"/>
      <c r="K255" s="897">
        <f t="shared" si="14"/>
        <v>156.05489769910128</v>
      </c>
      <c r="L255" s="897"/>
      <c r="M255" s="897">
        <f>K255</f>
        <v>156.05489769910128</v>
      </c>
      <c r="N255" s="883"/>
    </row>
    <row r="256" spans="1:14" outlineLevel="1" x14ac:dyDescent="0.25">
      <c r="A256" s="892" t="s">
        <v>1439</v>
      </c>
      <c r="B256" s="893" t="s">
        <v>1440</v>
      </c>
      <c r="C256" s="880" t="s">
        <v>1122</v>
      </c>
      <c r="D256" s="897">
        <f>D262</f>
        <v>121.426</v>
      </c>
      <c r="E256" s="897">
        <f>E262+E264+E270+E282</f>
        <v>122.06200000000001</v>
      </c>
      <c r="F256" s="897">
        <f>E256/E255*F255</f>
        <v>107.15181749451565</v>
      </c>
      <c r="G256" s="897">
        <f>F256/F255*G255</f>
        <v>121.35242297764101</v>
      </c>
      <c r="H256" s="883"/>
      <c r="I256" s="897">
        <f>G256/G255*I255</f>
        <v>115.28480182875896</v>
      </c>
      <c r="J256" s="883"/>
      <c r="K256" s="897">
        <f>I256/I255*K255</f>
        <v>111.82625777389619</v>
      </c>
      <c r="L256" s="883"/>
      <c r="M256" s="897">
        <f>K256</f>
        <v>111.82625777389619</v>
      </c>
      <c r="N256" s="883"/>
    </row>
    <row r="257" spans="1:14" ht="78.75" outlineLevel="1" x14ac:dyDescent="0.25">
      <c r="A257" s="892" t="s">
        <v>1441</v>
      </c>
      <c r="B257" s="893" t="s">
        <v>1124</v>
      </c>
      <c r="C257" s="880" t="s">
        <v>1122</v>
      </c>
      <c r="D257" s="883"/>
      <c r="E257" s="883"/>
      <c r="F257" s="883"/>
      <c r="G257" s="883"/>
      <c r="H257" s="883"/>
      <c r="I257" s="897"/>
      <c r="J257" s="883"/>
      <c r="K257" s="897"/>
      <c r="L257" s="883"/>
      <c r="M257" s="883"/>
      <c r="N257" s="883"/>
    </row>
    <row r="258" spans="1:14" outlineLevel="1" x14ac:dyDescent="0.25">
      <c r="A258" s="892" t="s">
        <v>1442</v>
      </c>
      <c r="B258" s="894" t="s">
        <v>1440</v>
      </c>
      <c r="C258" s="880" t="s">
        <v>1122</v>
      </c>
      <c r="D258" s="883"/>
      <c r="E258" s="883"/>
      <c r="F258" s="883"/>
      <c r="G258" s="883"/>
      <c r="H258" s="883"/>
      <c r="I258" s="897"/>
      <c r="J258" s="883"/>
      <c r="K258" s="897"/>
      <c r="L258" s="883"/>
      <c r="M258" s="883"/>
      <c r="N258" s="883"/>
    </row>
    <row r="259" spans="1:14" ht="78.75" outlineLevel="1" x14ac:dyDescent="0.25">
      <c r="A259" s="892" t="s">
        <v>1443</v>
      </c>
      <c r="B259" s="893" t="s">
        <v>1125</v>
      </c>
      <c r="C259" s="880" t="s">
        <v>1122</v>
      </c>
      <c r="D259" s="883"/>
      <c r="E259" s="883"/>
      <c r="F259" s="883"/>
      <c r="G259" s="883"/>
      <c r="H259" s="883"/>
      <c r="I259" s="897"/>
      <c r="J259" s="883"/>
      <c r="K259" s="897"/>
      <c r="L259" s="883"/>
      <c r="M259" s="883"/>
      <c r="N259" s="883"/>
    </row>
    <row r="260" spans="1:14" outlineLevel="1" x14ac:dyDescent="0.25">
      <c r="A260" s="892" t="s">
        <v>1444</v>
      </c>
      <c r="B260" s="894" t="s">
        <v>1440</v>
      </c>
      <c r="C260" s="880" t="s">
        <v>1122</v>
      </c>
      <c r="D260" s="883"/>
      <c r="E260" s="883"/>
      <c r="F260" s="883"/>
      <c r="G260" s="883"/>
      <c r="H260" s="883"/>
      <c r="I260" s="897"/>
      <c r="J260" s="883"/>
      <c r="K260" s="897"/>
      <c r="L260" s="883"/>
      <c r="M260" s="883"/>
      <c r="N260" s="883"/>
    </row>
    <row r="261" spans="1:14" ht="78.75" outlineLevel="1" x14ac:dyDescent="0.25">
      <c r="A261" s="892" t="s">
        <v>1445</v>
      </c>
      <c r="B261" s="893" t="s">
        <v>1126</v>
      </c>
      <c r="C261" s="880" t="s">
        <v>1122</v>
      </c>
      <c r="D261" s="897">
        <v>170.339</v>
      </c>
      <c r="E261" s="897">
        <v>170.339</v>
      </c>
      <c r="F261" s="897">
        <v>149.53165964999999</v>
      </c>
      <c r="G261" s="897">
        <v>169.34877666750003</v>
      </c>
      <c r="H261" s="883"/>
      <c r="I261" s="897">
        <f>G261*0.95</f>
        <v>160.88133783412502</v>
      </c>
      <c r="J261" s="883"/>
      <c r="K261" s="897">
        <f>I261*0.97</f>
        <v>156.05489769910128</v>
      </c>
      <c r="L261" s="883"/>
      <c r="M261" s="897">
        <f>K261</f>
        <v>156.05489769910128</v>
      </c>
      <c r="N261" s="883"/>
    </row>
    <row r="262" spans="1:14" outlineLevel="1" x14ac:dyDescent="0.25">
      <c r="A262" s="892" t="s">
        <v>1446</v>
      </c>
      <c r="B262" s="894" t="s">
        <v>1440</v>
      </c>
      <c r="C262" s="880" t="s">
        <v>1122</v>
      </c>
      <c r="D262" s="897">
        <v>121.426</v>
      </c>
      <c r="E262" s="897">
        <v>121.426</v>
      </c>
      <c r="F262" s="897">
        <f>F256</f>
        <v>107.15181749451565</v>
      </c>
      <c r="G262" s="897">
        <f>G256</f>
        <v>121.35242297764101</v>
      </c>
      <c r="H262" s="883"/>
      <c r="I262" s="897">
        <f>I256</f>
        <v>115.28480182875896</v>
      </c>
      <c r="J262" s="883"/>
      <c r="K262" s="897">
        <f>K256</f>
        <v>111.82625777389619</v>
      </c>
      <c r="L262" s="883"/>
      <c r="M262" s="897">
        <f>M256</f>
        <v>111.82625777389619</v>
      </c>
      <c r="N262" s="883"/>
    </row>
    <row r="263" spans="1:14" ht="47.25" outlineLevel="1" x14ac:dyDescent="0.25">
      <c r="A263" s="899" t="s">
        <v>1447</v>
      </c>
      <c r="B263" s="891" t="s">
        <v>1448</v>
      </c>
      <c r="C263" s="880" t="s">
        <v>1122</v>
      </c>
      <c r="D263" s="897">
        <v>6.0999999999999999E-2</v>
      </c>
      <c r="E263" s="897">
        <v>6.0999999999999999E-2</v>
      </c>
      <c r="F263" s="897">
        <f>E263</f>
        <v>6.0999999999999999E-2</v>
      </c>
      <c r="G263" s="883">
        <v>0</v>
      </c>
      <c r="H263" s="883"/>
      <c r="I263" s="883">
        <v>0</v>
      </c>
      <c r="J263" s="883"/>
      <c r="K263" s="883">
        <v>0</v>
      </c>
      <c r="L263" s="883"/>
      <c r="M263" s="883"/>
      <c r="N263" s="883"/>
    </row>
    <row r="264" spans="1:14" outlineLevel="1" x14ac:dyDescent="0.25">
      <c r="A264" s="892" t="s">
        <v>1449</v>
      </c>
      <c r="B264" s="893" t="s">
        <v>1440</v>
      </c>
      <c r="C264" s="880" t="s">
        <v>1122</v>
      </c>
      <c r="D264" s="898">
        <v>2.4E-2</v>
      </c>
      <c r="E264" s="897">
        <v>2.4E-2</v>
      </c>
      <c r="F264" s="883"/>
      <c r="G264" s="883"/>
      <c r="H264" s="883"/>
      <c r="I264" s="883"/>
      <c r="J264" s="883"/>
      <c r="K264" s="883"/>
      <c r="L264" s="883"/>
      <c r="M264" s="883"/>
      <c r="N264" s="883"/>
    </row>
    <row r="265" spans="1:14" ht="31.5" outlineLevel="1" x14ac:dyDescent="0.25">
      <c r="A265" s="899" t="s">
        <v>1450</v>
      </c>
      <c r="B265" s="891" t="s">
        <v>1451</v>
      </c>
      <c r="C265" s="880" t="s">
        <v>1122</v>
      </c>
      <c r="D265" s="897"/>
      <c r="E265" s="897"/>
      <c r="F265" s="883"/>
      <c r="G265" s="883"/>
      <c r="H265" s="883"/>
      <c r="I265" s="883"/>
      <c r="J265" s="883"/>
      <c r="K265" s="883"/>
      <c r="L265" s="883"/>
      <c r="M265" s="883"/>
      <c r="N265" s="883"/>
    </row>
    <row r="266" spans="1:14" outlineLevel="1" x14ac:dyDescent="0.25">
      <c r="A266" s="892" t="s">
        <v>1452</v>
      </c>
      <c r="B266" s="893" t="s">
        <v>1440</v>
      </c>
      <c r="C266" s="880" t="s">
        <v>1122</v>
      </c>
      <c r="D266" s="897"/>
      <c r="E266" s="897"/>
      <c r="F266" s="883"/>
      <c r="G266" s="883"/>
      <c r="H266" s="883"/>
      <c r="I266" s="883"/>
      <c r="J266" s="883"/>
      <c r="K266" s="883"/>
      <c r="L266" s="883"/>
      <c r="M266" s="883"/>
      <c r="N266" s="883"/>
    </row>
    <row r="267" spans="1:14" ht="47.25" outlineLevel="1" x14ac:dyDescent="0.25">
      <c r="A267" s="899" t="s">
        <v>1453</v>
      </c>
      <c r="B267" s="891" t="s">
        <v>1454</v>
      </c>
      <c r="C267" s="880" t="s">
        <v>1122</v>
      </c>
      <c r="D267" s="897"/>
      <c r="E267" s="897"/>
      <c r="F267" s="883"/>
      <c r="G267" s="883"/>
      <c r="H267" s="883"/>
      <c r="I267" s="883"/>
      <c r="J267" s="883"/>
      <c r="K267" s="883"/>
      <c r="L267" s="883"/>
      <c r="M267" s="883"/>
      <c r="N267" s="883"/>
    </row>
    <row r="268" spans="1:14" outlineLevel="1" x14ac:dyDescent="0.25">
      <c r="A268" s="892" t="s">
        <v>1455</v>
      </c>
      <c r="B268" s="893" t="s">
        <v>1440</v>
      </c>
      <c r="C268" s="880" t="s">
        <v>1122</v>
      </c>
      <c r="D268" s="897"/>
      <c r="E268" s="897"/>
      <c r="F268" s="883"/>
      <c r="G268" s="883"/>
      <c r="H268" s="883"/>
      <c r="I268" s="883"/>
      <c r="J268" s="883"/>
      <c r="K268" s="883"/>
      <c r="L268" s="883"/>
      <c r="M268" s="883"/>
      <c r="N268" s="883"/>
    </row>
    <row r="269" spans="1:14" ht="47.25" outlineLevel="1" x14ac:dyDescent="0.25">
      <c r="A269" s="899" t="s">
        <v>1456</v>
      </c>
      <c r="B269" s="891" t="s">
        <v>1457</v>
      </c>
      <c r="C269" s="880" t="s">
        <v>1122</v>
      </c>
      <c r="D269" s="897">
        <f>D270</f>
        <v>0.10199999999999999</v>
      </c>
      <c r="E269" s="897">
        <v>0.105</v>
      </c>
      <c r="F269" s="897">
        <f>E269</f>
        <v>0.105</v>
      </c>
      <c r="G269" s="897">
        <f>F269</f>
        <v>0.105</v>
      </c>
      <c r="H269" s="883"/>
      <c r="I269" s="897">
        <f>G269</f>
        <v>0.105</v>
      </c>
      <c r="J269" s="883"/>
      <c r="K269" s="897">
        <f>I269</f>
        <v>0.105</v>
      </c>
      <c r="L269" s="883"/>
      <c r="M269" s="897">
        <f>K269</f>
        <v>0.105</v>
      </c>
      <c r="N269" s="883"/>
    </row>
    <row r="270" spans="1:14" outlineLevel="1" x14ac:dyDescent="0.25">
      <c r="A270" s="892" t="s">
        <v>1458</v>
      </c>
      <c r="B270" s="893" t="s">
        <v>1440</v>
      </c>
      <c r="C270" s="880" t="s">
        <v>1122</v>
      </c>
      <c r="D270" s="897">
        <v>0.10199999999999999</v>
      </c>
      <c r="E270" s="897">
        <v>0.10199999999999999</v>
      </c>
      <c r="F270" s="897">
        <f>E270</f>
        <v>0.10199999999999999</v>
      </c>
      <c r="G270" s="897">
        <f>F270</f>
        <v>0.10199999999999999</v>
      </c>
      <c r="H270" s="883"/>
      <c r="I270" s="897">
        <f>G270</f>
        <v>0.10199999999999999</v>
      </c>
      <c r="J270" s="883"/>
      <c r="K270" s="897">
        <f>I270</f>
        <v>0.10199999999999999</v>
      </c>
      <c r="L270" s="883"/>
      <c r="M270" s="897">
        <f>K270</f>
        <v>0.10199999999999999</v>
      </c>
      <c r="N270" s="883"/>
    </row>
    <row r="271" spans="1:14" ht="31.5" outlineLevel="1" x14ac:dyDescent="0.25">
      <c r="A271" s="899" t="s">
        <v>1459</v>
      </c>
      <c r="B271" s="891" t="s">
        <v>1460</v>
      </c>
      <c r="C271" s="880" t="s">
        <v>1122</v>
      </c>
      <c r="D271" s="883"/>
      <c r="E271" s="883"/>
      <c r="F271" s="883"/>
      <c r="G271" s="883"/>
      <c r="H271" s="883"/>
      <c r="I271" s="883"/>
      <c r="J271" s="883"/>
      <c r="K271" s="883"/>
      <c r="L271" s="883"/>
      <c r="M271" s="883"/>
      <c r="N271" s="883"/>
    </row>
    <row r="272" spans="1:14" outlineLevel="1" x14ac:dyDescent="0.25">
      <c r="A272" s="892" t="s">
        <v>1461</v>
      </c>
      <c r="B272" s="893" t="s">
        <v>1440</v>
      </c>
      <c r="C272" s="880" t="s">
        <v>1122</v>
      </c>
      <c r="D272" s="883"/>
      <c r="E272" s="883"/>
      <c r="F272" s="883"/>
      <c r="G272" s="883"/>
      <c r="H272" s="883"/>
      <c r="I272" s="883"/>
      <c r="J272" s="883"/>
      <c r="K272" s="883"/>
      <c r="L272" s="883"/>
      <c r="M272" s="883"/>
      <c r="N272" s="883"/>
    </row>
    <row r="273" spans="1:20" ht="31.5" outlineLevel="1" x14ac:dyDescent="0.25">
      <c r="A273" s="899" t="s">
        <v>1462</v>
      </c>
      <c r="B273" s="891" t="s">
        <v>1463</v>
      </c>
      <c r="C273" s="880" t="s">
        <v>1122</v>
      </c>
      <c r="D273" s="883"/>
      <c r="E273" s="883"/>
      <c r="F273" s="883"/>
      <c r="G273" s="883"/>
      <c r="H273" s="883"/>
      <c r="I273" s="883"/>
      <c r="J273" s="883"/>
      <c r="K273" s="883"/>
      <c r="L273" s="883"/>
      <c r="M273" s="883"/>
      <c r="N273" s="883"/>
    </row>
    <row r="274" spans="1:20" outlineLevel="1" x14ac:dyDescent="0.25">
      <c r="A274" s="892" t="s">
        <v>1464</v>
      </c>
      <c r="B274" s="893" t="s">
        <v>1440</v>
      </c>
      <c r="C274" s="880" t="s">
        <v>1122</v>
      </c>
      <c r="D274" s="883"/>
      <c r="E274" s="883"/>
      <c r="F274" s="883"/>
      <c r="G274" s="883"/>
      <c r="H274" s="883"/>
      <c r="I274" s="883"/>
      <c r="J274" s="883"/>
      <c r="K274" s="883"/>
      <c r="L274" s="883"/>
      <c r="M274" s="883"/>
      <c r="N274" s="883"/>
    </row>
    <row r="275" spans="1:20" ht="63" customHeight="1" outlineLevel="1" x14ac:dyDescent="0.25">
      <c r="A275" s="899" t="s">
        <v>1465</v>
      </c>
      <c r="B275" s="891" t="s">
        <v>1466</v>
      </c>
      <c r="C275" s="880" t="s">
        <v>1122</v>
      </c>
      <c r="D275" s="883"/>
      <c r="E275" s="883"/>
      <c r="F275" s="883"/>
      <c r="G275" s="883"/>
      <c r="H275" s="883"/>
      <c r="I275" s="883"/>
      <c r="J275" s="883"/>
      <c r="K275" s="883"/>
      <c r="L275" s="883"/>
      <c r="M275" s="883"/>
      <c r="N275" s="883"/>
    </row>
    <row r="276" spans="1:20" outlineLevel="1" x14ac:dyDescent="0.25">
      <c r="A276" s="892" t="s">
        <v>1467</v>
      </c>
      <c r="B276" s="893" t="s">
        <v>1440</v>
      </c>
      <c r="C276" s="880" t="s">
        <v>1122</v>
      </c>
      <c r="D276" s="883"/>
      <c r="E276" s="883"/>
      <c r="F276" s="883"/>
      <c r="G276" s="883"/>
      <c r="H276" s="883"/>
      <c r="I276" s="883"/>
      <c r="J276" s="883"/>
      <c r="K276" s="883"/>
      <c r="L276" s="883"/>
      <c r="M276" s="883"/>
      <c r="N276" s="883"/>
    </row>
    <row r="277" spans="1:20" ht="47.25" outlineLevel="1" x14ac:dyDescent="0.25">
      <c r="A277" s="892" t="s">
        <v>1468</v>
      </c>
      <c r="B277" s="893" t="s">
        <v>1136</v>
      </c>
      <c r="C277" s="880" t="s">
        <v>1122</v>
      </c>
      <c r="D277" s="883"/>
      <c r="E277" s="883"/>
      <c r="F277" s="883"/>
      <c r="G277" s="883"/>
      <c r="H277" s="883"/>
      <c r="I277" s="883"/>
      <c r="J277" s="883"/>
      <c r="K277" s="883"/>
      <c r="L277" s="883"/>
      <c r="M277" s="883"/>
      <c r="N277" s="883"/>
    </row>
    <row r="278" spans="1:20" outlineLevel="1" x14ac:dyDescent="0.25">
      <c r="A278" s="892" t="s">
        <v>1469</v>
      </c>
      <c r="B278" s="894" t="s">
        <v>1440</v>
      </c>
      <c r="C278" s="880" t="s">
        <v>1122</v>
      </c>
      <c r="D278" s="883"/>
      <c r="E278" s="883"/>
      <c r="F278" s="883"/>
      <c r="G278" s="883"/>
      <c r="H278" s="883"/>
      <c r="I278" s="883"/>
      <c r="J278" s="883"/>
      <c r="K278" s="883"/>
      <c r="L278" s="883"/>
      <c r="M278" s="883"/>
      <c r="N278" s="883"/>
    </row>
    <row r="279" spans="1:20" ht="31.5" outlineLevel="1" x14ac:dyDescent="0.25">
      <c r="A279" s="892" t="s">
        <v>1470</v>
      </c>
      <c r="B279" s="893" t="s">
        <v>1138</v>
      </c>
      <c r="C279" s="880" t="s">
        <v>1122</v>
      </c>
      <c r="D279" s="883"/>
      <c r="E279" s="883"/>
      <c r="F279" s="883"/>
      <c r="G279" s="883"/>
      <c r="H279" s="883"/>
      <c r="I279" s="883"/>
      <c r="J279" s="883"/>
      <c r="K279" s="883"/>
      <c r="L279" s="883"/>
      <c r="M279" s="883"/>
      <c r="N279" s="883"/>
    </row>
    <row r="280" spans="1:20" outlineLevel="1" x14ac:dyDescent="0.25">
      <c r="A280" s="892" t="s">
        <v>1471</v>
      </c>
      <c r="B280" s="894" t="s">
        <v>1440</v>
      </c>
      <c r="C280" s="880" t="s">
        <v>1122</v>
      </c>
      <c r="D280" s="883"/>
      <c r="E280" s="883"/>
      <c r="F280" s="883"/>
      <c r="G280" s="883"/>
      <c r="H280" s="883"/>
      <c r="I280" s="883"/>
      <c r="J280" s="883"/>
      <c r="K280" s="883"/>
      <c r="L280" s="883"/>
      <c r="M280" s="883"/>
      <c r="N280" s="883"/>
    </row>
    <row r="281" spans="1:20" outlineLevel="1" x14ac:dyDescent="0.25">
      <c r="A281" s="899" t="s">
        <v>1472</v>
      </c>
      <c r="B281" s="891" t="s">
        <v>1473</v>
      </c>
      <c r="C281" s="880" t="s">
        <v>1122</v>
      </c>
      <c r="D281" s="897">
        <v>15.923143</v>
      </c>
      <c r="E281" s="897">
        <v>16.496870999999999</v>
      </c>
      <c r="F281" s="897">
        <f>E281*0.85</f>
        <v>14.022340349999999</v>
      </c>
      <c r="G281" s="897">
        <f>F281*0.95</f>
        <v>13.321223332499997</v>
      </c>
      <c r="H281" s="897"/>
      <c r="I281" s="897">
        <f>G281*0.95</f>
        <v>12.655162165874996</v>
      </c>
      <c r="J281" s="897"/>
      <c r="K281" s="897">
        <f>I281*0.95</f>
        <v>12.022404057581246</v>
      </c>
      <c r="L281" s="897"/>
      <c r="M281" s="897">
        <f>K281</f>
        <v>12.022404057581246</v>
      </c>
      <c r="N281" s="883"/>
    </row>
    <row r="282" spans="1:20" outlineLevel="1" x14ac:dyDescent="0.25">
      <c r="A282" s="892" t="s">
        <v>1474</v>
      </c>
      <c r="B282" s="893" t="s">
        <v>1440</v>
      </c>
      <c r="C282" s="880" t="s">
        <v>1122</v>
      </c>
      <c r="D282" s="897">
        <v>0.51</v>
      </c>
      <c r="E282" s="897">
        <v>0.51</v>
      </c>
      <c r="F282" s="897">
        <f>E282</f>
        <v>0.51</v>
      </c>
      <c r="G282" s="897">
        <f>F282</f>
        <v>0.51</v>
      </c>
      <c r="H282" s="883"/>
      <c r="I282" s="897">
        <f>G282</f>
        <v>0.51</v>
      </c>
      <c r="J282" s="883"/>
      <c r="K282" s="897">
        <f>I282</f>
        <v>0.51</v>
      </c>
      <c r="L282" s="883"/>
      <c r="M282" s="897">
        <f>K282</f>
        <v>0.51</v>
      </c>
      <c r="N282" s="883"/>
    </row>
    <row r="283" spans="1:20" ht="47.25" outlineLevel="1" x14ac:dyDescent="0.25">
      <c r="A283" s="899" t="s">
        <v>1475</v>
      </c>
      <c r="B283" s="890" t="s">
        <v>1476</v>
      </c>
      <c r="C283" s="880" t="s">
        <v>1122</v>
      </c>
      <c r="D283" s="897">
        <v>51.95</v>
      </c>
      <c r="E283" s="897">
        <v>45.09</v>
      </c>
      <c r="F283" s="897">
        <v>49.19</v>
      </c>
      <c r="G283" s="897">
        <v>44.430999999999997</v>
      </c>
      <c r="H283" s="897"/>
      <c r="I283" s="897">
        <f>G283*1.05</f>
        <v>46.652549999999998</v>
      </c>
      <c r="J283" s="897"/>
      <c r="K283" s="897">
        <f>I283*1.05</f>
        <v>48.985177499999999</v>
      </c>
      <c r="L283" s="883"/>
      <c r="M283" s="897">
        <f>K283</f>
        <v>48.985177499999999</v>
      </c>
      <c r="N283" s="883"/>
      <c r="R283" s="877">
        <v>56.686999999999998</v>
      </c>
      <c r="S283" s="877">
        <v>59.055500000000002</v>
      </c>
      <c r="T283" s="877">
        <v>61.423999999999999</v>
      </c>
    </row>
    <row r="284" spans="1:20" ht="31.5" outlineLevel="1" x14ac:dyDescent="0.25">
      <c r="A284" s="899" t="s">
        <v>1477</v>
      </c>
      <c r="B284" s="891" t="s">
        <v>1478</v>
      </c>
      <c r="C284" s="880" t="s">
        <v>1122</v>
      </c>
      <c r="D284" s="897">
        <v>11.298825859999999</v>
      </c>
      <c r="E284" s="897">
        <v>12.341445820000001</v>
      </c>
      <c r="F284" s="897">
        <f>$E284/$E$283*F$283</f>
        <v>13.463644264488799</v>
      </c>
      <c r="G284" s="897">
        <f>$E284/$E$283*G$283</f>
        <v>12.161072948068751</v>
      </c>
      <c r="H284" s="883"/>
      <c r="I284" s="897">
        <f>$E284/$E$283*I$283</f>
        <v>12.769126595472189</v>
      </c>
      <c r="J284" s="883"/>
      <c r="K284" s="897">
        <f>$E284/$E$283*K$283</f>
        <v>13.407582925245798</v>
      </c>
      <c r="L284" s="883"/>
      <c r="M284" s="897">
        <f>K284</f>
        <v>13.407582925245798</v>
      </c>
      <c r="N284" s="883"/>
    </row>
    <row r="285" spans="1:20" outlineLevel="1" x14ac:dyDescent="0.25">
      <c r="A285" s="892" t="s">
        <v>1479</v>
      </c>
      <c r="B285" s="893" t="s">
        <v>1440</v>
      </c>
      <c r="C285" s="880" t="s">
        <v>1122</v>
      </c>
      <c r="D285" s="883"/>
      <c r="E285" s="883"/>
      <c r="F285" s="883"/>
      <c r="G285" s="883"/>
      <c r="H285" s="883"/>
      <c r="I285" s="883"/>
      <c r="J285" s="883"/>
      <c r="K285" s="883"/>
      <c r="L285" s="883"/>
      <c r="M285" s="883"/>
      <c r="N285" s="883"/>
    </row>
    <row r="286" spans="1:20" ht="31.5" outlineLevel="1" x14ac:dyDescent="0.25">
      <c r="A286" s="899" t="s">
        <v>1480</v>
      </c>
      <c r="B286" s="891" t="s">
        <v>1481</v>
      </c>
      <c r="C286" s="880" t="s">
        <v>1122</v>
      </c>
      <c r="D286" s="883"/>
      <c r="E286" s="883"/>
      <c r="F286" s="883"/>
      <c r="G286" s="883"/>
      <c r="H286" s="883"/>
      <c r="I286" s="883"/>
      <c r="J286" s="883"/>
      <c r="K286" s="883"/>
      <c r="L286" s="883"/>
      <c r="M286" s="883"/>
      <c r="N286" s="883"/>
    </row>
    <row r="287" spans="1:20" ht="47.25" outlineLevel="1" x14ac:dyDescent="0.25">
      <c r="A287" s="892" t="s">
        <v>1482</v>
      </c>
      <c r="B287" s="893" t="s">
        <v>1310</v>
      </c>
      <c r="C287" s="880" t="s">
        <v>1122</v>
      </c>
      <c r="D287" s="883"/>
      <c r="E287" s="883"/>
      <c r="F287" s="883"/>
      <c r="G287" s="883"/>
      <c r="H287" s="883"/>
      <c r="I287" s="883"/>
      <c r="J287" s="883"/>
      <c r="K287" s="883"/>
      <c r="L287" s="883"/>
      <c r="M287" s="883"/>
      <c r="N287" s="883"/>
    </row>
    <row r="288" spans="1:20" outlineLevel="1" x14ac:dyDescent="0.25">
      <c r="A288" s="892" t="s">
        <v>1483</v>
      </c>
      <c r="B288" s="894" t="s">
        <v>1440</v>
      </c>
      <c r="C288" s="880" t="s">
        <v>1122</v>
      </c>
      <c r="D288" s="883"/>
      <c r="E288" s="883"/>
      <c r="F288" s="883"/>
      <c r="G288" s="883"/>
      <c r="H288" s="883"/>
      <c r="I288" s="883"/>
      <c r="J288" s="883"/>
      <c r="K288" s="883"/>
      <c r="L288" s="883"/>
      <c r="M288" s="883"/>
      <c r="N288" s="883"/>
    </row>
    <row r="289" spans="1:14" outlineLevel="1" x14ac:dyDescent="0.25">
      <c r="A289" s="892" t="s">
        <v>1484</v>
      </c>
      <c r="B289" s="893" t="s">
        <v>1485</v>
      </c>
      <c r="C289" s="880" t="s">
        <v>1122</v>
      </c>
      <c r="D289" s="883"/>
      <c r="E289" s="883"/>
      <c r="F289" s="883"/>
      <c r="G289" s="883"/>
      <c r="H289" s="883"/>
      <c r="I289" s="883"/>
      <c r="J289" s="883"/>
      <c r="K289" s="883"/>
      <c r="L289" s="883"/>
      <c r="M289" s="883"/>
      <c r="N289" s="883"/>
    </row>
    <row r="290" spans="1:14" outlineLevel="1" x14ac:dyDescent="0.25">
      <c r="A290" s="892" t="s">
        <v>1486</v>
      </c>
      <c r="B290" s="894" t="s">
        <v>1440</v>
      </c>
      <c r="C290" s="880" t="s">
        <v>1122</v>
      </c>
      <c r="D290" s="883"/>
      <c r="E290" s="883"/>
      <c r="F290" s="883"/>
      <c r="G290" s="883"/>
      <c r="H290" s="883"/>
      <c r="I290" s="883"/>
      <c r="J290" s="883"/>
      <c r="K290" s="883"/>
      <c r="L290" s="883"/>
      <c r="M290" s="883"/>
      <c r="N290" s="883"/>
    </row>
    <row r="291" spans="1:14" ht="61.5" customHeight="1" outlineLevel="1" x14ac:dyDescent="0.25">
      <c r="A291" s="899" t="s">
        <v>1487</v>
      </c>
      <c r="B291" s="891" t="s">
        <v>1488</v>
      </c>
      <c r="C291" s="880" t="s">
        <v>1122</v>
      </c>
      <c r="D291" s="883"/>
      <c r="E291" s="883"/>
      <c r="F291" s="883"/>
      <c r="G291" s="883"/>
      <c r="H291" s="883"/>
      <c r="I291" s="883"/>
      <c r="J291" s="883"/>
      <c r="K291" s="883"/>
      <c r="L291" s="883"/>
      <c r="M291" s="883"/>
      <c r="N291" s="883"/>
    </row>
    <row r="292" spans="1:14" outlineLevel="1" x14ac:dyDescent="0.25">
      <c r="A292" s="892" t="s">
        <v>1489</v>
      </c>
      <c r="B292" s="893" t="s">
        <v>1440</v>
      </c>
      <c r="C292" s="880" t="s">
        <v>1122</v>
      </c>
      <c r="D292" s="883"/>
      <c r="E292" s="883"/>
      <c r="F292" s="883"/>
      <c r="G292" s="883"/>
      <c r="H292" s="883"/>
      <c r="I292" s="883"/>
      <c r="J292" s="883"/>
      <c r="K292" s="883"/>
      <c r="L292" s="883"/>
      <c r="M292" s="883"/>
      <c r="N292" s="883"/>
    </row>
    <row r="293" spans="1:14" ht="47.25" outlineLevel="1" x14ac:dyDescent="0.25">
      <c r="A293" s="899" t="s">
        <v>1490</v>
      </c>
      <c r="B293" s="891" t="s">
        <v>1491</v>
      </c>
      <c r="C293" s="880" t="s">
        <v>1122</v>
      </c>
      <c r="D293" s="883"/>
      <c r="E293" s="897"/>
      <c r="F293" s="883"/>
      <c r="G293" s="883"/>
      <c r="H293" s="883"/>
      <c r="I293" s="883"/>
      <c r="J293" s="883"/>
      <c r="K293" s="883"/>
      <c r="L293" s="883"/>
      <c r="M293" s="883"/>
      <c r="N293" s="883"/>
    </row>
    <row r="294" spans="1:14" outlineLevel="1" x14ac:dyDescent="0.25">
      <c r="A294" s="892" t="s">
        <v>1492</v>
      </c>
      <c r="B294" s="893" t="s">
        <v>1440</v>
      </c>
      <c r="C294" s="880" t="s">
        <v>1122</v>
      </c>
      <c r="D294" s="883"/>
      <c r="E294" s="883"/>
      <c r="F294" s="883"/>
      <c r="G294" s="883"/>
      <c r="H294" s="883"/>
      <c r="I294" s="883"/>
      <c r="J294" s="883"/>
      <c r="K294" s="883"/>
      <c r="L294" s="883"/>
      <c r="M294" s="883"/>
      <c r="N294" s="883"/>
    </row>
    <row r="295" spans="1:14" ht="31.5" outlineLevel="1" x14ac:dyDescent="0.25">
      <c r="A295" s="899" t="s">
        <v>1493</v>
      </c>
      <c r="B295" s="891" t="s">
        <v>1494</v>
      </c>
      <c r="C295" s="880" t="s">
        <v>1122</v>
      </c>
      <c r="D295" s="897">
        <v>4.766794</v>
      </c>
      <c r="E295" s="897">
        <v>4.0890000000000004</v>
      </c>
      <c r="F295" s="897">
        <f>$E295/$E$283*F$283</f>
        <v>4.4608097139055216</v>
      </c>
      <c r="G295" s="897">
        <f>$E295/$E$283*G$283</f>
        <v>4.0292383898868929</v>
      </c>
      <c r="H295" s="883"/>
      <c r="I295" s="897">
        <f>$E295/$E$283*I$283</f>
        <v>4.2307003093812368</v>
      </c>
      <c r="J295" s="883"/>
      <c r="K295" s="897">
        <f>$E295/$E$283*K$283</f>
        <v>4.4422353248502988</v>
      </c>
      <c r="L295" s="883"/>
      <c r="M295" s="897">
        <f>K295</f>
        <v>4.4422353248502988</v>
      </c>
      <c r="N295" s="883"/>
    </row>
    <row r="296" spans="1:14" outlineLevel="1" x14ac:dyDescent="0.25">
      <c r="A296" s="892" t="s">
        <v>1495</v>
      </c>
      <c r="B296" s="893" t="s">
        <v>1440</v>
      </c>
      <c r="C296" s="880" t="s">
        <v>1122</v>
      </c>
      <c r="D296" s="883"/>
      <c r="E296" s="883"/>
      <c r="F296" s="883"/>
      <c r="G296" s="883"/>
      <c r="H296" s="883"/>
      <c r="I296" s="883"/>
      <c r="J296" s="883"/>
      <c r="K296" s="883"/>
      <c r="L296" s="883"/>
      <c r="M296" s="883"/>
      <c r="N296" s="883"/>
    </row>
    <row r="297" spans="1:14" ht="31.5" outlineLevel="1" x14ac:dyDescent="0.25">
      <c r="A297" s="899" t="s">
        <v>1496</v>
      </c>
      <c r="B297" s="891" t="s">
        <v>1497</v>
      </c>
      <c r="C297" s="880" t="s">
        <v>1122</v>
      </c>
      <c r="D297" s="897">
        <v>14.82901</v>
      </c>
      <c r="E297" s="897">
        <v>21.946999999999999</v>
      </c>
      <c r="F297" s="897">
        <f>$E297/$E$283*F$283</f>
        <v>23.942624306941667</v>
      </c>
      <c r="G297" s="897">
        <f>$E297/$E$283*G$283</f>
        <v>21.626239897981812</v>
      </c>
      <c r="H297" s="883"/>
      <c r="I297" s="897">
        <f>$E297/$E$283*I$283</f>
        <v>22.7075518928809</v>
      </c>
      <c r="J297" s="883"/>
      <c r="K297" s="897">
        <f>$E297/$E$283*K$283</f>
        <v>23.842929487524948</v>
      </c>
      <c r="L297" s="883"/>
      <c r="M297" s="897">
        <f>K297</f>
        <v>23.842929487524948</v>
      </c>
      <c r="N297" s="883"/>
    </row>
    <row r="298" spans="1:14" outlineLevel="1" x14ac:dyDescent="0.25">
      <c r="A298" s="892" t="s">
        <v>1498</v>
      </c>
      <c r="B298" s="893" t="s">
        <v>1440</v>
      </c>
      <c r="C298" s="880" t="s">
        <v>1122</v>
      </c>
      <c r="D298" s="883"/>
      <c r="E298" s="883"/>
      <c r="F298" s="883"/>
      <c r="G298" s="883"/>
      <c r="H298" s="883"/>
      <c r="I298" s="883"/>
      <c r="J298" s="883"/>
      <c r="K298" s="883"/>
      <c r="L298" s="883"/>
      <c r="M298" s="883"/>
      <c r="N298" s="883"/>
    </row>
    <row r="299" spans="1:14" ht="47.25" outlineLevel="1" x14ac:dyDescent="0.25">
      <c r="A299" s="899" t="s">
        <v>1499</v>
      </c>
      <c r="B299" s="891" t="s">
        <v>1500</v>
      </c>
      <c r="C299" s="880" t="s">
        <v>1122</v>
      </c>
      <c r="D299" s="883"/>
      <c r="E299" s="883"/>
      <c r="F299" s="883"/>
      <c r="G299" s="883"/>
      <c r="H299" s="883"/>
      <c r="I299" s="883"/>
      <c r="J299" s="883"/>
      <c r="K299" s="883"/>
      <c r="L299" s="883"/>
      <c r="M299" s="883"/>
      <c r="N299" s="883"/>
    </row>
    <row r="300" spans="1:14" outlineLevel="1" x14ac:dyDescent="0.25">
      <c r="A300" s="892" t="s">
        <v>1501</v>
      </c>
      <c r="B300" s="893" t="s">
        <v>1440</v>
      </c>
      <c r="C300" s="880" t="s">
        <v>1122</v>
      </c>
      <c r="D300" s="883"/>
      <c r="E300" s="883"/>
      <c r="F300" s="883"/>
      <c r="G300" s="883"/>
      <c r="H300" s="883"/>
      <c r="I300" s="883"/>
      <c r="J300" s="883"/>
      <c r="K300" s="883"/>
      <c r="L300" s="883"/>
      <c r="M300" s="883"/>
      <c r="N300" s="883"/>
    </row>
    <row r="301" spans="1:14" ht="78.75" outlineLevel="1" x14ac:dyDescent="0.25">
      <c r="A301" s="899" t="s">
        <v>1502</v>
      </c>
      <c r="B301" s="891" t="s">
        <v>1503</v>
      </c>
      <c r="C301" s="880" t="s">
        <v>1122</v>
      </c>
      <c r="D301" s="883"/>
      <c r="E301" s="883"/>
      <c r="F301" s="883"/>
      <c r="G301" s="883"/>
      <c r="H301" s="883"/>
      <c r="I301" s="883"/>
      <c r="J301" s="883"/>
      <c r="K301" s="883"/>
      <c r="L301" s="883"/>
      <c r="M301" s="883"/>
      <c r="N301" s="883"/>
    </row>
    <row r="302" spans="1:14" outlineLevel="1" x14ac:dyDescent="0.25">
      <c r="A302" s="892" t="s">
        <v>1504</v>
      </c>
      <c r="B302" s="893" t="s">
        <v>1440</v>
      </c>
      <c r="C302" s="880" t="s">
        <v>1122</v>
      </c>
      <c r="D302" s="883"/>
      <c r="E302" s="883"/>
      <c r="F302" s="883"/>
      <c r="G302" s="883"/>
      <c r="H302" s="883"/>
      <c r="I302" s="883"/>
      <c r="J302" s="883"/>
      <c r="K302" s="883"/>
      <c r="L302" s="883"/>
      <c r="M302" s="883"/>
      <c r="N302" s="883"/>
    </row>
    <row r="303" spans="1:14" ht="31.5" outlineLevel="1" x14ac:dyDescent="0.25">
      <c r="A303" s="899" t="s">
        <v>1505</v>
      </c>
      <c r="B303" s="891" t="s">
        <v>1506</v>
      </c>
      <c r="C303" s="880" t="s">
        <v>1122</v>
      </c>
      <c r="D303" s="897">
        <f>D283-D284-D295-D297</f>
        <v>21.055370140000004</v>
      </c>
      <c r="E303" s="897">
        <f>E283-E284-E295-E297</f>
        <v>6.7125541800000015</v>
      </c>
      <c r="F303" s="897">
        <f>F283-F284-F295-F297</f>
        <v>7.3229217146640089</v>
      </c>
      <c r="G303" s="897">
        <f>G283-G284-G295-G297</f>
        <v>6.6144487640625442</v>
      </c>
      <c r="H303" s="883"/>
      <c r="I303" s="897">
        <f>I283-I284-I295-I297</f>
        <v>6.9451712022656729</v>
      </c>
      <c r="J303" s="883"/>
      <c r="K303" s="897">
        <f>K283-K284-K295-K297</f>
        <v>7.2924297623789549</v>
      </c>
      <c r="L303" s="883"/>
      <c r="M303" s="897">
        <f>M283-M284-M295-M297</f>
        <v>7.2924297623789549</v>
      </c>
      <c r="N303" s="883"/>
    </row>
    <row r="304" spans="1:14" outlineLevel="1" x14ac:dyDescent="0.25">
      <c r="A304" s="892" t="s">
        <v>1507</v>
      </c>
      <c r="B304" s="893" t="s">
        <v>1440</v>
      </c>
      <c r="C304" s="880" t="s">
        <v>1122</v>
      </c>
      <c r="D304" s="883"/>
      <c r="E304" s="883"/>
      <c r="F304" s="883"/>
      <c r="G304" s="883"/>
      <c r="H304" s="883"/>
      <c r="I304" s="883"/>
      <c r="J304" s="883"/>
      <c r="K304" s="883"/>
      <c r="L304" s="883"/>
      <c r="M304" s="883"/>
      <c r="N304" s="883"/>
    </row>
    <row r="305" spans="1:14" ht="78.75" outlineLevel="1" x14ac:dyDescent="0.25">
      <c r="A305" s="899" t="s">
        <v>1508</v>
      </c>
      <c r="B305" s="890" t="s">
        <v>1509</v>
      </c>
      <c r="C305" s="880" t="s">
        <v>561</v>
      </c>
      <c r="D305" s="897">
        <v>107.00685523189347</v>
      </c>
      <c r="E305" s="897">
        <f>(E222+E167)/(E23*1.18)*100</f>
        <v>109.36065103207437</v>
      </c>
      <c r="F305" s="897">
        <f>(F222+F167)/(F23*1.2)*100</f>
        <v>107.94276411773613</v>
      </c>
      <c r="G305" s="897">
        <f>(G222+G167)/(G23*1.2)*100</f>
        <v>107.16633547864909</v>
      </c>
      <c r="H305" s="883"/>
      <c r="I305" s="897">
        <f>(I222+I167)/(I23*1.2)*100</f>
        <v>107.38030974491981</v>
      </c>
      <c r="J305" s="883"/>
      <c r="K305" s="897">
        <f>(K222+K167)/(K23*1.2)*100</f>
        <v>107.30020517678544</v>
      </c>
      <c r="L305" s="883"/>
      <c r="M305" s="897">
        <f>(M222+M167)/(M23*1.2)*100</f>
        <v>107.28317219331859</v>
      </c>
      <c r="N305" s="883"/>
    </row>
    <row r="306" spans="1:14" ht="47.25" outlineLevel="1" x14ac:dyDescent="0.25">
      <c r="A306" s="899" t="s">
        <v>1510</v>
      </c>
      <c r="B306" s="891" t="s">
        <v>1511</v>
      </c>
      <c r="C306" s="880" t="s">
        <v>561</v>
      </c>
      <c r="D306" s="883"/>
      <c r="E306" s="897"/>
      <c r="F306" s="883"/>
      <c r="G306" s="883"/>
      <c r="H306" s="883"/>
      <c r="I306" s="883"/>
      <c r="J306" s="883"/>
      <c r="K306" s="883"/>
      <c r="L306" s="883"/>
      <c r="M306" s="883"/>
      <c r="N306" s="883"/>
    </row>
    <row r="307" spans="1:14" ht="78.75" outlineLevel="1" x14ac:dyDescent="0.25">
      <c r="A307" s="892" t="s">
        <v>1512</v>
      </c>
      <c r="B307" s="891" t="s">
        <v>1513</v>
      </c>
      <c r="C307" s="880" t="s">
        <v>561</v>
      </c>
      <c r="D307" s="883"/>
      <c r="E307" s="883"/>
      <c r="F307" s="883"/>
      <c r="G307" s="883"/>
      <c r="H307" s="883"/>
      <c r="I307" s="883"/>
      <c r="J307" s="883"/>
      <c r="K307" s="883"/>
      <c r="L307" s="883"/>
      <c r="M307" s="883"/>
      <c r="N307" s="883"/>
    </row>
    <row r="308" spans="1:14" ht="78.75" outlineLevel="1" x14ac:dyDescent="0.25">
      <c r="A308" s="892" t="s">
        <v>1514</v>
      </c>
      <c r="B308" s="891" t="s">
        <v>1515</v>
      </c>
      <c r="C308" s="880" t="s">
        <v>561</v>
      </c>
      <c r="D308" s="883"/>
      <c r="E308" s="883"/>
      <c r="F308" s="883"/>
      <c r="G308" s="883"/>
      <c r="H308" s="883"/>
      <c r="I308" s="883"/>
      <c r="J308" s="883"/>
      <c r="K308" s="883"/>
      <c r="L308" s="883"/>
      <c r="M308" s="883"/>
      <c r="N308" s="883"/>
    </row>
    <row r="309" spans="1:14" ht="78.75" outlineLevel="1" x14ac:dyDescent="0.25">
      <c r="A309" s="892" t="s">
        <v>1516</v>
      </c>
      <c r="B309" s="891" t="s">
        <v>1517</v>
      </c>
      <c r="C309" s="880" t="s">
        <v>561</v>
      </c>
      <c r="D309" s="897">
        <v>102.60807259095739</v>
      </c>
      <c r="E309" s="897">
        <f>(E171)/(E27*1.18)*100</f>
        <v>99.800714126098882</v>
      </c>
      <c r="F309" s="897">
        <f>(F171)/(F27*1.2)*100</f>
        <v>98.137368890663922</v>
      </c>
      <c r="G309" s="897">
        <f>$E$309/$E$305*G305</f>
        <v>97.798218190100656</v>
      </c>
      <c r="H309" s="883"/>
      <c r="I309" s="897">
        <f>$E$309/$E$305*I305</f>
        <v>97.993487552315429</v>
      </c>
      <c r="J309" s="883"/>
      <c r="K309" s="897">
        <f>$E$309/$E$305*K305</f>
        <v>97.920385453625215</v>
      </c>
      <c r="L309" s="883"/>
      <c r="M309" s="897">
        <f>$E$309/$E$305*M305</f>
        <v>97.904841435757305</v>
      </c>
      <c r="N309" s="883"/>
    </row>
    <row r="310" spans="1:14" ht="47.25" outlineLevel="1" x14ac:dyDescent="0.25">
      <c r="A310" s="899" t="s">
        <v>1518</v>
      </c>
      <c r="B310" s="891" t="s">
        <v>1519</v>
      </c>
      <c r="C310" s="880" t="s">
        <v>561</v>
      </c>
      <c r="D310" s="898">
        <v>92.255063280569729</v>
      </c>
      <c r="E310" s="898">
        <f>(E172)/(E28*1.18)*100</f>
        <v>95.298512242903158</v>
      </c>
      <c r="F310" s="898">
        <f>(F172)/(F28*1.2)*100</f>
        <v>83.333333333333343</v>
      </c>
      <c r="G310" s="898">
        <f>(G172)/(G28*1.2)*100</f>
        <v>83.333333333333329</v>
      </c>
      <c r="H310" s="883"/>
      <c r="I310" s="898">
        <f>(I172)/(I28*1.2)*100</f>
        <v>83.333333333333343</v>
      </c>
      <c r="J310" s="883"/>
      <c r="K310" s="898">
        <f>(K172)/(K28*1.2)*100</f>
        <v>83.333333333333343</v>
      </c>
      <c r="L310" s="883"/>
      <c r="M310" s="898">
        <f>(M172)/(M28*1.2)*100</f>
        <v>83.333333333333343</v>
      </c>
      <c r="N310" s="883"/>
    </row>
    <row r="311" spans="1:14" ht="47.25" outlineLevel="1" x14ac:dyDescent="0.25">
      <c r="A311" s="899" t="s">
        <v>1520</v>
      </c>
      <c r="B311" s="891" t="s">
        <v>1521</v>
      </c>
      <c r="C311" s="880" t="s">
        <v>561</v>
      </c>
      <c r="D311" s="883"/>
      <c r="E311" s="883"/>
      <c r="F311" s="883"/>
      <c r="G311" s="883"/>
      <c r="H311" s="883"/>
      <c r="I311" s="883"/>
      <c r="J311" s="883"/>
      <c r="K311" s="883"/>
      <c r="L311" s="883"/>
      <c r="M311" s="883"/>
      <c r="N311" s="883"/>
    </row>
    <row r="312" spans="1:14" ht="47.25" outlineLevel="1" x14ac:dyDescent="0.25">
      <c r="A312" s="899" t="s">
        <v>1522</v>
      </c>
      <c r="B312" s="891" t="s">
        <v>1523</v>
      </c>
      <c r="C312" s="880" t="s">
        <v>561</v>
      </c>
      <c r="D312" s="883"/>
      <c r="E312" s="883"/>
      <c r="F312" s="883"/>
      <c r="G312" s="883"/>
      <c r="H312" s="883"/>
      <c r="I312" s="883"/>
      <c r="J312" s="883"/>
      <c r="K312" s="883"/>
      <c r="L312" s="883"/>
      <c r="M312" s="883"/>
      <c r="N312" s="883"/>
    </row>
    <row r="313" spans="1:14" ht="31.5" outlineLevel="1" x14ac:dyDescent="0.25">
      <c r="A313" s="899" t="s">
        <v>1524</v>
      </c>
      <c r="B313" s="891" t="s">
        <v>1525</v>
      </c>
      <c r="C313" s="880" t="s">
        <v>561</v>
      </c>
      <c r="D313" s="883"/>
      <c r="E313" s="897"/>
      <c r="F313" s="883"/>
      <c r="G313" s="883"/>
      <c r="H313" s="883"/>
      <c r="I313" s="883"/>
      <c r="J313" s="883"/>
      <c r="K313" s="883"/>
      <c r="L313" s="883"/>
      <c r="M313" s="883"/>
      <c r="N313" s="883"/>
    </row>
    <row r="314" spans="1:14" ht="31.5" outlineLevel="1" x14ac:dyDescent="0.25">
      <c r="A314" s="899" t="s">
        <v>1526</v>
      </c>
      <c r="B314" s="891" t="s">
        <v>1527</v>
      </c>
      <c r="C314" s="880" t="s">
        <v>561</v>
      </c>
      <c r="D314" s="883"/>
      <c r="E314" s="897"/>
      <c r="F314" s="883"/>
      <c r="G314" s="883"/>
      <c r="H314" s="883"/>
      <c r="I314" s="883"/>
      <c r="J314" s="883"/>
      <c r="K314" s="883"/>
      <c r="L314" s="883"/>
      <c r="M314" s="883"/>
      <c r="N314" s="883"/>
    </row>
    <row r="315" spans="1:14" ht="78.75" outlineLevel="1" x14ac:dyDescent="0.25">
      <c r="A315" s="899" t="s">
        <v>1528</v>
      </c>
      <c r="B315" s="891" t="s">
        <v>1529</v>
      </c>
      <c r="C315" s="880" t="s">
        <v>561</v>
      </c>
      <c r="D315" s="883"/>
      <c r="E315" s="883"/>
      <c r="F315" s="883"/>
      <c r="G315" s="883"/>
      <c r="H315" s="883"/>
      <c r="I315" s="883"/>
      <c r="J315" s="883"/>
      <c r="K315" s="883"/>
      <c r="L315" s="883"/>
      <c r="M315" s="883"/>
      <c r="N315" s="883"/>
    </row>
    <row r="316" spans="1:14" ht="47.25" outlineLevel="1" x14ac:dyDescent="0.25">
      <c r="A316" s="892" t="s">
        <v>1530</v>
      </c>
      <c r="B316" s="893" t="s">
        <v>1136</v>
      </c>
      <c r="C316" s="880" t="s">
        <v>561</v>
      </c>
      <c r="D316" s="883"/>
      <c r="E316" s="883"/>
      <c r="F316" s="883"/>
      <c r="G316" s="883"/>
      <c r="H316" s="883"/>
      <c r="I316" s="883"/>
      <c r="J316" s="883"/>
      <c r="K316" s="883"/>
      <c r="L316" s="883"/>
      <c r="M316" s="883"/>
      <c r="N316" s="883"/>
    </row>
    <row r="317" spans="1:14" ht="31.5" outlineLevel="1" x14ac:dyDescent="0.25">
      <c r="A317" s="892" t="s">
        <v>1531</v>
      </c>
      <c r="B317" s="893" t="s">
        <v>1138</v>
      </c>
      <c r="C317" s="880" t="s">
        <v>561</v>
      </c>
      <c r="D317" s="883"/>
      <c r="E317" s="883"/>
      <c r="F317" s="883"/>
      <c r="G317" s="883"/>
      <c r="H317" s="883"/>
      <c r="I317" s="883"/>
      <c r="J317" s="883"/>
      <c r="K317" s="883"/>
      <c r="L317" s="883"/>
      <c r="M317" s="883"/>
      <c r="N317" s="883"/>
    </row>
    <row r="318" spans="1:14" x14ac:dyDescent="0.25">
      <c r="A318" s="1363" t="s">
        <v>1532</v>
      </c>
      <c r="B318" s="1363"/>
      <c r="C318" s="1363"/>
      <c r="D318" s="1363"/>
      <c r="E318" s="1363"/>
      <c r="F318" s="1363"/>
      <c r="G318" s="1363"/>
      <c r="H318" s="1363"/>
      <c r="I318" s="1363"/>
      <c r="J318" s="1363"/>
      <c r="K318" s="1363"/>
      <c r="L318" s="1363"/>
      <c r="M318" s="1363"/>
      <c r="N318" s="1363"/>
    </row>
    <row r="319" spans="1:14" ht="47.25" x14ac:dyDescent="0.25">
      <c r="A319" s="892" t="s">
        <v>1533</v>
      </c>
      <c r="B319" s="888" t="s">
        <v>1534</v>
      </c>
      <c r="C319" s="880" t="s">
        <v>656</v>
      </c>
      <c r="D319" s="880" t="s">
        <v>1535</v>
      </c>
      <c r="E319" s="880" t="s">
        <v>1535</v>
      </c>
      <c r="F319" s="880" t="s">
        <v>1535</v>
      </c>
      <c r="G319" s="880" t="s">
        <v>1535</v>
      </c>
      <c r="H319" s="880" t="s">
        <v>1535</v>
      </c>
      <c r="I319" s="880" t="s">
        <v>1535</v>
      </c>
      <c r="J319" s="880" t="s">
        <v>1535</v>
      </c>
      <c r="K319" s="880" t="s">
        <v>1535</v>
      </c>
      <c r="L319" s="880" t="s">
        <v>1535</v>
      </c>
      <c r="M319" s="880" t="s">
        <v>1535</v>
      </c>
      <c r="N319" s="880" t="s">
        <v>1535</v>
      </c>
    </row>
    <row r="320" spans="1:14" ht="31.5" outlineLevel="1" x14ac:dyDescent="0.25">
      <c r="A320" s="899" t="s">
        <v>1536</v>
      </c>
      <c r="B320" s="890" t="s">
        <v>1537</v>
      </c>
      <c r="C320" s="880" t="s">
        <v>350</v>
      </c>
      <c r="D320" s="888">
        <v>38.049999999999997</v>
      </c>
      <c r="E320" s="888">
        <v>38.049999999999997</v>
      </c>
      <c r="F320" s="888">
        <v>38.049999999999997</v>
      </c>
      <c r="G320" s="888">
        <v>38.049999999999997</v>
      </c>
      <c r="H320" s="888"/>
      <c r="I320" s="888">
        <v>38.049999999999997</v>
      </c>
      <c r="J320" s="888"/>
      <c r="K320" s="888">
        <v>38.049999999999997</v>
      </c>
      <c r="L320" s="888"/>
      <c r="M320" s="888">
        <v>38.049999999999997</v>
      </c>
      <c r="N320" s="888"/>
    </row>
    <row r="321" spans="1:14" ht="31.5" outlineLevel="1" x14ac:dyDescent="0.25">
      <c r="A321" s="899" t="s">
        <v>1538</v>
      </c>
      <c r="B321" s="890" t="s">
        <v>1539</v>
      </c>
      <c r="C321" s="880" t="s">
        <v>1540</v>
      </c>
      <c r="D321" s="901">
        <v>1.1200000000000001</v>
      </c>
      <c r="E321" s="901">
        <f>D321</f>
        <v>1.1200000000000001</v>
      </c>
      <c r="F321" s="901">
        <f>E321</f>
        <v>1.1200000000000001</v>
      </c>
      <c r="G321" s="901">
        <f>F321</f>
        <v>1.1200000000000001</v>
      </c>
      <c r="H321" s="901"/>
      <c r="I321" s="901">
        <f>G321</f>
        <v>1.1200000000000001</v>
      </c>
      <c r="J321" s="901"/>
      <c r="K321" s="901">
        <f>I321</f>
        <v>1.1200000000000001</v>
      </c>
      <c r="L321" s="901"/>
      <c r="M321" s="901">
        <f>K321</f>
        <v>1.1200000000000001</v>
      </c>
      <c r="N321" s="901"/>
    </row>
    <row r="322" spans="1:14" ht="31.5" outlineLevel="1" x14ac:dyDescent="0.25">
      <c r="A322" s="899" t="s">
        <v>1541</v>
      </c>
      <c r="B322" s="890" t="s">
        <v>1542</v>
      </c>
      <c r="C322" s="880" t="s">
        <v>350</v>
      </c>
      <c r="D322" s="888">
        <f>D320</f>
        <v>38.049999999999997</v>
      </c>
      <c r="E322" s="888">
        <f t="shared" ref="E322:M322" si="15">E320</f>
        <v>38.049999999999997</v>
      </c>
      <c r="F322" s="888">
        <f t="shared" si="15"/>
        <v>38.049999999999997</v>
      </c>
      <c r="G322" s="888">
        <f t="shared" si="15"/>
        <v>38.049999999999997</v>
      </c>
      <c r="H322" s="888"/>
      <c r="I322" s="888">
        <f t="shared" si="15"/>
        <v>38.049999999999997</v>
      </c>
      <c r="J322" s="888"/>
      <c r="K322" s="888">
        <f t="shared" si="15"/>
        <v>38.049999999999997</v>
      </c>
      <c r="L322" s="888"/>
      <c r="M322" s="888">
        <f t="shared" si="15"/>
        <v>38.049999999999997</v>
      </c>
      <c r="N322" s="888"/>
    </row>
    <row r="323" spans="1:14" ht="31.5" outlineLevel="1" x14ac:dyDescent="0.25">
      <c r="A323" s="899" t="s">
        <v>1543</v>
      </c>
      <c r="B323" s="890" t="s">
        <v>1544</v>
      </c>
      <c r="C323" s="880" t="s">
        <v>1540</v>
      </c>
      <c r="D323" s="901">
        <v>1.0900000000000001</v>
      </c>
      <c r="E323" s="901">
        <f>D323</f>
        <v>1.0900000000000001</v>
      </c>
      <c r="F323" s="901">
        <f>E323</f>
        <v>1.0900000000000001</v>
      </c>
      <c r="G323" s="901">
        <f>F323</f>
        <v>1.0900000000000001</v>
      </c>
      <c r="H323" s="901"/>
      <c r="I323" s="901">
        <f>G323</f>
        <v>1.0900000000000001</v>
      </c>
      <c r="J323" s="901"/>
      <c r="K323" s="901">
        <f>I323</f>
        <v>1.0900000000000001</v>
      </c>
      <c r="L323" s="901"/>
      <c r="M323" s="901">
        <f>K323</f>
        <v>1.0900000000000001</v>
      </c>
      <c r="N323" s="901"/>
    </row>
    <row r="324" spans="1:14" ht="31.5" outlineLevel="1" x14ac:dyDescent="0.25">
      <c r="A324" s="899" t="s">
        <v>1545</v>
      </c>
      <c r="B324" s="890" t="s">
        <v>1546</v>
      </c>
      <c r="C324" s="880" t="s">
        <v>1547</v>
      </c>
      <c r="D324" s="902">
        <v>103.87332259999999</v>
      </c>
      <c r="E324" s="902">
        <v>105.53787799999999</v>
      </c>
      <c r="F324" s="902">
        <v>103.38094747508053</v>
      </c>
      <c r="G324" s="902">
        <v>104.75727316666665</v>
      </c>
      <c r="H324" s="888"/>
      <c r="I324" s="902">
        <v>106.328</v>
      </c>
      <c r="J324" s="888"/>
      <c r="K324" s="902">
        <v>105.28100000000001</v>
      </c>
      <c r="L324" s="888"/>
      <c r="M324" s="901">
        <f>G324+I324+K324</f>
        <v>316.36627316666664</v>
      </c>
      <c r="N324" s="888"/>
    </row>
    <row r="325" spans="1:14" ht="31.5" outlineLevel="1" x14ac:dyDescent="0.25">
      <c r="A325" s="899" t="s">
        <v>1548</v>
      </c>
      <c r="B325" s="890" t="s">
        <v>1549</v>
      </c>
      <c r="C325" s="880" t="s">
        <v>656</v>
      </c>
      <c r="D325" s="880" t="s">
        <v>1535</v>
      </c>
      <c r="E325" s="880" t="s">
        <v>1535</v>
      </c>
      <c r="F325" s="880" t="s">
        <v>1535</v>
      </c>
      <c r="G325" s="880" t="s">
        <v>1535</v>
      </c>
      <c r="H325" s="880" t="s">
        <v>1535</v>
      </c>
      <c r="I325" s="880" t="s">
        <v>1535</v>
      </c>
      <c r="J325" s="880" t="s">
        <v>1535</v>
      </c>
      <c r="K325" s="880" t="s">
        <v>1535</v>
      </c>
      <c r="L325" s="880" t="s">
        <v>1535</v>
      </c>
      <c r="M325" s="880" t="s">
        <v>1535</v>
      </c>
      <c r="N325" s="880" t="s">
        <v>1535</v>
      </c>
    </row>
    <row r="326" spans="1:14" outlineLevel="1" x14ac:dyDescent="0.25">
      <c r="A326" s="899" t="s">
        <v>1550</v>
      </c>
      <c r="B326" s="891" t="s">
        <v>1551</v>
      </c>
      <c r="C326" s="880" t="s">
        <v>1547</v>
      </c>
      <c r="D326" s="902">
        <v>102.61285260000001</v>
      </c>
      <c r="E326" s="902">
        <v>103.69653901199999</v>
      </c>
      <c r="F326" s="902">
        <v>101.85590555520417</v>
      </c>
      <c r="G326" s="902">
        <v>102.95456878566667</v>
      </c>
      <c r="H326" s="888"/>
      <c r="I326" s="902">
        <f>I324/G324*G326</f>
        <v>104.49826593353561</v>
      </c>
      <c r="J326" s="888"/>
      <c r="K326" s="902">
        <f>K324/I324*I326</f>
        <v>103.4692831215537</v>
      </c>
      <c r="L326" s="888"/>
      <c r="M326" s="902">
        <f>G326+I326+K326</f>
        <v>310.92211784075596</v>
      </c>
      <c r="N326" s="888"/>
    </row>
    <row r="327" spans="1:14" outlineLevel="1" x14ac:dyDescent="0.25">
      <c r="A327" s="899" t="s">
        <v>1552</v>
      </c>
      <c r="B327" s="891" t="s">
        <v>1553</v>
      </c>
      <c r="C327" s="880" t="s">
        <v>1554</v>
      </c>
      <c r="D327" s="902">
        <v>1.7718519048205543</v>
      </c>
      <c r="E327" s="902">
        <v>1.9431613283713891</v>
      </c>
      <c r="F327" s="902">
        <v>1.9847627465472277</v>
      </c>
      <c r="G327" s="902">
        <v>1.9708771865896342</v>
      </c>
      <c r="H327" s="888"/>
      <c r="I327" s="902">
        <f>G327</f>
        <v>1.9708771865896342</v>
      </c>
      <c r="J327" s="888"/>
      <c r="K327" s="902">
        <f>I327</f>
        <v>1.9708771865896342</v>
      </c>
      <c r="L327" s="888"/>
      <c r="M327" s="902">
        <f>G327+I327+K327</f>
        <v>5.9126315597689025</v>
      </c>
      <c r="N327" s="888"/>
    </row>
    <row r="328" spans="1:14" ht="31.5" outlineLevel="1" x14ac:dyDescent="0.25">
      <c r="A328" s="899" t="s">
        <v>1555</v>
      </c>
      <c r="B328" s="890" t="s">
        <v>1556</v>
      </c>
      <c r="C328" s="880" t="s">
        <v>656</v>
      </c>
      <c r="D328" s="880" t="s">
        <v>1535</v>
      </c>
      <c r="E328" s="880" t="s">
        <v>1535</v>
      </c>
      <c r="F328" s="880" t="s">
        <v>1535</v>
      </c>
      <c r="G328" s="880" t="s">
        <v>1535</v>
      </c>
      <c r="H328" s="880" t="s">
        <v>1535</v>
      </c>
      <c r="I328" s="880" t="s">
        <v>1535</v>
      </c>
      <c r="J328" s="880" t="s">
        <v>1535</v>
      </c>
      <c r="K328" s="880" t="s">
        <v>1535</v>
      </c>
      <c r="L328" s="880" t="s">
        <v>1535</v>
      </c>
      <c r="M328" s="880" t="s">
        <v>1535</v>
      </c>
      <c r="N328" s="880" t="s">
        <v>1535</v>
      </c>
    </row>
    <row r="329" spans="1:14" outlineLevel="1" x14ac:dyDescent="0.25">
      <c r="A329" s="899" t="s">
        <v>1557</v>
      </c>
      <c r="B329" s="891" t="s">
        <v>1551</v>
      </c>
      <c r="C329" s="880" t="s">
        <v>1547</v>
      </c>
      <c r="D329" s="888"/>
      <c r="E329" s="888"/>
      <c r="F329" s="888"/>
      <c r="G329" s="888"/>
      <c r="H329" s="888"/>
      <c r="I329" s="888"/>
      <c r="J329" s="888"/>
      <c r="K329" s="888"/>
      <c r="L329" s="888"/>
      <c r="M329" s="888"/>
      <c r="N329" s="888"/>
    </row>
    <row r="330" spans="1:14" outlineLevel="1" x14ac:dyDescent="0.25">
      <c r="A330" s="899" t="s">
        <v>1558</v>
      </c>
      <c r="B330" s="891" t="s">
        <v>1559</v>
      </c>
      <c r="C330" s="880" t="s">
        <v>350</v>
      </c>
      <c r="D330" s="888"/>
      <c r="E330" s="888"/>
      <c r="F330" s="888"/>
      <c r="G330" s="888"/>
      <c r="H330" s="888"/>
      <c r="I330" s="888"/>
      <c r="J330" s="888"/>
      <c r="K330" s="888"/>
      <c r="L330" s="888"/>
      <c r="M330" s="888"/>
      <c r="N330" s="888"/>
    </row>
    <row r="331" spans="1:14" outlineLevel="1" x14ac:dyDescent="0.25">
      <c r="A331" s="899" t="s">
        <v>1560</v>
      </c>
      <c r="B331" s="891" t="s">
        <v>1553</v>
      </c>
      <c r="C331" s="880" t="s">
        <v>1554</v>
      </c>
      <c r="D331" s="888"/>
      <c r="E331" s="888"/>
      <c r="F331" s="888"/>
      <c r="G331" s="888"/>
      <c r="H331" s="888"/>
      <c r="I331" s="888"/>
      <c r="J331" s="888"/>
      <c r="K331" s="888"/>
      <c r="L331" s="888"/>
      <c r="M331" s="888"/>
      <c r="N331" s="888"/>
    </row>
    <row r="332" spans="1:14" ht="31.5" outlineLevel="1" x14ac:dyDescent="0.25">
      <c r="A332" s="899" t="s">
        <v>1561</v>
      </c>
      <c r="B332" s="890" t="s">
        <v>1562</v>
      </c>
      <c r="C332" s="880" t="s">
        <v>656</v>
      </c>
      <c r="D332" s="880" t="s">
        <v>1535</v>
      </c>
      <c r="E332" s="880" t="s">
        <v>1535</v>
      </c>
      <c r="F332" s="880" t="s">
        <v>1535</v>
      </c>
      <c r="G332" s="880" t="s">
        <v>1535</v>
      </c>
      <c r="H332" s="880" t="s">
        <v>1535</v>
      </c>
      <c r="I332" s="880" t="s">
        <v>1535</v>
      </c>
      <c r="J332" s="880" t="s">
        <v>1535</v>
      </c>
      <c r="K332" s="880" t="s">
        <v>1535</v>
      </c>
      <c r="L332" s="880" t="s">
        <v>1535</v>
      </c>
      <c r="M332" s="880" t="s">
        <v>1535</v>
      </c>
      <c r="N332" s="880" t="s">
        <v>1535</v>
      </c>
    </row>
    <row r="333" spans="1:14" outlineLevel="1" x14ac:dyDescent="0.25">
      <c r="A333" s="899" t="s">
        <v>1563</v>
      </c>
      <c r="B333" s="891" t="s">
        <v>1551</v>
      </c>
      <c r="C333" s="880" t="s">
        <v>1547</v>
      </c>
      <c r="D333" s="888"/>
      <c r="E333" s="888"/>
      <c r="F333" s="888"/>
      <c r="G333" s="888"/>
      <c r="H333" s="888"/>
      <c r="I333" s="888"/>
      <c r="J333" s="888"/>
      <c r="K333" s="888"/>
      <c r="L333" s="888"/>
      <c r="M333" s="888"/>
      <c r="N333" s="888"/>
    </row>
    <row r="334" spans="1:14" outlineLevel="1" x14ac:dyDescent="0.25">
      <c r="A334" s="899" t="s">
        <v>1564</v>
      </c>
      <c r="B334" s="891" t="s">
        <v>1553</v>
      </c>
      <c r="C334" s="880" t="s">
        <v>1554</v>
      </c>
      <c r="D334" s="888"/>
      <c r="E334" s="888"/>
      <c r="F334" s="888"/>
      <c r="G334" s="888"/>
      <c r="H334" s="888"/>
      <c r="I334" s="888"/>
      <c r="J334" s="888"/>
      <c r="K334" s="888"/>
      <c r="L334" s="888"/>
      <c r="M334" s="888"/>
      <c r="N334" s="888"/>
    </row>
    <row r="335" spans="1:14" ht="31.5" outlineLevel="1" x14ac:dyDescent="0.25">
      <c r="A335" s="899" t="s">
        <v>1565</v>
      </c>
      <c r="B335" s="890" t="s">
        <v>1566</v>
      </c>
      <c r="C335" s="880" t="s">
        <v>656</v>
      </c>
      <c r="D335" s="880" t="s">
        <v>1535</v>
      </c>
      <c r="E335" s="880" t="s">
        <v>1535</v>
      </c>
      <c r="F335" s="880" t="s">
        <v>1535</v>
      </c>
      <c r="G335" s="880" t="s">
        <v>1535</v>
      </c>
      <c r="H335" s="880" t="s">
        <v>1535</v>
      </c>
      <c r="I335" s="880" t="s">
        <v>1535</v>
      </c>
      <c r="J335" s="880" t="s">
        <v>1535</v>
      </c>
      <c r="K335" s="880" t="s">
        <v>1535</v>
      </c>
      <c r="L335" s="880" t="s">
        <v>1535</v>
      </c>
      <c r="M335" s="880" t="s">
        <v>1535</v>
      </c>
      <c r="N335" s="880" t="s">
        <v>1535</v>
      </c>
    </row>
    <row r="336" spans="1:14" outlineLevel="1" x14ac:dyDescent="0.25">
      <c r="A336" s="899" t="s">
        <v>1567</v>
      </c>
      <c r="B336" s="891" t="s">
        <v>1551</v>
      </c>
      <c r="C336" s="880" t="s">
        <v>1547</v>
      </c>
      <c r="D336" s="902">
        <v>93.968065999999993</v>
      </c>
      <c r="E336" s="902">
        <v>92.79207199999999</v>
      </c>
      <c r="F336" s="902">
        <v>90.139938944823797</v>
      </c>
      <c r="G336" s="902">
        <v>92.124312631306154</v>
      </c>
      <c r="H336" s="888"/>
      <c r="I336" s="902">
        <v>93.506</v>
      </c>
      <c r="J336" s="888"/>
      <c r="K336" s="902">
        <v>92.584999999999994</v>
      </c>
      <c r="L336" s="888"/>
      <c r="M336" s="902">
        <f>G336+I336+K336</f>
        <v>278.21531263130612</v>
      </c>
      <c r="N336" s="888"/>
    </row>
    <row r="337" spans="1:14" outlineLevel="1" x14ac:dyDescent="0.25">
      <c r="A337" s="899" t="s">
        <v>1568</v>
      </c>
      <c r="B337" s="891" t="s">
        <v>1559</v>
      </c>
      <c r="C337" s="880" t="s">
        <v>350</v>
      </c>
      <c r="D337" s="888"/>
      <c r="E337" s="888"/>
      <c r="F337" s="888"/>
      <c r="G337" s="888"/>
      <c r="H337" s="888"/>
      <c r="I337" s="888"/>
      <c r="J337" s="888"/>
      <c r="K337" s="888"/>
      <c r="L337" s="888"/>
      <c r="M337" s="888"/>
      <c r="N337" s="888"/>
    </row>
    <row r="338" spans="1:14" outlineLevel="1" x14ac:dyDescent="0.25">
      <c r="A338" s="899" t="s">
        <v>1569</v>
      </c>
      <c r="B338" s="891" t="s">
        <v>1553</v>
      </c>
      <c r="C338" s="880" t="s">
        <v>1554</v>
      </c>
      <c r="D338" s="902">
        <v>0.2606772618</v>
      </c>
      <c r="E338" s="902">
        <v>0.25158900000000001</v>
      </c>
      <c r="F338" s="902">
        <v>0.25970700000000002</v>
      </c>
      <c r="G338" s="902">
        <f>F338</f>
        <v>0.25970700000000002</v>
      </c>
      <c r="H338" s="903"/>
      <c r="I338" s="902">
        <f>G338</f>
        <v>0.25970700000000002</v>
      </c>
      <c r="J338" s="903"/>
      <c r="K338" s="902">
        <f>I338</f>
        <v>0.25970700000000002</v>
      </c>
      <c r="L338" s="888"/>
      <c r="M338" s="902">
        <f>G338+I338+K338</f>
        <v>0.77912100000000006</v>
      </c>
      <c r="N338" s="888"/>
    </row>
    <row r="339" spans="1:14" ht="31.5" x14ac:dyDescent="0.25">
      <c r="A339" s="892" t="s">
        <v>1570</v>
      </c>
      <c r="B339" s="888" t="s">
        <v>1571</v>
      </c>
      <c r="C339" s="880" t="s">
        <v>656</v>
      </c>
      <c r="D339" s="880" t="s">
        <v>1535</v>
      </c>
      <c r="E339" s="880" t="s">
        <v>1535</v>
      </c>
      <c r="F339" s="880" t="s">
        <v>1535</v>
      </c>
      <c r="G339" s="880" t="s">
        <v>1535</v>
      </c>
      <c r="H339" s="880" t="s">
        <v>1535</v>
      </c>
      <c r="I339" s="880" t="s">
        <v>1535</v>
      </c>
      <c r="J339" s="880" t="s">
        <v>1535</v>
      </c>
      <c r="K339" s="880" t="s">
        <v>1535</v>
      </c>
      <c r="L339" s="880" t="s">
        <v>1535</v>
      </c>
      <c r="M339" s="880" t="s">
        <v>1535</v>
      </c>
      <c r="N339" s="880" t="s">
        <v>1535</v>
      </c>
    </row>
    <row r="340" spans="1:14" ht="47.25" outlineLevel="1" x14ac:dyDescent="0.25">
      <c r="A340" s="899" t="s">
        <v>1572</v>
      </c>
      <c r="B340" s="890" t="s">
        <v>1573</v>
      </c>
      <c r="C340" s="880" t="s">
        <v>1547</v>
      </c>
      <c r="D340" s="888"/>
      <c r="E340" s="888"/>
      <c r="F340" s="888"/>
      <c r="G340" s="888"/>
      <c r="H340" s="888"/>
      <c r="I340" s="888"/>
      <c r="J340" s="888"/>
      <c r="K340" s="888"/>
      <c r="L340" s="888"/>
      <c r="M340" s="888"/>
      <c r="N340" s="888"/>
    </row>
    <row r="341" spans="1:14" ht="94.5" outlineLevel="1" x14ac:dyDescent="0.25">
      <c r="A341" s="899" t="s">
        <v>1574</v>
      </c>
      <c r="B341" s="891" t="s">
        <v>1575</v>
      </c>
      <c r="C341" s="880" t="s">
        <v>1547</v>
      </c>
      <c r="D341" s="888"/>
      <c r="E341" s="888"/>
      <c r="F341" s="888"/>
      <c r="G341" s="888"/>
      <c r="H341" s="888"/>
      <c r="I341" s="888"/>
      <c r="J341" s="888"/>
      <c r="K341" s="888"/>
      <c r="L341" s="888"/>
      <c r="M341" s="888"/>
      <c r="N341" s="888"/>
    </row>
    <row r="342" spans="1:14" ht="31.5" outlineLevel="1" x14ac:dyDescent="0.25">
      <c r="A342" s="892" t="s">
        <v>1576</v>
      </c>
      <c r="B342" s="893" t="s">
        <v>1577</v>
      </c>
      <c r="C342" s="880" t="s">
        <v>1547</v>
      </c>
      <c r="D342" s="888"/>
      <c r="E342" s="888"/>
      <c r="F342" s="888"/>
      <c r="G342" s="888"/>
      <c r="H342" s="888"/>
      <c r="I342" s="888"/>
      <c r="J342" s="888"/>
      <c r="K342" s="888"/>
      <c r="L342" s="888"/>
      <c r="M342" s="888"/>
      <c r="N342" s="888"/>
    </row>
    <row r="343" spans="1:14" ht="63" outlineLevel="1" x14ac:dyDescent="0.25">
      <c r="A343" s="892" t="s">
        <v>1578</v>
      </c>
      <c r="B343" s="893" t="s">
        <v>1579</v>
      </c>
      <c r="C343" s="880" t="s">
        <v>1547</v>
      </c>
      <c r="D343" s="888"/>
      <c r="E343" s="888"/>
      <c r="F343" s="888"/>
      <c r="G343" s="888"/>
      <c r="H343" s="888"/>
      <c r="I343" s="888"/>
      <c r="J343" s="888"/>
      <c r="K343" s="888"/>
      <c r="L343" s="888"/>
      <c r="M343" s="888"/>
      <c r="N343" s="888"/>
    </row>
    <row r="344" spans="1:14" ht="47.25" outlineLevel="1" x14ac:dyDescent="0.25">
      <c r="A344" s="899" t="s">
        <v>1580</v>
      </c>
      <c r="B344" s="890" t="s">
        <v>1581</v>
      </c>
      <c r="C344" s="880" t="s">
        <v>1547</v>
      </c>
      <c r="D344" s="888"/>
      <c r="E344" s="888"/>
      <c r="F344" s="888"/>
      <c r="G344" s="888"/>
      <c r="H344" s="888"/>
      <c r="I344" s="888"/>
      <c r="J344" s="888"/>
      <c r="K344" s="888"/>
      <c r="L344" s="888"/>
      <c r="M344" s="888"/>
      <c r="N344" s="888"/>
    </row>
    <row r="345" spans="1:14" ht="47.25" outlineLevel="1" x14ac:dyDescent="0.25">
      <c r="A345" s="899" t="s">
        <v>1582</v>
      </c>
      <c r="B345" s="890" t="s">
        <v>1583</v>
      </c>
      <c r="C345" s="880" t="s">
        <v>350</v>
      </c>
      <c r="D345" s="888"/>
      <c r="E345" s="888"/>
      <c r="F345" s="888"/>
      <c r="G345" s="888"/>
      <c r="H345" s="888"/>
      <c r="I345" s="888"/>
      <c r="J345" s="888"/>
      <c r="K345" s="888"/>
      <c r="L345" s="888"/>
      <c r="M345" s="888"/>
      <c r="N345" s="888"/>
    </row>
    <row r="346" spans="1:14" ht="94.5" outlineLevel="1" x14ac:dyDescent="0.25">
      <c r="A346" s="899" t="s">
        <v>1584</v>
      </c>
      <c r="B346" s="891" t="s">
        <v>1585</v>
      </c>
      <c r="C346" s="880" t="s">
        <v>350</v>
      </c>
      <c r="D346" s="888"/>
      <c r="E346" s="888"/>
      <c r="F346" s="888"/>
      <c r="G346" s="888"/>
      <c r="H346" s="888"/>
      <c r="I346" s="888"/>
      <c r="J346" s="888"/>
      <c r="K346" s="888"/>
      <c r="L346" s="888"/>
      <c r="M346" s="888"/>
      <c r="N346" s="888"/>
    </row>
    <row r="347" spans="1:14" ht="31.5" outlineLevel="1" x14ac:dyDescent="0.25">
      <c r="A347" s="892" t="s">
        <v>1586</v>
      </c>
      <c r="B347" s="893" t="s">
        <v>1577</v>
      </c>
      <c r="C347" s="880" t="s">
        <v>350</v>
      </c>
      <c r="D347" s="888"/>
      <c r="E347" s="888"/>
      <c r="F347" s="888"/>
      <c r="G347" s="888"/>
      <c r="H347" s="888"/>
      <c r="I347" s="888"/>
      <c r="J347" s="888"/>
      <c r="K347" s="888"/>
      <c r="L347" s="888"/>
      <c r="M347" s="888"/>
      <c r="N347" s="888"/>
    </row>
    <row r="348" spans="1:14" ht="63" outlineLevel="1" x14ac:dyDescent="0.25">
      <c r="A348" s="892" t="s">
        <v>1587</v>
      </c>
      <c r="B348" s="893" t="s">
        <v>1579</v>
      </c>
      <c r="C348" s="880" t="s">
        <v>350</v>
      </c>
      <c r="D348" s="888"/>
      <c r="E348" s="888"/>
      <c r="F348" s="888"/>
      <c r="G348" s="888"/>
      <c r="H348" s="888"/>
      <c r="I348" s="888"/>
      <c r="J348" s="888"/>
      <c r="K348" s="888"/>
      <c r="L348" s="888"/>
      <c r="M348" s="888"/>
      <c r="N348" s="888"/>
    </row>
    <row r="349" spans="1:14" ht="47.25" outlineLevel="1" x14ac:dyDescent="0.25">
      <c r="A349" s="899" t="s">
        <v>1588</v>
      </c>
      <c r="B349" s="890" t="s">
        <v>1589</v>
      </c>
      <c r="C349" s="880" t="s">
        <v>1590</v>
      </c>
      <c r="D349" s="888"/>
      <c r="E349" s="888"/>
      <c r="F349" s="888"/>
      <c r="G349" s="888"/>
      <c r="H349" s="888"/>
      <c r="I349" s="888"/>
      <c r="J349" s="888"/>
      <c r="K349" s="888"/>
      <c r="L349" s="888"/>
      <c r="M349" s="888"/>
      <c r="N349" s="888"/>
    </row>
    <row r="350" spans="1:14" ht="78.75" outlineLevel="1" x14ac:dyDescent="0.25">
      <c r="A350" s="899" t="s">
        <v>1591</v>
      </c>
      <c r="B350" s="890" t="s">
        <v>1592</v>
      </c>
      <c r="C350" s="880" t="s">
        <v>1122</v>
      </c>
      <c r="D350" s="888"/>
      <c r="E350" s="888"/>
      <c r="F350" s="888"/>
      <c r="G350" s="888"/>
      <c r="H350" s="888"/>
      <c r="I350" s="888"/>
      <c r="J350" s="888"/>
      <c r="K350" s="888"/>
      <c r="L350" s="888"/>
      <c r="M350" s="888"/>
      <c r="N350" s="888"/>
    </row>
    <row r="351" spans="1:14" ht="31.5" x14ac:dyDescent="0.25">
      <c r="A351" s="892" t="s">
        <v>1593</v>
      </c>
      <c r="B351" s="888" t="s">
        <v>1594</v>
      </c>
      <c r="C351" s="880" t="s">
        <v>656</v>
      </c>
      <c r="D351" s="880" t="s">
        <v>1535</v>
      </c>
      <c r="E351" s="880" t="s">
        <v>1535</v>
      </c>
      <c r="F351" s="880" t="s">
        <v>1535</v>
      </c>
      <c r="G351" s="880" t="s">
        <v>1535</v>
      </c>
      <c r="H351" s="880" t="s">
        <v>1535</v>
      </c>
      <c r="I351" s="880" t="s">
        <v>1535</v>
      </c>
      <c r="J351" s="880" t="s">
        <v>1535</v>
      </c>
      <c r="K351" s="880" t="s">
        <v>1535</v>
      </c>
      <c r="L351" s="880" t="s">
        <v>1535</v>
      </c>
      <c r="M351" s="880" t="s">
        <v>1535</v>
      </c>
      <c r="N351" s="880" t="s">
        <v>1535</v>
      </c>
    </row>
    <row r="352" spans="1:14" ht="47.25" outlineLevel="1" x14ac:dyDescent="0.25">
      <c r="A352" s="899" t="s">
        <v>1595</v>
      </c>
      <c r="B352" s="890" t="s">
        <v>1596</v>
      </c>
      <c r="C352" s="880" t="s">
        <v>1547</v>
      </c>
      <c r="D352" s="888"/>
      <c r="E352" s="888"/>
      <c r="F352" s="888"/>
      <c r="G352" s="888"/>
      <c r="H352" s="888"/>
      <c r="I352" s="888"/>
      <c r="J352" s="888"/>
      <c r="K352" s="888"/>
      <c r="L352" s="888"/>
      <c r="M352" s="888"/>
      <c r="N352" s="888"/>
    </row>
    <row r="353" spans="1:14" ht="31.5" outlineLevel="1" x14ac:dyDescent="0.25">
      <c r="A353" s="899" t="s">
        <v>1597</v>
      </c>
      <c r="B353" s="890" t="s">
        <v>1598</v>
      </c>
      <c r="C353" s="880" t="s">
        <v>1540</v>
      </c>
      <c r="D353" s="888"/>
      <c r="E353" s="888"/>
      <c r="F353" s="888"/>
      <c r="G353" s="888"/>
      <c r="H353" s="888"/>
      <c r="I353" s="888"/>
      <c r="J353" s="888"/>
      <c r="K353" s="888"/>
      <c r="L353" s="888"/>
      <c r="M353" s="888"/>
      <c r="N353" s="888"/>
    </row>
    <row r="354" spans="1:14" ht="110.25" outlineLevel="1" x14ac:dyDescent="0.25">
      <c r="A354" s="899" t="s">
        <v>1599</v>
      </c>
      <c r="B354" s="890" t="s">
        <v>1600</v>
      </c>
      <c r="C354" s="880" t="s">
        <v>1122</v>
      </c>
      <c r="D354" s="888"/>
      <c r="E354" s="888"/>
      <c r="F354" s="888"/>
      <c r="G354" s="888"/>
      <c r="H354" s="888"/>
      <c r="I354" s="888"/>
      <c r="J354" s="888"/>
      <c r="K354" s="888"/>
      <c r="L354" s="888"/>
      <c r="M354" s="888"/>
      <c r="N354" s="888"/>
    </row>
    <row r="355" spans="1:14" ht="78.75" outlineLevel="1" x14ac:dyDescent="0.25">
      <c r="A355" s="899" t="s">
        <v>1601</v>
      </c>
      <c r="B355" s="890" t="s">
        <v>1602</v>
      </c>
      <c r="C355" s="880" t="s">
        <v>1122</v>
      </c>
      <c r="D355" s="888"/>
      <c r="E355" s="888"/>
      <c r="F355" s="888"/>
      <c r="G355" s="888"/>
      <c r="H355" s="888"/>
      <c r="I355" s="888"/>
      <c r="J355" s="888"/>
      <c r="K355" s="888"/>
      <c r="L355" s="888"/>
      <c r="M355" s="888"/>
      <c r="N355" s="888"/>
    </row>
    <row r="356" spans="1:14" ht="47.25" x14ac:dyDescent="0.25">
      <c r="A356" s="892" t="s">
        <v>1603</v>
      </c>
      <c r="B356" s="888" t="s">
        <v>1604</v>
      </c>
      <c r="C356" s="880" t="s">
        <v>656</v>
      </c>
      <c r="D356" s="880" t="s">
        <v>1535</v>
      </c>
      <c r="E356" s="880" t="s">
        <v>1535</v>
      </c>
      <c r="F356" s="880" t="s">
        <v>1535</v>
      </c>
      <c r="G356" s="880" t="s">
        <v>1535</v>
      </c>
      <c r="H356" s="880" t="s">
        <v>1535</v>
      </c>
      <c r="I356" s="880" t="s">
        <v>1535</v>
      </c>
      <c r="J356" s="880" t="s">
        <v>1535</v>
      </c>
      <c r="K356" s="880" t="s">
        <v>1535</v>
      </c>
      <c r="L356" s="880" t="s">
        <v>1535</v>
      </c>
      <c r="M356" s="880" t="s">
        <v>1535</v>
      </c>
      <c r="N356" s="880" t="s">
        <v>1535</v>
      </c>
    </row>
    <row r="357" spans="1:14" ht="47.25" outlineLevel="1" x14ac:dyDescent="0.25">
      <c r="A357" s="899" t="s">
        <v>1605</v>
      </c>
      <c r="B357" s="890" t="s">
        <v>1606</v>
      </c>
      <c r="C357" s="880" t="s">
        <v>350</v>
      </c>
      <c r="D357" s="888"/>
      <c r="E357" s="888"/>
      <c r="F357" s="888"/>
      <c r="G357" s="888"/>
      <c r="H357" s="888"/>
      <c r="I357" s="888"/>
      <c r="J357" s="888"/>
      <c r="K357" s="888"/>
      <c r="L357" s="888"/>
      <c r="M357" s="888"/>
      <c r="N357" s="888"/>
    </row>
    <row r="358" spans="1:14" ht="141.75" outlineLevel="1" x14ac:dyDescent="0.25">
      <c r="A358" s="899" t="s">
        <v>1607</v>
      </c>
      <c r="B358" s="891" t="s">
        <v>1608</v>
      </c>
      <c r="C358" s="880" t="s">
        <v>350</v>
      </c>
      <c r="D358" s="888"/>
      <c r="E358" s="888"/>
      <c r="F358" s="888"/>
      <c r="G358" s="888"/>
      <c r="H358" s="888"/>
      <c r="I358" s="888"/>
      <c r="J358" s="888"/>
      <c r="K358" s="888"/>
      <c r="L358" s="888"/>
      <c r="M358" s="888"/>
      <c r="N358" s="888"/>
    </row>
    <row r="359" spans="1:14" ht="141.75" outlineLevel="1" x14ac:dyDescent="0.25">
      <c r="A359" s="899" t="s">
        <v>1609</v>
      </c>
      <c r="B359" s="891" t="s">
        <v>1610</v>
      </c>
      <c r="C359" s="880" t="s">
        <v>350</v>
      </c>
      <c r="D359" s="888"/>
      <c r="E359" s="888"/>
      <c r="F359" s="888"/>
      <c r="G359" s="888"/>
      <c r="H359" s="888"/>
      <c r="I359" s="888"/>
      <c r="J359" s="888"/>
      <c r="K359" s="888"/>
      <c r="L359" s="888"/>
      <c r="M359" s="888"/>
      <c r="N359" s="888"/>
    </row>
    <row r="360" spans="1:14" ht="63" outlineLevel="1" x14ac:dyDescent="0.25">
      <c r="A360" s="899" t="s">
        <v>1611</v>
      </c>
      <c r="B360" s="891" t="s">
        <v>1612</v>
      </c>
      <c r="C360" s="880" t="s">
        <v>350</v>
      </c>
      <c r="D360" s="888"/>
      <c r="E360" s="888"/>
      <c r="F360" s="888"/>
      <c r="G360" s="888"/>
      <c r="H360" s="888"/>
      <c r="I360" s="888"/>
      <c r="J360" s="888"/>
      <c r="K360" s="888"/>
      <c r="L360" s="888"/>
      <c r="M360" s="888"/>
      <c r="N360" s="888"/>
    </row>
    <row r="361" spans="1:14" ht="47.25" outlineLevel="1" x14ac:dyDescent="0.25">
      <c r="A361" s="899" t="s">
        <v>1613</v>
      </c>
      <c r="B361" s="890" t="s">
        <v>1614</v>
      </c>
      <c r="C361" s="880" t="s">
        <v>1547</v>
      </c>
      <c r="D361" s="888"/>
      <c r="E361" s="888"/>
      <c r="F361" s="888"/>
      <c r="G361" s="888"/>
      <c r="H361" s="888"/>
      <c r="I361" s="888"/>
      <c r="J361" s="888"/>
      <c r="K361" s="888"/>
      <c r="L361" s="888"/>
      <c r="M361" s="888"/>
      <c r="N361" s="888"/>
    </row>
    <row r="362" spans="1:14" ht="110.25" outlineLevel="1" x14ac:dyDescent="0.25">
      <c r="A362" s="899" t="s">
        <v>1615</v>
      </c>
      <c r="B362" s="891" t="s">
        <v>1616</v>
      </c>
      <c r="C362" s="880" t="s">
        <v>1547</v>
      </c>
      <c r="D362" s="888"/>
      <c r="E362" s="888"/>
      <c r="F362" s="888"/>
      <c r="G362" s="888"/>
      <c r="H362" s="888"/>
      <c r="I362" s="888"/>
      <c r="J362" s="888"/>
      <c r="K362" s="888"/>
      <c r="L362" s="888"/>
      <c r="M362" s="888"/>
      <c r="N362" s="888"/>
    </row>
    <row r="363" spans="1:14" ht="47.25" outlineLevel="1" x14ac:dyDescent="0.25">
      <c r="A363" s="899" t="s">
        <v>1617</v>
      </c>
      <c r="B363" s="891" t="s">
        <v>1618</v>
      </c>
      <c r="C363" s="880" t="s">
        <v>1547</v>
      </c>
      <c r="D363" s="888"/>
      <c r="E363" s="888"/>
      <c r="F363" s="888"/>
      <c r="G363" s="888"/>
      <c r="H363" s="888"/>
      <c r="I363" s="888"/>
      <c r="J363" s="888"/>
      <c r="K363" s="888"/>
      <c r="L363" s="888"/>
      <c r="M363" s="888"/>
      <c r="N363" s="888"/>
    </row>
    <row r="364" spans="1:14" ht="63" outlineLevel="1" x14ac:dyDescent="0.25">
      <c r="A364" s="899" t="s">
        <v>1619</v>
      </c>
      <c r="B364" s="890" t="s">
        <v>1620</v>
      </c>
      <c r="C364" s="880" t="s">
        <v>1122</v>
      </c>
      <c r="D364" s="888"/>
      <c r="E364" s="888"/>
      <c r="F364" s="888"/>
      <c r="G364" s="888"/>
      <c r="H364" s="888"/>
      <c r="I364" s="888"/>
      <c r="J364" s="888"/>
      <c r="K364" s="888"/>
      <c r="L364" s="888"/>
      <c r="M364" s="888"/>
      <c r="N364" s="888"/>
    </row>
    <row r="365" spans="1:14" ht="31.5" outlineLevel="1" x14ac:dyDescent="0.25">
      <c r="A365" s="899" t="s">
        <v>1621</v>
      </c>
      <c r="B365" s="891" t="s">
        <v>1136</v>
      </c>
      <c r="C365" s="880" t="s">
        <v>1122</v>
      </c>
      <c r="D365" s="888"/>
      <c r="E365" s="888"/>
      <c r="F365" s="888"/>
      <c r="G365" s="888"/>
      <c r="H365" s="888"/>
      <c r="I365" s="888"/>
      <c r="J365" s="888"/>
      <c r="K365" s="888"/>
      <c r="L365" s="888"/>
      <c r="M365" s="888"/>
      <c r="N365" s="888"/>
    </row>
    <row r="366" spans="1:14" ht="31.5" outlineLevel="1" x14ac:dyDescent="0.25">
      <c r="A366" s="899" t="s">
        <v>1622</v>
      </c>
      <c r="B366" s="891" t="s">
        <v>1138</v>
      </c>
      <c r="C366" s="880" t="s">
        <v>1122</v>
      </c>
      <c r="D366" s="888"/>
      <c r="E366" s="888"/>
      <c r="F366" s="888"/>
      <c r="G366" s="888"/>
      <c r="H366" s="888"/>
      <c r="I366" s="888"/>
      <c r="J366" s="888"/>
      <c r="K366" s="888"/>
      <c r="L366" s="888"/>
      <c r="M366" s="888"/>
      <c r="N366" s="888"/>
    </row>
    <row r="367" spans="1:14" ht="31.5" x14ac:dyDescent="0.25">
      <c r="A367" s="892" t="s">
        <v>1623</v>
      </c>
      <c r="B367" s="888" t="s">
        <v>1624</v>
      </c>
      <c r="C367" s="880" t="s">
        <v>1625</v>
      </c>
      <c r="D367" s="904"/>
      <c r="E367" s="904"/>
      <c r="F367" s="888"/>
      <c r="G367" s="904"/>
      <c r="H367" s="888"/>
      <c r="I367" s="888"/>
      <c r="J367" s="888"/>
      <c r="K367" s="888"/>
      <c r="L367" s="888"/>
      <c r="M367" s="904"/>
      <c r="N367" s="888"/>
    </row>
    <row r="369" ht="51" customHeight="1" x14ac:dyDescent="0.25"/>
    <row r="372" ht="76.5" customHeight="1" x14ac:dyDescent="0.25"/>
  </sheetData>
  <mergeCells count="23">
    <mergeCell ref="A8:N8"/>
    <mergeCell ref="A6:N6"/>
    <mergeCell ref="L1:N1"/>
    <mergeCell ref="L2:N2"/>
    <mergeCell ref="L3:N3"/>
    <mergeCell ref="A5:N5"/>
    <mergeCell ref="A9:N9"/>
    <mergeCell ref="A11:N11"/>
    <mergeCell ref="A13:N13"/>
    <mergeCell ref="A14:N14"/>
    <mergeCell ref="A15:N15"/>
    <mergeCell ref="A22:N22"/>
    <mergeCell ref="A166:N166"/>
    <mergeCell ref="A318:N318"/>
    <mergeCell ref="A16:N16"/>
    <mergeCell ref="A18:N18"/>
    <mergeCell ref="A19:A20"/>
    <mergeCell ref="B19:B20"/>
    <mergeCell ref="C19:C20"/>
    <mergeCell ref="G19:H19"/>
    <mergeCell ref="I19:J19"/>
    <mergeCell ref="K19:L19"/>
    <mergeCell ref="M19:N19"/>
  </mergeCells>
  <conditionalFormatting sqref="A11 A10:AX10 A12:AX12 A5 A8:A9 O5:AX5 O8:AX8 A13:A14 O13:AX13">
    <cfRule type="containsText" dxfId="2" priority="3" operator="containsText" text="Наименование инвестиционного проекта">
      <formula>NOT(ISERROR(SEARCH("Наименование инвестиционного проекта",A5)))</formula>
    </cfRule>
  </conditionalFormatting>
  <conditionalFormatting sqref="A9 A11 A10:AX10 A12:AX12 A13:A14 O13:AX13">
    <cfRule type="cellIs" dxfId="1" priority="2" operator="equal">
      <formula>0</formula>
    </cfRule>
  </conditionalFormatting>
  <conditionalFormatting sqref="A6:A7">
    <cfRule type="containsText" dxfId="0" priority="1" operator="containsText" text="Наименование инвестиционного проекта">
      <formula>NOT(ISERROR(SEARCH("Наименование инвестиционного проекта",A6)))</formula>
    </cfRule>
  </conditionalFormatting>
  <pageMargins left="0.55000000000000004" right="0.19" top="0.26" bottom="0.25" header="0.17" footer="0.16"/>
  <pageSetup paperSize="9" scale="6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sheetPr>
  <dimension ref="A1:P83"/>
  <sheetViews>
    <sheetView workbookViewId="0">
      <pane xSplit="3" ySplit="4" topLeftCell="D5" activePane="bottomRight" state="frozen"/>
      <selection activeCell="B5" sqref="B5:H5"/>
      <selection pane="topRight" activeCell="B5" sqref="B5:H5"/>
      <selection pane="bottomLeft" activeCell="B5" sqref="B5:H5"/>
      <selection pane="bottomRight" activeCell="B5" sqref="B5:H5"/>
    </sheetView>
  </sheetViews>
  <sheetFormatPr defaultRowHeight="15.75" x14ac:dyDescent="0.25"/>
  <cols>
    <col min="1" max="1" width="13.85546875" style="906" customWidth="1"/>
    <col min="2" max="2" width="38" style="906" customWidth="1"/>
    <col min="3" max="3" width="13.140625" style="906" customWidth="1"/>
    <col min="4" max="4" width="13.5703125" style="906" bestFit="1" customWidth="1"/>
    <col min="5" max="6" width="13.140625" style="906" bestFit="1" customWidth="1"/>
    <col min="7" max="7" width="14.85546875" style="906" customWidth="1"/>
    <col min="8" max="8" width="18.5703125" style="906" customWidth="1"/>
    <col min="9" max="9" width="17.42578125" style="906" customWidth="1"/>
    <col min="10" max="10" width="16.7109375" style="906" customWidth="1"/>
    <col min="11" max="11" width="14.28515625" style="906" customWidth="1"/>
    <col min="12" max="12" width="16.140625" style="906" customWidth="1"/>
    <col min="13" max="13" width="15.140625" style="906" customWidth="1"/>
    <col min="14" max="14" width="17.7109375" style="906" customWidth="1"/>
    <col min="15" max="15" width="9.140625" style="906"/>
    <col min="16" max="16" width="9.140625" style="905"/>
  </cols>
  <sheetData>
    <row r="1" spans="1:14" x14ac:dyDescent="0.25">
      <c r="A1" s="1368" t="s">
        <v>1700</v>
      </c>
      <c r="B1" s="1368"/>
      <c r="C1" s="1368"/>
      <c r="D1" s="1368"/>
      <c r="E1" s="1368"/>
      <c r="F1" s="1368"/>
      <c r="G1" s="1368"/>
      <c r="H1" s="1368"/>
      <c r="I1" s="1368"/>
      <c r="J1" s="1368"/>
      <c r="K1" s="1368"/>
      <c r="L1" s="1368"/>
      <c r="M1" s="1368"/>
      <c r="N1" s="1368"/>
    </row>
    <row r="2" spans="1:14" ht="31.5" customHeight="1" x14ac:dyDescent="0.25">
      <c r="A2" s="1369" t="s">
        <v>1699</v>
      </c>
      <c r="B2" s="1368" t="s">
        <v>1111</v>
      </c>
      <c r="C2" s="1368" t="s">
        <v>1112</v>
      </c>
      <c r="D2" s="918" t="s">
        <v>1113</v>
      </c>
      <c r="E2" s="918" t="s">
        <v>1114</v>
      </c>
      <c r="F2" s="918" t="s">
        <v>1115</v>
      </c>
      <c r="G2" s="1368" t="s">
        <v>304</v>
      </c>
      <c r="H2" s="1368"/>
      <c r="I2" s="1368" t="s">
        <v>305</v>
      </c>
      <c r="J2" s="1368"/>
      <c r="K2" s="1368" t="s">
        <v>306</v>
      </c>
      <c r="L2" s="1368"/>
      <c r="M2" s="1368" t="s">
        <v>342</v>
      </c>
      <c r="N2" s="1368"/>
    </row>
    <row r="3" spans="1:14" ht="78.75" x14ac:dyDescent="0.25">
      <c r="A3" s="1369"/>
      <c r="B3" s="1368"/>
      <c r="C3" s="1368"/>
      <c r="D3" s="918" t="s">
        <v>212</v>
      </c>
      <c r="E3" s="918" t="s">
        <v>212</v>
      </c>
      <c r="F3" s="918" t="s">
        <v>1116</v>
      </c>
      <c r="G3" s="918" t="s">
        <v>1117</v>
      </c>
      <c r="H3" s="918" t="s">
        <v>1118</v>
      </c>
      <c r="I3" s="918" t="s">
        <v>1117</v>
      </c>
      <c r="J3" s="918" t="s">
        <v>43</v>
      </c>
      <c r="K3" s="918" t="s">
        <v>1117</v>
      </c>
      <c r="L3" s="918" t="s">
        <v>43</v>
      </c>
      <c r="M3" s="918" t="s">
        <v>1117</v>
      </c>
      <c r="N3" s="918" t="s">
        <v>43</v>
      </c>
    </row>
    <row r="4" spans="1:14" x14ac:dyDescent="0.25">
      <c r="A4" s="919">
        <v>1</v>
      </c>
      <c r="B4" s="918">
        <v>2</v>
      </c>
      <c r="C4" s="918">
        <v>3</v>
      </c>
      <c r="D4" s="918">
        <v>4</v>
      </c>
      <c r="E4" s="918">
        <v>5</v>
      </c>
      <c r="F4" s="918">
        <v>6</v>
      </c>
      <c r="G4" s="918">
        <v>7</v>
      </c>
      <c r="H4" s="918">
        <v>8</v>
      </c>
      <c r="I4" s="918">
        <v>9</v>
      </c>
      <c r="J4" s="918">
        <v>10</v>
      </c>
      <c r="K4" s="918">
        <v>11</v>
      </c>
      <c r="L4" s="918">
        <v>12</v>
      </c>
      <c r="M4" s="918">
        <v>13</v>
      </c>
      <c r="N4" s="918">
        <v>14</v>
      </c>
    </row>
    <row r="5" spans="1:14" ht="31.5" customHeight="1" x14ac:dyDescent="0.25">
      <c r="A5" s="1367" t="s">
        <v>1698</v>
      </c>
      <c r="B5" s="1367"/>
      <c r="C5" s="908" t="s">
        <v>1122</v>
      </c>
      <c r="D5" s="916">
        <f>D6</f>
        <v>26.647181880000002</v>
      </c>
      <c r="E5" s="916">
        <f>E6</f>
        <v>50.462192250000001</v>
      </c>
      <c r="F5" s="916">
        <f>F6</f>
        <v>78.450783549999997</v>
      </c>
      <c r="G5" s="916">
        <f>G6</f>
        <v>89.38600000000001</v>
      </c>
      <c r="H5" s="916"/>
      <c r="I5" s="916">
        <f>I6</f>
        <v>95.313999999999993</v>
      </c>
      <c r="J5" s="916"/>
      <c r="K5" s="916">
        <f>K6</f>
        <v>91.432000000000002</v>
      </c>
      <c r="L5" s="916"/>
      <c r="M5" s="916">
        <f>M6</f>
        <v>276.13200000000001</v>
      </c>
      <c r="N5" s="907"/>
    </row>
    <row r="6" spans="1:14" ht="31.5" x14ac:dyDescent="0.25">
      <c r="A6" s="912" t="s">
        <v>1120</v>
      </c>
      <c r="B6" s="913" t="s">
        <v>1697</v>
      </c>
      <c r="C6" s="908" t="s">
        <v>1122</v>
      </c>
      <c r="D6" s="916">
        <f>D7+D31</f>
        <v>26.647181880000002</v>
      </c>
      <c r="E6" s="916">
        <f>E7+E31</f>
        <v>50.462192250000001</v>
      </c>
      <c r="F6" s="916">
        <f>F7+F31</f>
        <v>78.450783549999997</v>
      </c>
      <c r="G6" s="916">
        <f>G7+G31</f>
        <v>89.38600000000001</v>
      </c>
      <c r="H6" s="916"/>
      <c r="I6" s="916">
        <f>I7+I31</f>
        <v>95.313999999999993</v>
      </c>
      <c r="J6" s="916"/>
      <c r="K6" s="916">
        <f>K7+K31</f>
        <v>91.432000000000002</v>
      </c>
      <c r="L6" s="916"/>
      <c r="M6" s="916">
        <f>M7+M31</f>
        <v>276.13200000000001</v>
      </c>
      <c r="N6" s="907"/>
    </row>
    <row r="7" spans="1:14" ht="31.5" x14ac:dyDescent="0.25">
      <c r="A7" s="910" t="s">
        <v>108</v>
      </c>
      <c r="B7" s="911" t="s">
        <v>1696</v>
      </c>
      <c r="C7" s="908" t="s">
        <v>1122</v>
      </c>
      <c r="D7" s="907"/>
      <c r="E7" s="907"/>
      <c r="F7" s="907"/>
      <c r="G7" s="907"/>
      <c r="H7" s="907"/>
      <c r="I7" s="907"/>
      <c r="J7" s="907"/>
      <c r="K7" s="907"/>
      <c r="L7" s="907"/>
      <c r="M7" s="907"/>
      <c r="N7" s="907"/>
    </row>
    <row r="8" spans="1:14" ht="46.5" customHeight="1" x14ac:dyDescent="0.25">
      <c r="A8" s="910" t="s">
        <v>110</v>
      </c>
      <c r="B8" s="909" t="s">
        <v>1695</v>
      </c>
      <c r="C8" s="908" t="s">
        <v>1122</v>
      </c>
      <c r="D8" s="907"/>
      <c r="E8" s="907"/>
      <c r="F8" s="907"/>
      <c r="G8" s="907"/>
      <c r="H8" s="907"/>
      <c r="I8" s="907"/>
      <c r="J8" s="907"/>
      <c r="K8" s="907"/>
      <c r="L8" s="907"/>
      <c r="M8" s="907"/>
      <c r="N8" s="907"/>
    </row>
    <row r="9" spans="1:14" ht="47.25" x14ac:dyDescent="0.25">
      <c r="A9" s="912" t="s">
        <v>112</v>
      </c>
      <c r="B9" s="914" t="s">
        <v>1694</v>
      </c>
      <c r="C9" s="908" t="s">
        <v>1122</v>
      </c>
      <c r="D9" s="907"/>
      <c r="E9" s="907"/>
      <c r="F9" s="907"/>
      <c r="G9" s="907"/>
      <c r="H9" s="907"/>
      <c r="I9" s="907"/>
      <c r="J9" s="907"/>
      <c r="K9" s="907"/>
      <c r="L9" s="907"/>
      <c r="M9" s="907"/>
      <c r="N9" s="907"/>
    </row>
    <row r="10" spans="1:14" ht="78.75" x14ac:dyDescent="0.25">
      <c r="A10" s="912" t="s">
        <v>1693</v>
      </c>
      <c r="B10" s="915" t="s">
        <v>1124</v>
      </c>
      <c r="C10" s="908" t="s">
        <v>1122</v>
      </c>
      <c r="D10" s="907"/>
      <c r="E10" s="907"/>
      <c r="F10" s="907"/>
      <c r="G10" s="907"/>
      <c r="H10" s="907"/>
      <c r="I10" s="907"/>
      <c r="J10" s="907"/>
      <c r="K10" s="907"/>
      <c r="L10" s="907"/>
      <c r="M10" s="907"/>
      <c r="N10" s="907"/>
    </row>
    <row r="11" spans="1:14" ht="78.75" x14ac:dyDescent="0.25">
      <c r="A11" s="912" t="s">
        <v>1692</v>
      </c>
      <c r="B11" s="915" t="s">
        <v>1125</v>
      </c>
      <c r="C11" s="908" t="s">
        <v>1122</v>
      </c>
      <c r="D11" s="907"/>
      <c r="E11" s="907"/>
      <c r="F11" s="907"/>
      <c r="G11" s="907"/>
      <c r="H11" s="907"/>
      <c r="I11" s="907"/>
      <c r="J11" s="907"/>
      <c r="K11" s="907"/>
      <c r="L11" s="907"/>
      <c r="M11" s="907"/>
      <c r="N11" s="907"/>
    </row>
    <row r="12" spans="1:14" ht="78.75" x14ac:dyDescent="0.25">
      <c r="A12" s="912" t="s">
        <v>1691</v>
      </c>
      <c r="B12" s="915" t="s">
        <v>1126</v>
      </c>
      <c r="C12" s="908" t="s">
        <v>1122</v>
      </c>
      <c r="D12" s="907"/>
      <c r="E12" s="907"/>
      <c r="F12" s="907"/>
      <c r="G12" s="907"/>
      <c r="H12" s="907"/>
      <c r="I12" s="907"/>
      <c r="J12" s="907"/>
      <c r="K12" s="907"/>
      <c r="L12" s="907"/>
      <c r="M12" s="907"/>
      <c r="N12" s="907"/>
    </row>
    <row r="13" spans="1:14" ht="47.25" x14ac:dyDescent="0.25">
      <c r="A13" s="912" t="s">
        <v>114</v>
      </c>
      <c r="B13" s="914" t="s">
        <v>1690</v>
      </c>
      <c r="C13" s="908" t="s">
        <v>1122</v>
      </c>
      <c r="D13" s="907"/>
      <c r="E13" s="907"/>
      <c r="F13" s="907"/>
      <c r="G13" s="907"/>
      <c r="H13" s="907"/>
      <c r="I13" s="907"/>
      <c r="J13" s="907"/>
      <c r="K13" s="907"/>
      <c r="L13" s="907"/>
      <c r="M13" s="907"/>
      <c r="N13" s="907"/>
    </row>
    <row r="14" spans="1:14" ht="31.5" x14ac:dyDescent="0.25">
      <c r="A14" s="912" t="s">
        <v>116</v>
      </c>
      <c r="B14" s="914" t="s">
        <v>1689</v>
      </c>
      <c r="C14" s="908" t="s">
        <v>1122</v>
      </c>
      <c r="D14" s="907"/>
      <c r="E14" s="907"/>
      <c r="F14" s="907"/>
      <c r="G14" s="907"/>
      <c r="H14" s="907"/>
      <c r="I14" s="907"/>
      <c r="J14" s="907"/>
      <c r="K14" s="907"/>
      <c r="L14" s="907"/>
      <c r="M14" s="907"/>
      <c r="N14" s="907"/>
    </row>
    <row r="15" spans="1:14" ht="47.25" x14ac:dyDescent="0.25">
      <c r="A15" s="912" t="s">
        <v>886</v>
      </c>
      <c r="B15" s="914" t="s">
        <v>1688</v>
      </c>
      <c r="C15" s="908" t="s">
        <v>1122</v>
      </c>
      <c r="D15" s="907"/>
      <c r="E15" s="907"/>
      <c r="F15" s="907"/>
      <c r="G15" s="907"/>
      <c r="H15" s="907"/>
      <c r="I15" s="907"/>
      <c r="J15" s="907"/>
      <c r="K15" s="907"/>
      <c r="L15" s="907"/>
      <c r="M15" s="907"/>
      <c r="N15" s="907"/>
    </row>
    <row r="16" spans="1:14" ht="31.5" x14ac:dyDescent="0.25">
      <c r="A16" s="912" t="s">
        <v>1687</v>
      </c>
      <c r="B16" s="914" t="s">
        <v>1686</v>
      </c>
      <c r="C16" s="908" t="s">
        <v>1122</v>
      </c>
      <c r="D16" s="907"/>
      <c r="E16" s="907"/>
      <c r="F16" s="907"/>
      <c r="G16" s="907"/>
      <c r="H16" s="907"/>
      <c r="I16" s="907"/>
      <c r="J16" s="907"/>
      <c r="K16" s="907"/>
      <c r="L16" s="907"/>
      <c r="M16" s="907"/>
      <c r="N16" s="907"/>
    </row>
    <row r="17" spans="1:14" ht="78.75" x14ac:dyDescent="0.25">
      <c r="A17" s="912" t="s">
        <v>1685</v>
      </c>
      <c r="B17" s="915" t="s">
        <v>1684</v>
      </c>
      <c r="C17" s="908" t="s">
        <v>1122</v>
      </c>
      <c r="D17" s="907"/>
      <c r="E17" s="907"/>
      <c r="F17" s="907"/>
      <c r="G17" s="907"/>
      <c r="H17" s="907"/>
      <c r="I17" s="907"/>
      <c r="J17" s="907"/>
      <c r="K17" s="907"/>
      <c r="L17" s="907"/>
      <c r="M17" s="907"/>
      <c r="N17" s="907"/>
    </row>
    <row r="18" spans="1:14" ht="47.25" x14ac:dyDescent="0.25">
      <c r="A18" s="912" t="s">
        <v>1683</v>
      </c>
      <c r="B18" s="917" t="s">
        <v>1679</v>
      </c>
      <c r="C18" s="908" t="s">
        <v>1122</v>
      </c>
      <c r="D18" s="907"/>
      <c r="E18" s="907"/>
      <c r="F18" s="907"/>
      <c r="G18" s="907"/>
      <c r="H18" s="907"/>
      <c r="I18" s="907"/>
      <c r="J18" s="907"/>
      <c r="K18" s="907"/>
      <c r="L18" s="907"/>
      <c r="M18" s="907"/>
      <c r="N18" s="907"/>
    </row>
    <row r="19" spans="1:14" ht="47.25" x14ac:dyDescent="0.25">
      <c r="A19" s="912" t="s">
        <v>1682</v>
      </c>
      <c r="B19" s="915" t="s">
        <v>1681</v>
      </c>
      <c r="C19" s="908" t="s">
        <v>1122</v>
      </c>
      <c r="D19" s="907"/>
      <c r="E19" s="907"/>
      <c r="F19" s="907"/>
      <c r="G19" s="907"/>
      <c r="H19" s="907"/>
      <c r="I19" s="907"/>
      <c r="J19" s="907"/>
      <c r="K19" s="907"/>
      <c r="L19" s="907"/>
      <c r="M19" s="907"/>
      <c r="N19" s="907"/>
    </row>
    <row r="20" spans="1:14" ht="47.25" x14ac:dyDescent="0.25">
      <c r="A20" s="912" t="s">
        <v>1680</v>
      </c>
      <c r="B20" s="917" t="s">
        <v>1679</v>
      </c>
      <c r="C20" s="908" t="s">
        <v>1122</v>
      </c>
      <c r="D20" s="907"/>
      <c r="E20" s="907"/>
      <c r="F20" s="907"/>
      <c r="G20" s="907"/>
      <c r="H20" s="907"/>
      <c r="I20" s="907"/>
      <c r="J20" s="907"/>
      <c r="K20" s="907"/>
      <c r="L20" s="907"/>
      <c r="M20" s="907"/>
      <c r="N20" s="907"/>
    </row>
    <row r="21" spans="1:14" ht="31.5" x14ac:dyDescent="0.25">
      <c r="A21" s="912" t="s">
        <v>1678</v>
      </c>
      <c r="B21" s="914" t="s">
        <v>1677</v>
      </c>
      <c r="C21" s="908" t="s">
        <v>1122</v>
      </c>
      <c r="D21" s="907"/>
      <c r="E21" s="907"/>
      <c r="F21" s="907"/>
      <c r="G21" s="907"/>
      <c r="H21" s="907"/>
      <c r="I21" s="907"/>
      <c r="J21" s="907"/>
      <c r="K21" s="907"/>
      <c r="L21" s="907"/>
      <c r="M21" s="907"/>
      <c r="N21" s="907"/>
    </row>
    <row r="22" spans="1:14" ht="31.5" x14ac:dyDescent="0.25">
      <c r="A22" s="912" t="s">
        <v>1676</v>
      </c>
      <c r="B22" s="914" t="s">
        <v>1463</v>
      </c>
      <c r="C22" s="908" t="s">
        <v>1122</v>
      </c>
      <c r="D22" s="907"/>
      <c r="E22" s="907"/>
      <c r="F22" s="907"/>
      <c r="G22" s="907"/>
      <c r="H22" s="907"/>
      <c r="I22" s="907"/>
      <c r="J22" s="907"/>
      <c r="K22" s="907"/>
      <c r="L22" s="907"/>
      <c r="M22" s="907"/>
      <c r="N22" s="907"/>
    </row>
    <row r="23" spans="1:14" ht="78.75" x14ac:dyDescent="0.25">
      <c r="A23" s="912" t="s">
        <v>1675</v>
      </c>
      <c r="B23" s="914" t="s">
        <v>1674</v>
      </c>
      <c r="C23" s="908" t="s">
        <v>1122</v>
      </c>
      <c r="D23" s="907"/>
      <c r="E23" s="907"/>
      <c r="F23" s="907"/>
      <c r="G23" s="907"/>
      <c r="H23" s="907"/>
      <c r="I23" s="907"/>
      <c r="J23" s="907"/>
      <c r="K23" s="907"/>
      <c r="L23" s="907"/>
      <c r="M23" s="907"/>
      <c r="N23" s="907"/>
    </row>
    <row r="24" spans="1:14" ht="47.25" x14ac:dyDescent="0.25">
      <c r="A24" s="912" t="s">
        <v>1673</v>
      </c>
      <c r="B24" s="915" t="s">
        <v>1136</v>
      </c>
      <c r="C24" s="908" t="s">
        <v>1122</v>
      </c>
      <c r="D24" s="907"/>
      <c r="E24" s="907"/>
      <c r="F24" s="907"/>
      <c r="G24" s="907"/>
      <c r="H24" s="907"/>
      <c r="I24" s="907"/>
      <c r="J24" s="907"/>
      <c r="K24" s="907"/>
      <c r="L24" s="907"/>
      <c r="M24" s="907"/>
      <c r="N24" s="907"/>
    </row>
    <row r="25" spans="1:14" ht="15" customHeight="1" x14ac:dyDescent="0.25">
      <c r="A25" s="912" t="s">
        <v>1672</v>
      </c>
      <c r="B25" s="915" t="s">
        <v>1138</v>
      </c>
      <c r="C25" s="908" t="s">
        <v>1122</v>
      </c>
      <c r="D25" s="907"/>
      <c r="E25" s="907"/>
      <c r="F25" s="907"/>
      <c r="G25" s="907"/>
      <c r="H25" s="907"/>
      <c r="I25" s="907"/>
      <c r="J25" s="907"/>
      <c r="K25" s="907"/>
      <c r="L25" s="907"/>
      <c r="M25" s="907"/>
      <c r="N25" s="907"/>
    </row>
    <row r="26" spans="1:14" ht="63" x14ac:dyDescent="0.25">
      <c r="A26" s="910" t="s">
        <v>118</v>
      </c>
      <c r="B26" s="909" t="s">
        <v>1671</v>
      </c>
      <c r="C26" s="908" t="s">
        <v>1122</v>
      </c>
      <c r="D26" s="907"/>
      <c r="E26" s="907"/>
      <c r="F26" s="907"/>
      <c r="G26" s="907"/>
      <c r="H26" s="907"/>
      <c r="I26" s="907"/>
      <c r="J26" s="907"/>
      <c r="K26" s="907"/>
      <c r="L26" s="907"/>
      <c r="M26" s="907"/>
      <c r="N26" s="907"/>
    </row>
    <row r="27" spans="1:14" ht="78.75" x14ac:dyDescent="0.25">
      <c r="A27" s="912" t="s">
        <v>120</v>
      </c>
      <c r="B27" s="914" t="s">
        <v>1124</v>
      </c>
      <c r="C27" s="908" t="s">
        <v>1122</v>
      </c>
      <c r="D27" s="907"/>
      <c r="E27" s="907"/>
      <c r="F27" s="907"/>
      <c r="G27" s="907"/>
      <c r="H27" s="907"/>
      <c r="I27" s="907"/>
      <c r="J27" s="907"/>
      <c r="K27" s="907"/>
      <c r="L27" s="907"/>
      <c r="M27" s="907"/>
      <c r="N27" s="907"/>
    </row>
    <row r="28" spans="1:14" ht="78.75" x14ac:dyDescent="0.25">
      <c r="A28" s="912" t="s">
        <v>122</v>
      </c>
      <c r="B28" s="914" t="s">
        <v>1125</v>
      </c>
      <c r="C28" s="908" t="s">
        <v>1122</v>
      </c>
      <c r="D28" s="907"/>
      <c r="E28" s="907"/>
      <c r="F28" s="907"/>
      <c r="G28" s="907"/>
      <c r="H28" s="907"/>
      <c r="I28" s="907"/>
      <c r="J28" s="907"/>
      <c r="K28" s="907"/>
      <c r="L28" s="907"/>
      <c r="M28" s="907"/>
      <c r="N28" s="907"/>
    </row>
    <row r="29" spans="1:14" ht="78.75" x14ac:dyDescent="0.25">
      <c r="A29" s="912" t="s">
        <v>889</v>
      </c>
      <c r="B29" s="914" t="s">
        <v>1126</v>
      </c>
      <c r="C29" s="908" t="s">
        <v>1122</v>
      </c>
      <c r="D29" s="907"/>
      <c r="E29" s="907"/>
      <c r="F29" s="907"/>
      <c r="G29" s="907"/>
      <c r="H29" s="907"/>
      <c r="I29" s="907"/>
      <c r="J29" s="907"/>
      <c r="K29" s="907"/>
      <c r="L29" s="907"/>
      <c r="M29" s="907"/>
      <c r="N29" s="907"/>
    </row>
    <row r="30" spans="1:14" x14ac:dyDescent="0.25">
      <c r="A30" s="910" t="s">
        <v>124</v>
      </c>
      <c r="B30" s="909" t="s">
        <v>1670</v>
      </c>
      <c r="C30" s="908" t="s">
        <v>1122</v>
      </c>
      <c r="D30" s="907"/>
      <c r="E30" s="907"/>
      <c r="F30" s="907"/>
      <c r="G30" s="907"/>
      <c r="H30" s="907"/>
      <c r="I30" s="907"/>
      <c r="J30" s="907"/>
      <c r="K30" s="907"/>
      <c r="L30" s="907"/>
      <c r="M30" s="907"/>
      <c r="N30" s="907"/>
    </row>
    <row r="31" spans="1:14" ht="31.5" x14ac:dyDescent="0.25">
      <c r="A31" s="910" t="s">
        <v>130</v>
      </c>
      <c r="B31" s="911" t="s">
        <v>1669</v>
      </c>
      <c r="C31" s="908" t="s">
        <v>1122</v>
      </c>
      <c r="D31" s="916">
        <f t="shared" ref="D31:N31" si="0">D32</f>
        <v>26.647181880000002</v>
      </c>
      <c r="E31" s="916">
        <f t="shared" si="0"/>
        <v>50.462192250000001</v>
      </c>
      <c r="F31" s="916">
        <f t="shared" si="0"/>
        <v>78.450783549999997</v>
      </c>
      <c r="G31" s="916">
        <f t="shared" si="0"/>
        <v>89.38600000000001</v>
      </c>
      <c r="H31" s="916">
        <f t="shared" si="0"/>
        <v>0</v>
      </c>
      <c r="I31" s="916">
        <f t="shared" si="0"/>
        <v>95.313999999999993</v>
      </c>
      <c r="J31" s="916">
        <f t="shared" si="0"/>
        <v>0</v>
      </c>
      <c r="K31" s="916">
        <f t="shared" si="0"/>
        <v>91.432000000000002</v>
      </c>
      <c r="L31" s="916">
        <f t="shared" si="0"/>
        <v>0</v>
      </c>
      <c r="M31" s="916">
        <f t="shared" si="0"/>
        <v>276.13200000000001</v>
      </c>
      <c r="N31" s="916">
        <f t="shared" si="0"/>
        <v>0</v>
      </c>
    </row>
    <row r="32" spans="1:14" ht="47.25" x14ac:dyDescent="0.25">
      <c r="A32" s="910" t="s">
        <v>132</v>
      </c>
      <c r="B32" s="909" t="s">
        <v>1668</v>
      </c>
      <c r="C32" s="908" t="s">
        <v>1122</v>
      </c>
      <c r="D32" s="916">
        <f t="shared" ref="D32:N32" si="1">D36+D38</f>
        <v>26.647181880000002</v>
      </c>
      <c r="E32" s="916">
        <f t="shared" si="1"/>
        <v>50.462192250000001</v>
      </c>
      <c r="F32" s="916">
        <f t="shared" si="1"/>
        <v>78.450783549999997</v>
      </c>
      <c r="G32" s="916">
        <f t="shared" si="1"/>
        <v>89.38600000000001</v>
      </c>
      <c r="H32" s="916">
        <f t="shared" si="1"/>
        <v>0</v>
      </c>
      <c r="I32" s="916">
        <f t="shared" si="1"/>
        <v>95.313999999999993</v>
      </c>
      <c r="J32" s="916">
        <f t="shared" si="1"/>
        <v>0</v>
      </c>
      <c r="K32" s="916">
        <f t="shared" si="1"/>
        <v>91.432000000000002</v>
      </c>
      <c r="L32" s="916">
        <f t="shared" si="1"/>
        <v>0</v>
      </c>
      <c r="M32" s="916">
        <f t="shared" si="1"/>
        <v>276.13200000000001</v>
      </c>
      <c r="N32" s="916">
        <f t="shared" si="1"/>
        <v>0</v>
      </c>
    </row>
    <row r="33" spans="1:14" ht="30.75" customHeight="1" x14ac:dyDescent="0.25">
      <c r="A33" s="912" t="s">
        <v>134</v>
      </c>
      <c r="B33" s="914" t="s">
        <v>1659</v>
      </c>
      <c r="C33" s="908" t="s">
        <v>1122</v>
      </c>
      <c r="D33" s="907"/>
      <c r="E33" s="907"/>
      <c r="F33" s="907"/>
      <c r="G33" s="907"/>
      <c r="H33" s="907"/>
      <c r="I33" s="907"/>
      <c r="J33" s="907"/>
      <c r="K33" s="907"/>
      <c r="L33" s="907"/>
      <c r="M33" s="907"/>
      <c r="N33" s="907"/>
    </row>
    <row r="34" spans="1:14" ht="78.75" x14ac:dyDescent="0.25">
      <c r="A34" s="912" t="s">
        <v>136</v>
      </c>
      <c r="B34" s="914" t="s">
        <v>1124</v>
      </c>
      <c r="C34" s="908" t="s">
        <v>1122</v>
      </c>
      <c r="D34" s="907"/>
      <c r="E34" s="907"/>
      <c r="F34" s="907"/>
      <c r="G34" s="907"/>
      <c r="H34" s="907"/>
      <c r="I34" s="907"/>
      <c r="J34" s="907"/>
      <c r="K34" s="907"/>
      <c r="L34" s="907"/>
      <c r="M34" s="907"/>
      <c r="N34" s="907"/>
    </row>
    <row r="35" spans="1:14" ht="78.75" x14ac:dyDescent="0.25">
      <c r="A35" s="912" t="s">
        <v>192</v>
      </c>
      <c r="B35" s="914" t="s">
        <v>1125</v>
      </c>
      <c r="C35" s="908" t="s">
        <v>1122</v>
      </c>
      <c r="D35" s="907"/>
      <c r="E35" s="907"/>
      <c r="F35" s="907"/>
      <c r="G35" s="907"/>
      <c r="H35" s="907"/>
      <c r="I35" s="907"/>
      <c r="J35" s="907"/>
      <c r="K35" s="907"/>
      <c r="L35" s="907"/>
      <c r="M35" s="907"/>
      <c r="N35" s="907"/>
    </row>
    <row r="36" spans="1:14" ht="78.75" x14ac:dyDescent="0.25">
      <c r="A36" s="912" t="s">
        <v>1667</v>
      </c>
      <c r="B36" s="914" t="s">
        <v>1126</v>
      </c>
      <c r="C36" s="908" t="s">
        <v>1122</v>
      </c>
      <c r="D36" s="916">
        <f>'[20]Форма 1'!D211</f>
        <v>26.647181880000002</v>
      </c>
      <c r="E36" s="916">
        <f>'[20]Форма 1'!E211</f>
        <v>50.462192250000001</v>
      </c>
      <c r="F36" s="916">
        <f>'[20]Форма 1'!F211</f>
        <v>78.450783549999997</v>
      </c>
      <c r="G36" s="916">
        <v>30.342000000000002</v>
      </c>
      <c r="H36" s="916"/>
      <c r="I36" s="916">
        <v>57.113999999999997</v>
      </c>
      <c r="J36" s="916"/>
      <c r="K36" s="916">
        <v>56.914000000000001</v>
      </c>
      <c r="L36" s="907"/>
      <c r="M36" s="916">
        <f>G36+I36+K36</f>
        <v>144.37</v>
      </c>
      <c r="N36" s="907"/>
    </row>
    <row r="37" spans="1:14" ht="47.25" x14ac:dyDescent="0.25">
      <c r="A37" s="912" t="s">
        <v>139</v>
      </c>
      <c r="B37" s="914" t="s">
        <v>1448</v>
      </c>
      <c r="C37" s="908" t="s">
        <v>1122</v>
      </c>
      <c r="D37" s="907"/>
      <c r="E37" s="907"/>
      <c r="F37" s="907"/>
      <c r="G37" s="907"/>
      <c r="H37" s="907"/>
      <c r="I37" s="907"/>
      <c r="J37" s="907"/>
      <c r="K37" s="907"/>
      <c r="L37" s="907"/>
      <c r="M37" s="907"/>
      <c r="N37" s="907"/>
    </row>
    <row r="38" spans="1:14" ht="31.5" x14ac:dyDescent="0.25">
      <c r="A38" s="912" t="s">
        <v>918</v>
      </c>
      <c r="B38" s="914" t="s">
        <v>1451</v>
      </c>
      <c r="C38" s="908" t="s">
        <v>1122</v>
      </c>
      <c r="D38" s="907"/>
      <c r="E38" s="907"/>
      <c r="F38" s="907"/>
      <c r="G38" s="907">
        <v>59.044000000000004</v>
      </c>
      <c r="H38" s="907"/>
      <c r="I38" s="907">
        <v>38.200000000000003</v>
      </c>
      <c r="J38" s="907"/>
      <c r="K38" s="907">
        <v>34.518000000000001</v>
      </c>
      <c r="L38" s="907"/>
      <c r="M38" s="907">
        <f>G38+I38+K38</f>
        <v>131.762</v>
      </c>
      <c r="N38" s="907"/>
    </row>
    <row r="39" spans="1:14" ht="47.25" x14ac:dyDescent="0.25">
      <c r="A39" s="912" t="s">
        <v>919</v>
      </c>
      <c r="B39" s="914" t="s">
        <v>1454</v>
      </c>
      <c r="C39" s="908" t="s">
        <v>1122</v>
      </c>
      <c r="D39" s="907"/>
      <c r="E39" s="907"/>
      <c r="F39" s="907"/>
      <c r="G39" s="907"/>
      <c r="H39" s="907"/>
      <c r="I39" s="907"/>
      <c r="J39" s="907"/>
      <c r="K39" s="907"/>
      <c r="L39" s="907"/>
      <c r="M39" s="907"/>
      <c r="N39" s="907"/>
    </row>
    <row r="40" spans="1:14" ht="31.5" x14ac:dyDescent="0.25">
      <c r="A40" s="912" t="s">
        <v>1666</v>
      </c>
      <c r="B40" s="914" t="s">
        <v>1460</v>
      </c>
      <c r="C40" s="908" t="s">
        <v>1122</v>
      </c>
      <c r="D40" s="907"/>
      <c r="E40" s="907"/>
      <c r="F40" s="907"/>
      <c r="G40" s="907"/>
      <c r="H40" s="907"/>
      <c r="I40" s="907"/>
      <c r="J40" s="907"/>
      <c r="K40" s="907"/>
      <c r="L40" s="907"/>
      <c r="M40" s="907"/>
      <c r="N40" s="907"/>
    </row>
    <row r="41" spans="1:14" ht="31.5" x14ac:dyDescent="0.25">
      <c r="A41" s="912" t="s">
        <v>1665</v>
      </c>
      <c r="B41" s="914" t="s">
        <v>1463</v>
      </c>
      <c r="C41" s="908" t="s">
        <v>1122</v>
      </c>
      <c r="D41" s="907"/>
      <c r="E41" s="907"/>
      <c r="F41" s="907"/>
      <c r="G41" s="907"/>
      <c r="H41" s="907"/>
      <c r="I41" s="907"/>
      <c r="J41" s="907"/>
      <c r="K41" s="907"/>
      <c r="L41" s="907"/>
      <c r="M41" s="907"/>
      <c r="N41" s="907"/>
    </row>
    <row r="42" spans="1:14" ht="78.75" x14ac:dyDescent="0.25">
      <c r="A42" s="912" t="s">
        <v>1664</v>
      </c>
      <c r="B42" s="914" t="s">
        <v>1466</v>
      </c>
      <c r="C42" s="908" t="s">
        <v>1122</v>
      </c>
      <c r="D42" s="907"/>
      <c r="E42" s="907"/>
      <c r="F42" s="907"/>
      <c r="G42" s="907"/>
      <c r="H42" s="907"/>
      <c r="I42" s="907"/>
      <c r="J42" s="907"/>
      <c r="K42" s="907"/>
      <c r="L42" s="907"/>
      <c r="M42" s="907"/>
      <c r="N42" s="907"/>
    </row>
    <row r="43" spans="1:14" ht="47.25" x14ac:dyDescent="0.25">
      <c r="A43" s="912" t="s">
        <v>1663</v>
      </c>
      <c r="B43" s="915" t="s">
        <v>1136</v>
      </c>
      <c r="C43" s="908" t="s">
        <v>1122</v>
      </c>
      <c r="D43" s="907"/>
      <c r="E43" s="907"/>
      <c r="F43" s="907"/>
      <c r="G43" s="907"/>
      <c r="H43" s="907"/>
      <c r="I43" s="907"/>
      <c r="J43" s="907"/>
      <c r="K43" s="907"/>
      <c r="L43" s="907"/>
      <c r="M43" s="907"/>
      <c r="N43" s="907"/>
    </row>
    <row r="44" spans="1:14" ht="15.75" customHeight="1" x14ac:dyDescent="0.25">
      <c r="A44" s="912" t="s">
        <v>1662</v>
      </c>
      <c r="B44" s="915" t="s">
        <v>1138</v>
      </c>
      <c r="C44" s="908" t="s">
        <v>1122</v>
      </c>
      <c r="D44" s="907"/>
      <c r="E44" s="907"/>
      <c r="F44" s="907"/>
      <c r="G44" s="907"/>
      <c r="H44" s="907"/>
      <c r="I44" s="907"/>
      <c r="J44" s="907"/>
      <c r="K44" s="907"/>
      <c r="L44" s="907"/>
      <c r="M44" s="907"/>
      <c r="N44" s="907"/>
    </row>
    <row r="45" spans="1:14" x14ac:dyDescent="0.25">
      <c r="A45" s="910" t="s">
        <v>141</v>
      </c>
      <c r="B45" s="909" t="s">
        <v>1661</v>
      </c>
      <c r="C45" s="908" t="s">
        <v>1122</v>
      </c>
      <c r="D45" s="907"/>
      <c r="E45" s="907"/>
      <c r="F45" s="907"/>
      <c r="G45" s="907"/>
      <c r="H45" s="907"/>
      <c r="I45" s="907"/>
      <c r="J45" s="907"/>
      <c r="K45" s="907"/>
      <c r="L45" s="907"/>
      <c r="M45" s="907"/>
      <c r="N45" s="907"/>
    </row>
    <row r="46" spans="1:14" ht="47.25" x14ac:dyDescent="0.25">
      <c r="A46" s="910" t="s">
        <v>150</v>
      </c>
      <c r="B46" s="909" t="s">
        <v>1660</v>
      </c>
      <c r="C46" s="908" t="s">
        <v>1122</v>
      </c>
      <c r="D46" s="907"/>
      <c r="E46" s="907"/>
      <c r="F46" s="907"/>
      <c r="G46" s="907"/>
      <c r="H46" s="907"/>
      <c r="I46" s="907"/>
      <c r="J46" s="907"/>
      <c r="K46" s="907"/>
      <c r="L46" s="907"/>
      <c r="M46" s="907"/>
      <c r="N46" s="907"/>
    </row>
    <row r="47" spans="1:14" ht="27.75" customHeight="1" x14ac:dyDescent="0.25">
      <c r="A47" s="912" t="s">
        <v>152</v>
      </c>
      <c r="B47" s="914" t="s">
        <v>1659</v>
      </c>
      <c r="C47" s="908" t="s">
        <v>1122</v>
      </c>
      <c r="D47" s="907"/>
      <c r="E47" s="907"/>
      <c r="F47" s="907"/>
      <c r="G47" s="907"/>
      <c r="H47" s="907"/>
      <c r="I47" s="907"/>
      <c r="J47" s="907"/>
      <c r="K47" s="907"/>
      <c r="L47" s="907"/>
      <c r="M47" s="907"/>
      <c r="N47" s="907"/>
    </row>
    <row r="48" spans="1:14" ht="78.75" x14ac:dyDescent="0.25">
      <c r="A48" s="912" t="s">
        <v>1658</v>
      </c>
      <c r="B48" s="914" t="s">
        <v>1124</v>
      </c>
      <c r="C48" s="908" t="s">
        <v>1122</v>
      </c>
      <c r="D48" s="907"/>
      <c r="E48" s="907"/>
      <c r="F48" s="907"/>
      <c r="G48" s="907"/>
      <c r="H48" s="907"/>
      <c r="I48" s="907"/>
      <c r="J48" s="907"/>
      <c r="K48" s="907"/>
      <c r="L48" s="907"/>
      <c r="M48" s="907"/>
      <c r="N48" s="907"/>
    </row>
    <row r="49" spans="1:14" ht="78.75" x14ac:dyDescent="0.25">
      <c r="A49" s="912" t="s">
        <v>1657</v>
      </c>
      <c r="B49" s="914" t="s">
        <v>1125</v>
      </c>
      <c r="C49" s="908" t="s">
        <v>1122</v>
      </c>
      <c r="D49" s="907"/>
      <c r="E49" s="907"/>
      <c r="F49" s="907"/>
      <c r="G49" s="907"/>
      <c r="H49" s="907"/>
      <c r="I49" s="907"/>
      <c r="J49" s="907"/>
      <c r="K49" s="907"/>
      <c r="L49" s="907"/>
      <c r="M49" s="907"/>
      <c r="N49" s="907"/>
    </row>
    <row r="50" spans="1:14" ht="78.75" x14ac:dyDescent="0.25">
      <c r="A50" s="912" t="s">
        <v>1656</v>
      </c>
      <c r="B50" s="914" t="s">
        <v>1126</v>
      </c>
      <c r="C50" s="908" t="s">
        <v>1122</v>
      </c>
      <c r="D50" s="907"/>
      <c r="E50" s="907"/>
      <c r="F50" s="907"/>
      <c r="G50" s="907"/>
      <c r="H50" s="907"/>
      <c r="I50" s="907"/>
      <c r="J50" s="907"/>
      <c r="K50" s="907"/>
      <c r="L50" s="907"/>
      <c r="M50" s="907"/>
      <c r="N50" s="907"/>
    </row>
    <row r="51" spans="1:14" ht="47.25" x14ac:dyDescent="0.25">
      <c r="A51" s="912" t="s">
        <v>154</v>
      </c>
      <c r="B51" s="914" t="s">
        <v>1448</v>
      </c>
      <c r="C51" s="908" t="s">
        <v>1122</v>
      </c>
      <c r="D51" s="907"/>
      <c r="E51" s="907"/>
      <c r="F51" s="907"/>
      <c r="G51" s="907"/>
      <c r="H51" s="907"/>
      <c r="I51" s="907"/>
      <c r="J51" s="907"/>
      <c r="K51" s="907"/>
      <c r="L51" s="907"/>
      <c r="M51" s="907"/>
      <c r="N51" s="907"/>
    </row>
    <row r="52" spans="1:14" ht="31.5" x14ac:dyDescent="0.25">
      <c r="A52" s="912" t="s">
        <v>156</v>
      </c>
      <c r="B52" s="914" t="s">
        <v>1451</v>
      </c>
      <c r="C52" s="908" t="s">
        <v>1122</v>
      </c>
      <c r="D52" s="907"/>
      <c r="E52" s="907"/>
      <c r="F52" s="907"/>
      <c r="G52" s="907"/>
      <c r="H52" s="907"/>
      <c r="I52" s="907"/>
      <c r="J52" s="907"/>
      <c r="K52" s="907"/>
      <c r="L52" s="907"/>
      <c r="M52" s="907"/>
      <c r="N52" s="907"/>
    </row>
    <row r="53" spans="1:14" ht="47.25" x14ac:dyDescent="0.25">
      <c r="A53" s="912" t="s">
        <v>158</v>
      </c>
      <c r="B53" s="914" t="s">
        <v>1454</v>
      </c>
      <c r="C53" s="908" t="s">
        <v>1122</v>
      </c>
      <c r="D53" s="907"/>
      <c r="E53" s="907"/>
      <c r="F53" s="907"/>
      <c r="G53" s="907"/>
      <c r="H53" s="907"/>
      <c r="I53" s="907"/>
      <c r="J53" s="907"/>
      <c r="K53" s="907"/>
      <c r="L53" s="907"/>
      <c r="M53" s="907"/>
      <c r="N53" s="907"/>
    </row>
    <row r="54" spans="1:14" ht="31.5" x14ac:dyDescent="0.25">
      <c r="A54" s="912" t="s">
        <v>160</v>
      </c>
      <c r="B54" s="914" t="s">
        <v>1460</v>
      </c>
      <c r="C54" s="908" t="s">
        <v>1122</v>
      </c>
      <c r="D54" s="907"/>
      <c r="E54" s="907"/>
      <c r="F54" s="907"/>
      <c r="G54" s="907"/>
      <c r="H54" s="907"/>
      <c r="I54" s="907"/>
      <c r="J54" s="907"/>
      <c r="K54" s="907"/>
      <c r="L54" s="907"/>
      <c r="M54" s="907"/>
      <c r="N54" s="907"/>
    </row>
    <row r="55" spans="1:14" ht="31.5" x14ac:dyDescent="0.25">
      <c r="A55" s="912" t="s">
        <v>165</v>
      </c>
      <c r="B55" s="914" t="s">
        <v>1463</v>
      </c>
      <c r="C55" s="908" t="s">
        <v>1122</v>
      </c>
      <c r="D55" s="907"/>
      <c r="E55" s="907"/>
      <c r="F55" s="907"/>
      <c r="G55" s="907"/>
      <c r="H55" s="907"/>
      <c r="I55" s="907"/>
      <c r="J55" s="907"/>
      <c r="K55" s="907"/>
      <c r="L55" s="907"/>
      <c r="M55" s="907"/>
      <c r="N55" s="907"/>
    </row>
    <row r="56" spans="1:14" ht="78.75" x14ac:dyDescent="0.25">
      <c r="A56" s="912" t="s">
        <v>167</v>
      </c>
      <c r="B56" s="914" t="s">
        <v>1466</v>
      </c>
      <c r="C56" s="908" t="s">
        <v>1122</v>
      </c>
      <c r="D56" s="907"/>
      <c r="E56" s="907"/>
      <c r="F56" s="907"/>
      <c r="G56" s="907"/>
      <c r="H56" s="907"/>
      <c r="I56" s="907"/>
      <c r="J56" s="907"/>
      <c r="K56" s="907"/>
      <c r="L56" s="907"/>
      <c r="M56" s="907"/>
      <c r="N56" s="907"/>
    </row>
    <row r="57" spans="1:14" ht="47.25" x14ac:dyDescent="0.25">
      <c r="A57" s="912" t="s">
        <v>1655</v>
      </c>
      <c r="B57" s="915" t="s">
        <v>1136</v>
      </c>
      <c r="C57" s="908" t="s">
        <v>1122</v>
      </c>
      <c r="D57" s="907"/>
      <c r="E57" s="907"/>
      <c r="F57" s="907"/>
      <c r="G57" s="907"/>
      <c r="H57" s="907"/>
      <c r="I57" s="907"/>
      <c r="J57" s="907"/>
      <c r="K57" s="907"/>
      <c r="L57" s="907"/>
      <c r="M57" s="907"/>
      <c r="N57" s="907"/>
    </row>
    <row r="58" spans="1:14" ht="31.5" x14ac:dyDescent="0.25">
      <c r="A58" s="912" t="s">
        <v>1654</v>
      </c>
      <c r="B58" s="915" t="s">
        <v>1138</v>
      </c>
      <c r="C58" s="908" t="s">
        <v>1122</v>
      </c>
      <c r="D58" s="907"/>
      <c r="E58" s="907"/>
      <c r="F58" s="907"/>
      <c r="G58" s="907"/>
      <c r="H58" s="907"/>
      <c r="I58" s="907"/>
      <c r="J58" s="907"/>
      <c r="K58" s="907"/>
      <c r="L58" s="907"/>
      <c r="M58" s="907"/>
      <c r="N58" s="907"/>
    </row>
    <row r="59" spans="1:14" ht="31.5" x14ac:dyDescent="0.25">
      <c r="A59" s="910" t="s">
        <v>177</v>
      </c>
      <c r="B59" s="911" t="s">
        <v>1653</v>
      </c>
      <c r="C59" s="908" t="s">
        <v>1122</v>
      </c>
      <c r="D59" s="907"/>
      <c r="E59" s="907"/>
      <c r="F59" s="907"/>
      <c r="G59" s="907"/>
      <c r="H59" s="907"/>
      <c r="I59" s="907"/>
      <c r="J59" s="907"/>
      <c r="K59" s="907"/>
      <c r="L59" s="907"/>
      <c r="M59" s="907"/>
      <c r="N59" s="907"/>
    </row>
    <row r="60" spans="1:14" ht="31.5" x14ac:dyDescent="0.25">
      <c r="A60" s="910" t="s">
        <v>183</v>
      </c>
      <c r="B60" s="911" t="s">
        <v>1652</v>
      </c>
      <c r="C60" s="908" t="s">
        <v>1122</v>
      </c>
      <c r="D60" s="907"/>
      <c r="E60" s="907"/>
      <c r="F60" s="907"/>
      <c r="G60" s="907"/>
      <c r="H60" s="907"/>
      <c r="I60" s="907"/>
      <c r="J60" s="907"/>
      <c r="K60" s="907"/>
      <c r="L60" s="907"/>
      <c r="M60" s="907"/>
      <c r="N60" s="907"/>
    </row>
    <row r="61" spans="1:14" x14ac:dyDescent="0.25">
      <c r="A61" s="910" t="s">
        <v>1060</v>
      </c>
      <c r="B61" s="909" t="s">
        <v>1651</v>
      </c>
      <c r="C61" s="908" t="s">
        <v>1122</v>
      </c>
      <c r="D61" s="907"/>
      <c r="E61" s="907"/>
      <c r="F61" s="907"/>
      <c r="G61" s="907"/>
      <c r="H61" s="907"/>
      <c r="I61" s="907"/>
      <c r="J61" s="907"/>
      <c r="K61" s="907"/>
      <c r="L61" s="907"/>
      <c r="M61" s="907"/>
      <c r="N61" s="907"/>
    </row>
    <row r="62" spans="1:14" ht="31.5" x14ac:dyDescent="0.25">
      <c r="A62" s="910" t="s">
        <v>1066</v>
      </c>
      <c r="B62" s="909" t="s">
        <v>1650</v>
      </c>
      <c r="C62" s="908" t="s">
        <v>1122</v>
      </c>
      <c r="D62" s="907"/>
      <c r="E62" s="907"/>
      <c r="F62" s="907"/>
      <c r="G62" s="907"/>
      <c r="H62" s="907"/>
      <c r="I62" s="907"/>
      <c r="J62" s="907"/>
      <c r="K62" s="907"/>
      <c r="L62" s="907"/>
      <c r="M62" s="907"/>
      <c r="N62" s="907"/>
    </row>
    <row r="63" spans="1:14" ht="31.5" x14ac:dyDescent="0.25">
      <c r="A63" s="912" t="s">
        <v>1141</v>
      </c>
      <c r="B63" s="913" t="s">
        <v>1649</v>
      </c>
      <c r="C63" s="908" t="s">
        <v>1122</v>
      </c>
      <c r="D63" s="907"/>
      <c r="E63" s="907"/>
      <c r="F63" s="907"/>
      <c r="G63" s="907"/>
      <c r="H63" s="907"/>
      <c r="I63" s="907"/>
      <c r="J63" s="907"/>
      <c r="K63" s="907"/>
      <c r="L63" s="907"/>
      <c r="M63" s="907"/>
      <c r="N63" s="907"/>
    </row>
    <row r="64" spans="1:14" x14ac:dyDescent="0.25">
      <c r="A64" s="910" t="s">
        <v>1143</v>
      </c>
      <c r="B64" s="911" t="s">
        <v>1648</v>
      </c>
      <c r="C64" s="908" t="s">
        <v>1122</v>
      </c>
      <c r="D64" s="907"/>
      <c r="E64" s="907"/>
      <c r="F64" s="907"/>
      <c r="G64" s="907"/>
      <c r="H64" s="907"/>
      <c r="I64" s="907"/>
      <c r="J64" s="907"/>
      <c r="K64" s="907"/>
      <c r="L64" s="907"/>
      <c r="M64" s="907"/>
      <c r="N64" s="907"/>
    </row>
    <row r="65" spans="1:14" x14ac:dyDescent="0.25">
      <c r="A65" s="910" t="s">
        <v>1147</v>
      </c>
      <c r="B65" s="911" t="s">
        <v>1647</v>
      </c>
      <c r="C65" s="908" t="s">
        <v>1122</v>
      </c>
      <c r="D65" s="907"/>
      <c r="E65" s="907"/>
      <c r="F65" s="907"/>
      <c r="G65" s="907"/>
      <c r="H65" s="907"/>
      <c r="I65" s="907"/>
      <c r="J65" s="907"/>
      <c r="K65" s="907"/>
      <c r="L65" s="907"/>
      <c r="M65" s="907"/>
      <c r="N65" s="907"/>
    </row>
    <row r="66" spans="1:14" x14ac:dyDescent="0.25">
      <c r="A66" s="910" t="s">
        <v>1148</v>
      </c>
      <c r="B66" s="911" t="s">
        <v>1646</v>
      </c>
      <c r="C66" s="908" t="s">
        <v>1122</v>
      </c>
      <c r="D66" s="907"/>
      <c r="E66" s="907"/>
      <c r="F66" s="907"/>
      <c r="G66" s="907"/>
      <c r="H66" s="907"/>
      <c r="I66" s="907"/>
      <c r="J66" s="907"/>
      <c r="K66" s="907"/>
      <c r="L66" s="907"/>
      <c r="M66" s="907"/>
      <c r="N66" s="907"/>
    </row>
    <row r="67" spans="1:14" x14ac:dyDescent="0.25">
      <c r="A67" s="910" t="s">
        <v>1149</v>
      </c>
      <c r="B67" s="911" t="s">
        <v>1645</v>
      </c>
      <c r="C67" s="908" t="s">
        <v>1122</v>
      </c>
      <c r="D67" s="907"/>
      <c r="E67" s="907"/>
      <c r="F67" s="907"/>
      <c r="G67" s="907"/>
      <c r="H67" s="907"/>
      <c r="I67" s="907"/>
      <c r="J67" s="907"/>
      <c r="K67" s="907"/>
      <c r="L67" s="907"/>
      <c r="M67" s="907"/>
      <c r="N67" s="907"/>
    </row>
    <row r="68" spans="1:14" x14ac:dyDescent="0.25">
      <c r="A68" s="910" t="s">
        <v>1150</v>
      </c>
      <c r="B68" s="911" t="s">
        <v>1644</v>
      </c>
      <c r="C68" s="908" t="s">
        <v>1122</v>
      </c>
      <c r="D68" s="907"/>
      <c r="E68" s="907"/>
      <c r="F68" s="907"/>
      <c r="G68" s="907"/>
      <c r="H68" s="907"/>
      <c r="I68" s="907"/>
      <c r="J68" s="907"/>
      <c r="K68" s="907"/>
      <c r="L68" s="907"/>
      <c r="M68" s="907"/>
      <c r="N68" s="907"/>
    </row>
    <row r="69" spans="1:14" ht="31.5" x14ac:dyDescent="0.25">
      <c r="A69" s="910" t="s">
        <v>1190</v>
      </c>
      <c r="B69" s="909" t="s">
        <v>1348</v>
      </c>
      <c r="C69" s="908" t="s">
        <v>1122</v>
      </c>
      <c r="D69" s="907"/>
      <c r="E69" s="907"/>
      <c r="F69" s="907"/>
      <c r="G69" s="907"/>
      <c r="H69" s="907"/>
      <c r="I69" s="907"/>
      <c r="J69" s="907"/>
      <c r="K69" s="907"/>
      <c r="L69" s="907"/>
      <c r="M69" s="907"/>
      <c r="N69" s="907"/>
    </row>
    <row r="70" spans="1:14" ht="63" x14ac:dyDescent="0.25">
      <c r="A70" s="912" t="s">
        <v>1643</v>
      </c>
      <c r="B70" s="914" t="s">
        <v>1642</v>
      </c>
      <c r="C70" s="908" t="s">
        <v>1122</v>
      </c>
      <c r="D70" s="907"/>
      <c r="E70" s="907"/>
      <c r="F70" s="907"/>
      <c r="G70" s="907"/>
      <c r="H70" s="907"/>
      <c r="I70" s="907"/>
      <c r="J70" s="907"/>
      <c r="K70" s="907"/>
      <c r="L70" s="907"/>
      <c r="M70" s="907"/>
      <c r="N70" s="907"/>
    </row>
    <row r="71" spans="1:14" ht="47.25" x14ac:dyDescent="0.25">
      <c r="A71" s="910" t="s">
        <v>1192</v>
      </c>
      <c r="B71" s="909" t="s">
        <v>1350</v>
      </c>
      <c r="C71" s="908" t="s">
        <v>1122</v>
      </c>
      <c r="D71" s="907"/>
      <c r="E71" s="907"/>
      <c r="F71" s="907"/>
      <c r="G71" s="907"/>
      <c r="H71" s="907"/>
      <c r="I71" s="907"/>
      <c r="J71" s="907"/>
      <c r="K71" s="907"/>
      <c r="L71" s="907"/>
      <c r="M71" s="907"/>
      <c r="N71" s="907"/>
    </row>
    <row r="72" spans="1:14" ht="94.5" x14ac:dyDescent="0.25">
      <c r="A72" s="912" t="s">
        <v>1641</v>
      </c>
      <c r="B72" s="914" t="s">
        <v>1640</v>
      </c>
      <c r="C72" s="908" t="s">
        <v>1122</v>
      </c>
      <c r="D72" s="907"/>
      <c r="E72" s="907"/>
      <c r="F72" s="907"/>
      <c r="G72" s="907"/>
      <c r="H72" s="907"/>
      <c r="I72" s="907"/>
      <c r="J72" s="907"/>
      <c r="K72" s="907"/>
      <c r="L72" s="907"/>
      <c r="M72" s="907"/>
      <c r="N72" s="907"/>
    </row>
    <row r="73" spans="1:14" x14ac:dyDescent="0.25">
      <c r="A73" s="910" t="s">
        <v>1151</v>
      </c>
      <c r="B73" s="911" t="s">
        <v>1639</v>
      </c>
      <c r="C73" s="908" t="s">
        <v>1122</v>
      </c>
      <c r="D73" s="907"/>
      <c r="E73" s="907"/>
      <c r="F73" s="907"/>
      <c r="G73" s="907"/>
      <c r="H73" s="907"/>
      <c r="I73" s="907"/>
      <c r="J73" s="907"/>
      <c r="K73" s="907"/>
      <c r="L73" s="907"/>
      <c r="M73" s="907"/>
      <c r="N73" s="907"/>
    </row>
    <row r="74" spans="1:14" x14ac:dyDescent="0.25">
      <c r="A74" s="910" t="s">
        <v>1152</v>
      </c>
      <c r="B74" s="911" t="s">
        <v>1638</v>
      </c>
      <c r="C74" s="908" t="s">
        <v>1122</v>
      </c>
      <c r="D74" s="907"/>
      <c r="E74" s="907"/>
      <c r="F74" s="907"/>
      <c r="G74" s="907"/>
      <c r="H74" s="907"/>
      <c r="I74" s="907"/>
      <c r="J74" s="907"/>
      <c r="K74" s="907"/>
      <c r="L74" s="907"/>
      <c r="M74" s="907"/>
      <c r="N74" s="907"/>
    </row>
    <row r="75" spans="1:14" x14ac:dyDescent="0.25">
      <c r="A75" s="912" t="s">
        <v>1210</v>
      </c>
      <c r="B75" s="913" t="s">
        <v>1203</v>
      </c>
      <c r="C75" s="908" t="s">
        <v>656</v>
      </c>
      <c r="D75" s="907"/>
      <c r="E75" s="907"/>
      <c r="F75" s="907"/>
      <c r="G75" s="907"/>
      <c r="H75" s="907"/>
      <c r="I75" s="907"/>
      <c r="J75" s="907"/>
      <c r="K75" s="907"/>
      <c r="L75" s="907"/>
      <c r="M75" s="907"/>
      <c r="N75" s="907"/>
    </row>
    <row r="76" spans="1:14" ht="126" x14ac:dyDescent="0.25">
      <c r="A76" s="912" t="s">
        <v>1637</v>
      </c>
      <c r="B76" s="911" t="s">
        <v>1636</v>
      </c>
      <c r="C76" s="908" t="s">
        <v>1122</v>
      </c>
      <c r="D76" s="907"/>
      <c r="E76" s="907"/>
      <c r="F76" s="907"/>
      <c r="G76" s="907"/>
      <c r="H76" s="907"/>
      <c r="I76" s="907"/>
      <c r="J76" s="907"/>
      <c r="K76" s="907"/>
      <c r="L76" s="907"/>
      <c r="M76" s="907"/>
      <c r="N76" s="907"/>
    </row>
    <row r="77" spans="1:14" ht="47.25" x14ac:dyDescent="0.25">
      <c r="A77" s="910" t="s">
        <v>1213</v>
      </c>
      <c r="B77" s="909" t="s">
        <v>1635</v>
      </c>
      <c r="C77" s="908" t="s">
        <v>1122</v>
      </c>
      <c r="D77" s="907"/>
      <c r="E77" s="907"/>
      <c r="F77" s="907"/>
      <c r="G77" s="907"/>
      <c r="H77" s="907"/>
      <c r="I77" s="907"/>
      <c r="J77" s="907"/>
      <c r="K77" s="907"/>
      <c r="L77" s="907"/>
      <c r="M77" s="907"/>
      <c r="N77" s="907"/>
    </row>
    <row r="78" spans="1:14" ht="47.25" x14ac:dyDescent="0.25">
      <c r="A78" s="910" t="s">
        <v>1214</v>
      </c>
      <c r="B78" s="909" t="s">
        <v>1634</v>
      </c>
      <c r="C78" s="908" t="s">
        <v>1122</v>
      </c>
      <c r="D78" s="907"/>
      <c r="E78" s="907"/>
      <c r="F78" s="907"/>
      <c r="G78" s="907"/>
      <c r="H78" s="907"/>
      <c r="I78" s="907"/>
      <c r="J78" s="907"/>
      <c r="K78" s="907"/>
      <c r="L78" s="907"/>
      <c r="M78" s="907"/>
      <c r="N78" s="907"/>
    </row>
    <row r="79" spans="1:14" x14ac:dyDescent="0.25">
      <c r="A79" s="910" t="s">
        <v>1215</v>
      </c>
      <c r="B79" s="909" t="s">
        <v>1633</v>
      </c>
      <c r="C79" s="908" t="s">
        <v>1122</v>
      </c>
      <c r="D79" s="907"/>
      <c r="E79" s="907"/>
      <c r="F79" s="907"/>
      <c r="G79" s="907"/>
      <c r="H79" s="907"/>
      <c r="I79" s="907"/>
      <c r="J79" s="907"/>
      <c r="K79" s="907"/>
      <c r="L79" s="907"/>
      <c r="M79" s="907"/>
      <c r="N79" s="907"/>
    </row>
    <row r="80" spans="1:14" ht="94.5" x14ac:dyDescent="0.25">
      <c r="A80" s="910" t="s">
        <v>1216</v>
      </c>
      <c r="B80" s="911" t="s">
        <v>1632</v>
      </c>
      <c r="C80" s="908" t="s">
        <v>656</v>
      </c>
      <c r="D80" s="907"/>
      <c r="E80" s="907"/>
      <c r="F80" s="907"/>
      <c r="G80" s="907"/>
      <c r="H80" s="907"/>
      <c r="I80" s="907"/>
      <c r="J80" s="907"/>
      <c r="K80" s="907"/>
      <c r="L80" s="907"/>
      <c r="M80" s="907"/>
      <c r="N80" s="907"/>
    </row>
    <row r="81" spans="1:14" ht="47.25" x14ac:dyDescent="0.25">
      <c r="A81" s="910" t="s">
        <v>1631</v>
      </c>
      <c r="B81" s="909" t="s">
        <v>1630</v>
      </c>
      <c r="C81" s="908" t="s">
        <v>1122</v>
      </c>
      <c r="D81" s="907"/>
      <c r="E81" s="907"/>
      <c r="F81" s="907"/>
      <c r="G81" s="907"/>
      <c r="H81" s="907"/>
      <c r="I81" s="907"/>
      <c r="J81" s="907"/>
      <c r="K81" s="907"/>
      <c r="L81" s="907"/>
      <c r="M81" s="907"/>
      <c r="N81" s="907"/>
    </row>
    <row r="82" spans="1:14" ht="47.25" x14ac:dyDescent="0.25">
      <c r="A82" s="910" t="s">
        <v>1629</v>
      </c>
      <c r="B82" s="909" t="s">
        <v>1628</v>
      </c>
      <c r="C82" s="908" t="s">
        <v>1122</v>
      </c>
      <c r="D82" s="907"/>
      <c r="E82" s="907"/>
      <c r="F82" s="907"/>
      <c r="G82" s="907"/>
      <c r="H82" s="907"/>
      <c r="I82" s="907"/>
      <c r="J82" s="907"/>
      <c r="K82" s="907"/>
      <c r="L82" s="907"/>
      <c r="M82" s="907"/>
      <c r="N82" s="907"/>
    </row>
    <row r="83" spans="1:14" ht="31.5" x14ac:dyDescent="0.25">
      <c r="A83" s="910" t="s">
        <v>1627</v>
      </c>
      <c r="B83" s="909" t="s">
        <v>1626</v>
      </c>
      <c r="C83" s="908" t="s">
        <v>1122</v>
      </c>
      <c r="D83" s="907"/>
      <c r="E83" s="907"/>
      <c r="F83" s="907"/>
      <c r="G83" s="907"/>
      <c r="H83" s="907"/>
      <c r="I83" s="907"/>
      <c r="J83" s="907"/>
      <c r="K83" s="907"/>
      <c r="L83" s="907"/>
      <c r="M83" s="907"/>
      <c r="N83" s="907"/>
    </row>
  </sheetData>
  <mergeCells count="9">
    <mergeCell ref="A5:B5"/>
    <mergeCell ref="A1:N1"/>
    <mergeCell ref="A2:A3"/>
    <mergeCell ref="B2:B3"/>
    <mergeCell ref="C2:C3"/>
    <mergeCell ref="G2:H2"/>
    <mergeCell ref="I2:J2"/>
    <mergeCell ref="K2:L2"/>
    <mergeCell ref="M2:N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4BF26-C34D-4333-82D6-00E71A245C82}">
  <sheetPr>
    <outlinePr summaryBelow="0"/>
    <pageSetUpPr fitToPage="1"/>
  </sheetPr>
  <dimension ref="A1:T372"/>
  <sheetViews>
    <sheetView topLeftCell="A19" zoomScaleNormal="100" workbookViewId="0">
      <pane xSplit="3" ySplit="4" topLeftCell="D62" activePane="bottomRight" state="frozen"/>
      <selection activeCell="A19" sqref="A19"/>
      <selection pane="topRight" activeCell="D19" sqref="D19"/>
      <selection pane="bottomLeft" activeCell="A23" sqref="A23"/>
      <selection pane="bottomRight" activeCell="L70" sqref="L70"/>
    </sheetView>
  </sheetViews>
  <sheetFormatPr defaultRowHeight="15.75" outlineLevelRow="1" x14ac:dyDescent="0.25"/>
  <cols>
    <col min="1" max="1" width="13.5703125" style="958" customWidth="1"/>
    <col min="2" max="2" width="35.5703125" style="906" customWidth="1"/>
    <col min="3" max="3" width="14" style="906" customWidth="1"/>
    <col min="4" max="4" width="13.140625" style="906" bestFit="1" customWidth="1"/>
    <col min="5" max="5" width="14.5703125" style="906" customWidth="1"/>
    <col min="6" max="6" width="11.85546875" style="906" customWidth="1"/>
    <col min="7" max="7" width="14.7109375" style="906" customWidth="1"/>
    <col min="8" max="8" width="18.140625" style="906" customWidth="1"/>
    <col min="9" max="9" width="15.5703125" style="906" customWidth="1"/>
    <col min="10" max="10" width="16.28515625" style="906" customWidth="1"/>
    <col min="11" max="11" width="14.85546875" style="906" customWidth="1"/>
    <col min="12" max="12" width="17.140625" style="906" customWidth="1"/>
    <col min="13" max="13" width="14.42578125" style="906" customWidth="1"/>
    <col min="14" max="14" width="15.85546875" style="906" customWidth="1"/>
    <col min="17" max="17" width="17.5703125" customWidth="1"/>
  </cols>
  <sheetData>
    <row r="1" spans="1:14" x14ac:dyDescent="0.25">
      <c r="L1" s="1370" t="s">
        <v>1106</v>
      </c>
      <c r="M1" s="1370"/>
      <c r="N1" s="1370"/>
    </row>
    <row r="2" spans="1:14" x14ac:dyDescent="0.25">
      <c r="L2" s="1370" t="s">
        <v>1</v>
      </c>
      <c r="M2" s="1370"/>
      <c r="N2" s="1370"/>
    </row>
    <row r="3" spans="1:14" x14ac:dyDescent="0.25">
      <c r="L3" s="1370" t="s">
        <v>1107</v>
      </c>
      <c r="M3" s="1370"/>
      <c r="N3" s="1370"/>
    </row>
    <row r="5" spans="1:14" x14ac:dyDescent="0.25">
      <c r="A5" s="1223" t="s">
        <v>1702</v>
      </c>
      <c r="B5" s="1223"/>
      <c r="C5" s="1223"/>
      <c r="D5" s="1223"/>
      <c r="E5" s="1223"/>
      <c r="F5" s="1223"/>
      <c r="G5" s="1223"/>
      <c r="H5" s="1223"/>
      <c r="I5" s="1223"/>
      <c r="J5" s="1223"/>
      <c r="K5" s="1223"/>
      <c r="L5" s="1223"/>
      <c r="M5" s="1223"/>
      <c r="N5" s="1223"/>
    </row>
    <row r="6" spans="1:14" x14ac:dyDescent="0.25">
      <c r="A6" s="959"/>
    </row>
    <row r="7" spans="1:14" x14ac:dyDescent="0.25">
      <c r="A7" s="1223" t="s">
        <v>1763</v>
      </c>
      <c r="B7" s="1223"/>
      <c r="C7" s="1223"/>
      <c r="D7" s="1223"/>
      <c r="E7" s="1223"/>
      <c r="F7" s="1223"/>
      <c r="G7" s="1223"/>
      <c r="H7" s="1223"/>
      <c r="I7" s="1223"/>
      <c r="J7" s="1223"/>
      <c r="K7" s="1223"/>
      <c r="L7" s="1223"/>
      <c r="M7" s="1223"/>
      <c r="N7" s="1223"/>
    </row>
    <row r="8" spans="1:14" x14ac:dyDescent="0.25">
      <c r="A8" s="1223" t="s">
        <v>1703</v>
      </c>
      <c r="B8" s="1223"/>
      <c r="C8" s="1223"/>
      <c r="D8" s="1223"/>
      <c r="E8" s="1223"/>
      <c r="F8" s="1223"/>
      <c r="G8" s="1223"/>
      <c r="H8" s="1223"/>
      <c r="I8" s="1223"/>
      <c r="J8" s="1223"/>
      <c r="K8" s="1223"/>
      <c r="L8" s="1223"/>
      <c r="M8" s="1223"/>
      <c r="N8" s="1223"/>
    </row>
    <row r="9" spans="1:14" x14ac:dyDescent="0.25">
      <c r="A9" s="1223" t="s">
        <v>1704</v>
      </c>
      <c r="B9" s="1223"/>
      <c r="C9" s="1223"/>
      <c r="D9" s="1223"/>
      <c r="E9" s="1223"/>
      <c r="F9" s="1223"/>
      <c r="G9" s="1223"/>
      <c r="H9" s="1223"/>
      <c r="I9" s="1223"/>
      <c r="J9" s="1223"/>
      <c r="K9" s="1223"/>
      <c r="L9" s="1223"/>
      <c r="M9" s="1223"/>
      <c r="N9" s="1223"/>
    </row>
    <row r="10" spans="1:14" x14ac:dyDescent="0.25">
      <c r="A10" s="1223" t="s">
        <v>1705</v>
      </c>
      <c r="B10" s="1223"/>
      <c r="C10" s="1223"/>
      <c r="D10" s="1223"/>
      <c r="E10" s="1223"/>
      <c r="F10" s="1223"/>
      <c r="G10" s="1223"/>
      <c r="H10" s="1223"/>
      <c r="I10" s="1223"/>
      <c r="J10" s="1223"/>
      <c r="K10" s="1223"/>
      <c r="L10" s="1223"/>
      <c r="M10" s="1223"/>
      <c r="N10" s="1223"/>
    </row>
    <row r="11" spans="1:14" x14ac:dyDescent="0.25">
      <c r="A11" s="1223" t="s">
        <v>1764</v>
      </c>
      <c r="B11" s="1223"/>
      <c r="C11" s="1223"/>
      <c r="D11" s="1223"/>
      <c r="E11" s="1223"/>
      <c r="F11" s="1223"/>
      <c r="G11" s="1223"/>
      <c r="H11" s="1223"/>
      <c r="I11" s="1223"/>
      <c r="J11" s="1223"/>
      <c r="K11" s="1223"/>
      <c r="L11" s="1223"/>
      <c r="M11" s="1223"/>
      <c r="N11" s="1223"/>
    </row>
    <row r="12" spans="1:14" x14ac:dyDescent="0.25">
      <c r="A12" s="959"/>
    </row>
    <row r="13" spans="1:14" x14ac:dyDescent="0.25">
      <c r="A13" s="1223" t="s">
        <v>1706</v>
      </c>
      <c r="B13" s="1223"/>
      <c r="C13" s="1223"/>
      <c r="D13" s="1223"/>
      <c r="E13" s="1223"/>
      <c r="F13" s="1223"/>
      <c r="G13" s="1223"/>
      <c r="H13" s="1223"/>
      <c r="I13" s="1223"/>
      <c r="J13" s="1223"/>
      <c r="K13" s="1223"/>
      <c r="L13" s="1223"/>
      <c r="M13" s="1223"/>
      <c r="N13" s="1223"/>
    </row>
    <row r="14" spans="1:14" x14ac:dyDescent="0.25">
      <c r="A14" s="1223" t="s">
        <v>1707</v>
      </c>
      <c r="B14" s="1223"/>
      <c r="C14" s="1223"/>
      <c r="D14" s="1223"/>
      <c r="E14" s="1223"/>
      <c r="F14" s="1223"/>
      <c r="G14" s="1223"/>
      <c r="H14" s="1223"/>
      <c r="I14" s="1223"/>
      <c r="J14" s="1223"/>
      <c r="K14" s="1223"/>
      <c r="L14" s="1223"/>
      <c r="M14" s="1223"/>
      <c r="N14" s="1223"/>
    </row>
    <row r="15" spans="1:14" x14ac:dyDescent="0.25">
      <c r="A15" s="1223" t="s">
        <v>1108</v>
      </c>
      <c r="B15" s="1223"/>
      <c r="C15" s="1223"/>
      <c r="D15" s="1223"/>
      <c r="E15" s="1223"/>
      <c r="F15" s="1223"/>
      <c r="G15" s="1223"/>
      <c r="H15" s="1223"/>
      <c r="I15" s="1223"/>
      <c r="J15" s="1223"/>
      <c r="K15" s="1223"/>
      <c r="L15" s="1223"/>
      <c r="M15" s="1223"/>
      <c r="N15" s="1223"/>
    </row>
    <row r="16" spans="1:14" x14ac:dyDescent="0.25">
      <c r="A16" s="1223" t="s">
        <v>1109</v>
      </c>
      <c r="B16" s="1223"/>
      <c r="C16" s="1223"/>
      <c r="D16" s="1223"/>
      <c r="E16" s="1223"/>
      <c r="F16" s="1223"/>
      <c r="G16" s="1223"/>
      <c r="H16" s="1223"/>
      <c r="I16" s="1223"/>
      <c r="J16" s="1223"/>
      <c r="K16" s="1223"/>
      <c r="L16" s="1223"/>
      <c r="M16" s="1223"/>
      <c r="N16" s="1223"/>
    </row>
    <row r="18" spans="1:17" x14ac:dyDescent="0.25">
      <c r="A18" s="1372" t="s">
        <v>1110</v>
      </c>
      <c r="B18" s="1372"/>
      <c r="C18" s="1372"/>
      <c r="D18" s="1372"/>
      <c r="E18" s="1372"/>
      <c r="F18" s="1372"/>
      <c r="G18" s="1372"/>
      <c r="H18" s="1372"/>
      <c r="I18" s="1372"/>
      <c r="J18" s="1372"/>
      <c r="K18" s="1372"/>
      <c r="L18" s="1372"/>
      <c r="M18" s="1372"/>
      <c r="N18" s="1372"/>
    </row>
    <row r="19" spans="1:17" ht="36" customHeight="1" x14ac:dyDescent="0.25">
      <c r="A19" s="1369" t="s">
        <v>696</v>
      </c>
      <c r="B19" s="1368" t="s">
        <v>1111</v>
      </c>
      <c r="C19" s="1368" t="s">
        <v>1112</v>
      </c>
      <c r="D19" s="956" t="s">
        <v>1113</v>
      </c>
      <c r="E19" s="956" t="s">
        <v>1114</v>
      </c>
      <c r="F19" s="956" t="s">
        <v>1115</v>
      </c>
      <c r="G19" s="1368" t="s">
        <v>304</v>
      </c>
      <c r="H19" s="1368"/>
      <c r="I19" s="1368" t="s">
        <v>305</v>
      </c>
      <c r="J19" s="1368"/>
      <c r="K19" s="1368" t="s">
        <v>306</v>
      </c>
      <c r="L19" s="1368"/>
      <c r="M19" s="1368" t="s">
        <v>342</v>
      </c>
      <c r="N19" s="1368"/>
    </row>
    <row r="20" spans="1:17" ht="81.75" customHeight="1" x14ac:dyDescent="0.25">
      <c r="A20" s="1369"/>
      <c r="B20" s="1368"/>
      <c r="C20" s="1368"/>
      <c r="D20" s="956" t="s">
        <v>212</v>
      </c>
      <c r="E20" s="956" t="s">
        <v>212</v>
      </c>
      <c r="F20" s="956" t="s">
        <v>1116</v>
      </c>
      <c r="G20" s="956" t="s">
        <v>1117</v>
      </c>
      <c r="H20" s="956" t="s">
        <v>1118</v>
      </c>
      <c r="I20" s="956" t="s">
        <v>1117</v>
      </c>
      <c r="J20" s="956" t="s">
        <v>43</v>
      </c>
      <c r="K20" s="956" t="s">
        <v>1117</v>
      </c>
      <c r="L20" s="956" t="s">
        <v>43</v>
      </c>
      <c r="M20" s="956" t="s">
        <v>1117</v>
      </c>
      <c r="N20" s="956" t="s">
        <v>43</v>
      </c>
    </row>
    <row r="21" spans="1:17" x14ac:dyDescent="0.25">
      <c r="A21" s="957">
        <v>1</v>
      </c>
      <c r="B21" s="956">
        <v>2</v>
      </c>
      <c r="C21" s="956">
        <v>3</v>
      </c>
      <c r="D21" s="956">
        <v>4</v>
      </c>
      <c r="E21" s="956">
        <v>5</v>
      </c>
      <c r="F21" s="956">
        <v>6</v>
      </c>
      <c r="G21" s="956">
        <v>7</v>
      </c>
      <c r="H21" s="956">
        <v>8</v>
      </c>
      <c r="I21" s="956">
        <v>9</v>
      </c>
      <c r="J21" s="956">
        <v>10</v>
      </c>
      <c r="K21" s="956">
        <v>11</v>
      </c>
      <c r="L21" s="956">
        <v>12</v>
      </c>
      <c r="M21" s="956">
        <v>13</v>
      </c>
      <c r="N21" s="956">
        <v>14</v>
      </c>
    </row>
    <row r="22" spans="1:17" x14ac:dyDescent="0.25">
      <c r="A22" s="1371" t="s">
        <v>1119</v>
      </c>
      <c r="B22" s="1372"/>
      <c r="C22" s="1372"/>
      <c r="D22" s="1372"/>
      <c r="E22" s="1372"/>
      <c r="F22" s="1372"/>
      <c r="G22" s="1372"/>
      <c r="H22" s="1372"/>
      <c r="I22" s="1372"/>
      <c r="J22" s="1372"/>
      <c r="K22" s="1372"/>
      <c r="L22" s="1372"/>
      <c r="M22" s="1372"/>
      <c r="N22" s="1373"/>
    </row>
    <row r="23" spans="1:17" ht="47.25" x14ac:dyDescent="0.25">
      <c r="A23" s="908" t="s">
        <v>1120</v>
      </c>
      <c r="B23" s="960" t="s">
        <v>1121</v>
      </c>
      <c r="C23" s="908" t="s">
        <v>1122</v>
      </c>
      <c r="D23" s="961">
        <f>D24+D28+D29+D30+D31+D32+D33+D34+D37</f>
        <v>440.84241964297422</v>
      </c>
      <c r="E23" s="961">
        <f t="shared" ref="E23:N23" si="0">E24+E28+E29+E30+E31+E32+E33+E34+E37</f>
        <v>444.17437083338979</v>
      </c>
      <c r="F23" s="961">
        <f t="shared" si="0"/>
        <v>436.39830191999999</v>
      </c>
      <c r="G23" s="961">
        <f t="shared" si="0"/>
        <v>511.12178092155392</v>
      </c>
      <c r="H23" s="961">
        <f t="shared" si="0"/>
        <v>445.76811380685035</v>
      </c>
      <c r="I23" s="961">
        <f t="shared" si="0"/>
        <v>520.28700000000003</v>
      </c>
      <c r="J23" s="961">
        <f t="shared" si="0"/>
        <v>467.8307241281874</v>
      </c>
      <c r="K23" s="961">
        <f t="shared" si="0"/>
        <v>538.85946562499998</v>
      </c>
      <c r="L23" s="961">
        <f t="shared" si="0"/>
        <v>483.36029532872658</v>
      </c>
      <c r="M23" s="961">
        <f t="shared" si="0"/>
        <v>1570.2682465465534</v>
      </c>
      <c r="N23" s="961">
        <f t="shared" si="0"/>
        <v>1396.9591332637642</v>
      </c>
    </row>
    <row r="24" spans="1:17" ht="47.25" outlineLevel="1" x14ac:dyDescent="0.25">
      <c r="A24" s="962" t="s">
        <v>108</v>
      </c>
      <c r="B24" s="963" t="s">
        <v>1123</v>
      </c>
      <c r="C24" s="908" t="s">
        <v>1122</v>
      </c>
      <c r="D24" s="961">
        <f>D25+D26+D27</f>
        <v>435.93766145653353</v>
      </c>
      <c r="E24" s="961">
        <f t="shared" ref="E24:N24" si="1">E25+E26+E27</f>
        <v>440.41388295203387</v>
      </c>
      <c r="F24" s="961">
        <f t="shared" si="1"/>
        <v>432.77655227000002</v>
      </c>
      <c r="G24" s="961">
        <f t="shared" si="1"/>
        <v>507.03778092155392</v>
      </c>
      <c r="H24" s="961">
        <f t="shared" si="1"/>
        <v>442.67700763423306</v>
      </c>
      <c r="I24" s="961">
        <f t="shared" si="1"/>
        <v>516.08009299527498</v>
      </c>
      <c r="J24" s="961">
        <f t="shared" si="1"/>
        <v>463.69480286903587</v>
      </c>
      <c r="K24" s="961">
        <f t="shared" si="1"/>
        <v>534.52543612038448</v>
      </c>
      <c r="L24" s="961">
        <f t="shared" si="1"/>
        <v>479.14867290873423</v>
      </c>
      <c r="M24" s="961">
        <f t="shared" si="1"/>
        <v>1557.6433100372133</v>
      </c>
      <c r="N24" s="961">
        <f t="shared" si="1"/>
        <v>1385.5204834120032</v>
      </c>
    </row>
    <row r="25" spans="1:17" ht="63" outlineLevel="1" x14ac:dyDescent="0.25">
      <c r="A25" s="962" t="s">
        <v>110</v>
      </c>
      <c r="B25" s="963" t="s">
        <v>1124</v>
      </c>
      <c r="C25" s="908" t="s">
        <v>1122</v>
      </c>
      <c r="D25" s="961"/>
      <c r="E25" s="961"/>
      <c r="F25" s="961"/>
      <c r="G25" s="961"/>
      <c r="H25" s="961"/>
      <c r="I25" s="961"/>
      <c r="J25" s="961"/>
      <c r="K25" s="961"/>
      <c r="L25" s="961"/>
      <c r="M25" s="961"/>
      <c r="N25" s="961"/>
    </row>
    <row r="26" spans="1:17" ht="63" outlineLevel="1" x14ac:dyDescent="0.25">
      <c r="A26" s="962" t="s">
        <v>118</v>
      </c>
      <c r="B26" s="963" t="s">
        <v>1125</v>
      </c>
      <c r="C26" s="908" t="s">
        <v>1122</v>
      </c>
      <c r="D26" s="961"/>
      <c r="E26" s="961"/>
      <c r="F26" s="961"/>
      <c r="G26" s="961"/>
      <c r="H26" s="961"/>
      <c r="I26" s="961"/>
      <c r="J26" s="961"/>
      <c r="K26" s="961"/>
      <c r="L26" s="961"/>
      <c r="M26" s="961"/>
      <c r="N26" s="961"/>
    </row>
    <row r="27" spans="1:17" ht="63" outlineLevel="1" x14ac:dyDescent="0.25">
      <c r="A27" s="962" t="s">
        <v>124</v>
      </c>
      <c r="B27" s="963" t="s">
        <v>1126</v>
      </c>
      <c r="C27" s="908" t="s">
        <v>1122</v>
      </c>
      <c r="D27" s="961">
        <v>435.93766145653353</v>
      </c>
      <c r="E27" s="961">
        <v>440.41388295203387</v>
      </c>
      <c r="F27" s="961">
        <v>432.77655227000002</v>
      </c>
      <c r="G27" s="961">
        <v>507.03778092155392</v>
      </c>
      <c r="H27" s="961">
        <v>442.67700763423306</v>
      </c>
      <c r="I27" s="961">
        <v>516.08009299527498</v>
      </c>
      <c r="J27" s="961">
        <v>463.69480286903587</v>
      </c>
      <c r="K27" s="961">
        <v>534.52543612038448</v>
      </c>
      <c r="L27" s="961">
        <v>479.14867290873423</v>
      </c>
      <c r="M27" s="961">
        <f>G27+I27+K27</f>
        <v>1557.6433100372133</v>
      </c>
      <c r="N27" s="961">
        <f>H27+J27+L27</f>
        <v>1385.5204834120032</v>
      </c>
      <c r="P27">
        <f>E27*1.2</f>
        <v>528.49665954244063</v>
      </c>
      <c r="Q27">
        <f>F27*1.2</f>
        <v>519.33186272399996</v>
      </c>
    </row>
    <row r="28" spans="1:17" ht="31.5" outlineLevel="1" x14ac:dyDescent="0.25">
      <c r="A28" s="962" t="s">
        <v>130</v>
      </c>
      <c r="B28" s="963" t="s">
        <v>1127</v>
      </c>
      <c r="C28" s="908" t="s">
        <v>1122</v>
      </c>
      <c r="D28" s="961">
        <v>0.31006183898305084</v>
      </c>
      <c r="E28" s="961">
        <v>0.31011532203389836</v>
      </c>
      <c r="F28" s="961">
        <v>0.33625499999999997</v>
      </c>
      <c r="G28" s="961">
        <v>0.34499999999999997</v>
      </c>
      <c r="H28" s="961">
        <v>0.33133649123196285</v>
      </c>
      <c r="I28" s="961">
        <f>G28*1.025</f>
        <v>0.35362499999999997</v>
      </c>
      <c r="J28" s="961">
        <f>H28*1.03</f>
        <v>0.34127658596892174</v>
      </c>
      <c r="K28" s="961">
        <f>I28*1.025</f>
        <v>0.36246562499999996</v>
      </c>
      <c r="L28" s="961">
        <f>J28*1.05</f>
        <v>0.35834041526736782</v>
      </c>
      <c r="M28" s="961">
        <f>G28+I28+K28</f>
        <v>1.0610906249999998</v>
      </c>
      <c r="N28" s="961">
        <f>H28+J28+L28</f>
        <v>1.0309534924682524</v>
      </c>
    </row>
    <row r="29" spans="1:17" ht="31.5" outlineLevel="1" x14ac:dyDescent="0.25">
      <c r="A29" s="962" t="s">
        <v>177</v>
      </c>
      <c r="B29" s="963" t="s">
        <v>1128</v>
      </c>
      <c r="C29" s="908" t="s">
        <v>1122</v>
      </c>
      <c r="D29" s="961"/>
      <c r="E29" s="961"/>
      <c r="F29" s="961"/>
      <c r="G29" s="961"/>
      <c r="H29" s="961"/>
      <c r="I29" s="961"/>
      <c r="J29" s="961"/>
      <c r="K29" s="961"/>
      <c r="L29" s="961"/>
      <c r="M29" s="961"/>
      <c r="N29" s="961"/>
    </row>
    <row r="30" spans="1:17" ht="47.25" outlineLevel="1" x14ac:dyDescent="0.25">
      <c r="A30" s="962" t="s">
        <v>183</v>
      </c>
      <c r="B30" s="963" t="s">
        <v>1129</v>
      </c>
      <c r="C30" s="908" t="s">
        <v>1122</v>
      </c>
      <c r="D30" s="961"/>
      <c r="E30" s="961"/>
      <c r="F30" s="961"/>
      <c r="G30" s="961"/>
      <c r="H30" s="961"/>
      <c r="I30" s="961"/>
      <c r="J30" s="961"/>
      <c r="K30" s="961"/>
      <c r="L30" s="961"/>
      <c r="M30" s="961"/>
      <c r="N30" s="961"/>
    </row>
    <row r="31" spans="1:17" ht="47.25" outlineLevel="1" x14ac:dyDescent="0.25">
      <c r="A31" s="962" t="s">
        <v>185</v>
      </c>
      <c r="B31" s="963" t="s">
        <v>1130</v>
      </c>
      <c r="C31" s="908" t="s">
        <v>1122</v>
      </c>
      <c r="D31" s="961">
        <v>2.5315595677966103</v>
      </c>
      <c r="E31" s="961">
        <v>0.70190131355932206</v>
      </c>
      <c r="F31" s="961">
        <v>0.48346925000000013</v>
      </c>
      <c r="G31" s="961">
        <f>F31*0.98</f>
        <v>0.4737998650000001</v>
      </c>
      <c r="H31" s="961">
        <v>0.41516253345762716</v>
      </c>
      <c r="I31" s="961">
        <f>G31</f>
        <v>0.4737998650000001</v>
      </c>
      <c r="J31" s="961">
        <f>H31</f>
        <v>0.41516253345762716</v>
      </c>
      <c r="K31" s="961">
        <f>I31</f>
        <v>0.4737998650000001</v>
      </c>
      <c r="L31" s="961">
        <f>K31</f>
        <v>0.4737998650000001</v>
      </c>
      <c r="M31" s="961">
        <f>G31+I31+K31</f>
        <v>1.4213995950000002</v>
      </c>
      <c r="N31" s="961">
        <f>H31+J31+L31</f>
        <v>1.3041249319152544</v>
      </c>
    </row>
    <row r="32" spans="1:17" ht="31.5" outlineLevel="1" x14ac:dyDescent="0.25">
      <c r="A32" s="962" t="s">
        <v>187</v>
      </c>
      <c r="B32" s="963" t="s">
        <v>1131</v>
      </c>
      <c r="C32" s="908" t="s">
        <v>1122</v>
      </c>
      <c r="D32" s="961"/>
      <c r="E32" s="961"/>
      <c r="F32" s="961"/>
      <c r="G32" s="961"/>
      <c r="H32" s="961"/>
      <c r="I32" s="961"/>
      <c r="J32" s="961"/>
      <c r="K32" s="961"/>
      <c r="L32" s="961"/>
      <c r="M32" s="961"/>
      <c r="N32" s="961"/>
    </row>
    <row r="33" spans="1:14" ht="31.5" outlineLevel="1" x14ac:dyDescent="0.25">
      <c r="A33" s="962" t="s">
        <v>1082</v>
      </c>
      <c r="B33" s="963" t="s">
        <v>1132</v>
      </c>
      <c r="C33" s="908" t="s">
        <v>1122</v>
      </c>
      <c r="D33" s="961"/>
      <c r="E33" s="961"/>
      <c r="F33" s="961"/>
      <c r="G33" s="961"/>
      <c r="H33" s="961"/>
      <c r="I33" s="961"/>
      <c r="J33" s="961"/>
      <c r="K33" s="961"/>
      <c r="L33" s="961"/>
      <c r="M33" s="961"/>
      <c r="N33" s="961"/>
    </row>
    <row r="34" spans="1:14" ht="63" outlineLevel="1" x14ac:dyDescent="0.25">
      <c r="A34" s="962" t="s">
        <v>1133</v>
      </c>
      <c r="B34" s="963" t="s">
        <v>1134</v>
      </c>
      <c r="C34" s="908" t="s">
        <v>1122</v>
      </c>
      <c r="D34" s="961"/>
      <c r="E34" s="961"/>
      <c r="F34" s="961"/>
      <c r="G34" s="961"/>
      <c r="H34" s="961"/>
      <c r="I34" s="961"/>
      <c r="J34" s="961"/>
      <c r="K34" s="961"/>
      <c r="L34" s="961"/>
      <c r="M34" s="961"/>
      <c r="N34" s="961"/>
    </row>
    <row r="35" spans="1:14" ht="31.5" outlineLevel="1" x14ac:dyDescent="0.25">
      <c r="A35" s="962" t="s">
        <v>1135</v>
      </c>
      <c r="B35" s="964" t="s">
        <v>1136</v>
      </c>
      <c r="C35" s="908" t="s">
        <v>1122</v>
      </c>
      <c r="D35" s="961"/>
      <c r="E35" s="961"/>
      <c r="F35" s="961"/>
      <c r="G35" s="961"/>
      <c r="H35" s="961"/>
      <c r="I35" s="961"/>
      <c r="J35" s="961"/>
      <c r="K35" s="961"/>
      <c r="L35" s="961"/>
      <c r="M35" s="961"/>
      <c r="N35" s="961"/>
    </row>
    <row r="36" spans="1:14" ht="31.5" outlineLevel="1" x14ac:dyDescent="0.25">
      <c r="A36" s="962" t="s">
        <v>1137</v>
      </c>
      <c r="B36" s="964" t="s">
        <v>1138</v>
      </c>
      <c r="C36" s="908" t="s">
        <v>1122</v>
      </c>
      <c r="D36" s="961"/>
      <c r="E36" s="961"/>
      <c r="F36" s="961"/>
      <c r="G36" s="961"/>
      <c r="H36" s="961"/>
      <c r="I36" s="961"/>
      <c r="J36" s="961"/>
      <c r="K36" s="961"/>
      <c r="L36" s="961"/>
      <c r="M36" s="961"/>
      <c r="N36" s="961"/>
    </row>
    <row r="37" spans="1:14" outlineLevel="1" x14ac:dyDescent="0.25">
      <c r="A37" s="962" t="s">
        <v>1139</v>
      </c>
      <c r="B37" s="963" t="s">
        <v>1140</v>
      </c>
      <c r="C37" s="908" t="s">
        <v>1122</v>
      </c>
      <c r="D37" s="961">
        <v>2.0631367796610176</v>
      </c>
      <c r="E37" s="961">
        <v>2.7484712457627118</v>
      </c>
      <c r="F37" s="961">
        <v>2.8020253999999998</v>
      </c>
      <c r="G37" s="961">
        <v>3.2652001349999997</v>
      </c>
      <c r="H37" s="961">
        <v>2.3446071479276838</v>
      </c>
      <c r="I37" s="961">
        <f>G37*1.035</f>
        <v>3.3794821397249994</v>
      </c>
      <c r="J37" s="961">
        <f>I37</f>
        <v>3.3794821397249994</v>
      </c>
      <c r="K37" s="961">
        <f>I37*1.035</f>
        <v>3.4977640146153743</v>
      </c>
      <c r="L37" s="961">
        <f>J37</f>
        <v>3.3794821397249994</v>
      </c>
      <c r="M37" s="961">
        <f>G37+I37+K37</f>
        <v>10.142446289340374</v>
      </c>
      <c r="N37" s="961">
        <f>H37+J37+L37</f>
        <v>9.1035714273776822</v>
      </c>
    </row>
    <row r="38" spans="1:14" ht="63" x14ac:dyDescent="0.25">
      <c r="A38" s="965" t="s">
        <v>1141</v>
      </c>
      <c r="B38" s="955" t="s">
        <v>1142</v>
      </c>
      <c r="C38" s="908" t="s">
        <v>1122</v>
      </c>
      <c r="D38" s="961">
        <v>472.62422120999997</v>
      </c>
      <c r="E38" s="961">
        <f t="shared" ref="E38:N38" si="2">E39+E43+E44+E45+E46+E47+E48+E49+E52</f>
        <v>498.19049348999999</v>
      </c>
      <c r="F38" s="961">
        <f t="shared" si="2"/>
        <v>525.33037836000005</v>
      </c>
      <c r="G38" s="961">
        <f t="shared" si="2"/>
        <v>554.12132433694023</v>
      </c>
      <c r="H38" s="961">
        <v>519.68301493410524</v>
      </c>
      <c r="I38" s="961">
        <f t="shared" si="2"/>
        <v>573.51557068873319</v>
      </c>
      <c r="J38" s="961">
        <f t="shared" si="2"/>
        <v>535.27350538212841</v>
      </c>
      <c r="K38" s="961">
        <f t="shared" si="2"/>
        <v>593.58861566283883</v>
      </c>
      <c r="L38" s="961">
        <f t="shared" si="2"/>
        <v>551.33171054359229</v>
      </c>
      <c r="M38" s="961">
        <f t="shared" si="2"/>
        <v>1721.2255106885123</v>
      </c>
      <c r="N38" s="961">
        <f t="shared" si="2"/>
        <v>1606.2882308598259</v>
      </c>
    </row>
    <row r="39" spans="1:14" ht="47.25" outlineLevel="1" x14ac:dyDescent="0.25">
      <c r="A39" s="962" t="s">
        <v>1143</v>
      </c>
      <c r="B39" s="911" t="s">
        <v>1123</v>
      </c>
      <c r="C39" s="908" t="s">
        <v>1122</v>
      </c>
      <c r="D39" s="961">
        <v>468.07997089999998</v>
      </c>
      <c r="E39" s="961">
        <f t="shared" ref="E39:N39" si="3">E40+E41+E42</f>
        <v>494.23521202000001</v>
      </c>
      <c r="F39" s="961">
        <f t="shared" si="3"/>
        <v>520.95885237000005</v>
      </c>
      <c r="G39" s="961">
        <f t="shared" si="3"/>
        <v>550.58278488678457</v>
      </c>
      <c r="H39" s="961">
        <f>$H$38/$F$38*F39</f>
        <v>515.35848336325216</v>
      </c>
      <c r="I39" s="961">
        <f t="shared" si="3"/>
        <v>569.85318235782199</v>
      </c>
      <c r="J39" s="961">
        <f>H39*1.03</f>
        <v>530.81923786414973</v>
      </c>
      <c r="K39" s="961">
        <f t="shared" si="3"/>
        <v>589.79804374034575</v>
      </c>
      <c r="L39" s="961">
        <f>J39*1.03</f>
        <v>546.74381500007428</v>
      </c>
      <c r="M39" s="961">
        <f t="shared" si="3"/>
        <v>1710.2340109849524</v>
      </c>
      <c r="N39" s="961">
        <f t="shared" si="3"/>
        <v>1592.9215362274763</v>
      </c>
    </row>
    <row r="40" spans="1:14" ht="63.75" customHeight="1" outlineLevel="1" x14ac:dyDescent="0.25">
      <c r="A40" s="962" t="s">
        <v>1144</v>
      </c>
      <c r="B40" s="909" t="s">
        <v>1124</v>
      </c>
      <c r="C40" s="908" t="s">
        <v>1122</v>
      </c>
      <c r="D40" s="961"/>
      <c r="E40" s="961"/>
      <c r="F40" s="961"/>
      <c r="G40" s="961"/>
      <c r="H40" s="961"/>
      <c r="I40" s="961"/>
      <c r="J40" s="961"/>
      <c r="K40" s="961"/>
      <c r="L40" s="961"/>
      <c r="M40" s="961"/>
      <c r="N40" s="961"/>
    </row>
    <row r="41" spans="1:14" ht="63" customHeight="1" outlineLevel="1" x14ac:dyDescent="0.25">
      <c r="A41" s="962" t="s">
        <v>1145</v>
      </c>
      <c r="B41" s="909" t="s">
        <v>1125</v>
      </c>
      <c r="C41" s="908" t="s">
        <v>1122</v>
      </c>
      <c r="D41" s="961"/>
      <c r="E41" s="961"/>
      <c r="F41" s="961"/>
      <c r="G41" s="961"/>
      <c r="H41" s="961"/>
      <c r="I41" s="961"/>
      <c r="J41" s="961"/>
      <c r="K41" s="961"/>
      <c r="L41" s="961"/>
      <c r="M41" s="961"/>
      <c r="N41" s="961"/>
    </row>
    <row r="42" spans="1:14" ht="78.75" outlineLevel="1" x14ac:dyDescent="0.25">
      <c r="A42" s="962" t="s">
        <v>1146</v>
      </c>
      <c r="B42" s="909" t="s">
        <v>1126</v>
      </c>
      <c r="C42" s="908" t="s">
        <v>1122</v>
      </c>
      <c r="D42" s="961">
        <v>468.07997089999998</v>
      </c>
      <c r="E42" s="961">
        <v>494.23521202000001</v>
      </c>
      <c r="F42" s="961">
        <v>520.95885237000005</v>
      </c>
      <c r="G42" s="961">
        <v>550.58278488678457</v>
      </c>
      <c r="H42" s="961">
        <f>$H$38/$F$38*F42</f>
        <v>515.35848336325216</v>
      </c>
      <c r="I42" s="961">
        <f t="shared" ref="I42:I43" si="4">G42*1.035</f>
        <v>569.85318235782199</v>
      </c>
      <c r="J42" s="961">
        <f>H42*1.03</f>
        <v>530.81923786414973</v>
      </c>
      <c r="K42" s="961">
        <f t="shared" ref="K42:K43" si="5">I42*1.035</f>
        <v>589.79804374034575</v>
      </c>
      <c r="L42" s="961">
        <f>J42*1.03</f>
        <v>546.74381500007428</v>
      </c>
      <c r="M42" s="961">
        <f>G42+I42+K42</f>
        <v>1710.2340109849524</v>
      </c>
      <c r="N42" s="961">
        <f>H42+J42+L42</f>
        <v>1592.9215362274763</v>
      </c>
    </row>
    <row r="43" spans="1:14" ht="31.5" outlineLevel="1" x14ac:dyDescent="0.25">
      <c r="A43" s="962" t="s">
        <v>1147</v>
      </c>
      <c r="B43" s="911" t="s">
        <v>1127</v>
      </c>
      <c r="C43" s="908" t="s">
        <v>1122</v>
      </c>
      <c r="D43" s="961">
        <v>1.1020739099999999</v>
      </c>
      <c r="E43" s="961">
        <v>0.92115497000000002</v>
      </c>
      <c r="F43" s="961">
        <v>1.04161685</v>
      </c>
      <c r="G43" s="961">
        <v>0.8762075674619717</v>
      </c>
      <c r="H43" s="961">
        <f>$H$38/$F$38*F43</f>
        <v>1.0304193462103854</v>
      </c>
      <c r="I43" s="961">
        <f t="shared" si="4"/>
        <v>0.90687483232314059</v>
      </c>
      <c r="J43" s="961">
        <f>H43*1.03</f>
        <v>1.061331926596697</v>
      </c>
      <c r="K43" s="961">
        <f t="shared" si="5"/>
        <v>0.93861545145445047</v>
      </c>
      <c r="L43" s="961">
        <f>J43*1.03</f>
        <v>1.0931718843945979</v>
      </c>
      <c r="M43" s="961">
        <f>G43+I43+K43</f>
        <v>2.7216978512395631</v>
      </c>
      <c r="N43" s="961">
        <f>H43+J43+L43</f>
        <v>3.1849231572016801</v>
      </c>
    </row>
    <row r="44" spans="1:14" ht="31.5" outlineLevel="1" x14ac:dyDescent="0.25">
      <c r="A44" s="962" t="s">
        <v>1148</v>
      </c>
      <c r="B44" s="911" t="s">
        <v>1128</v>
      </c>
      <c r="C44" s="908" t="s">
        <v>1122</v>
      </c>
      <c r="D44" s="961"/>
      <c r="E44" s="961"/>
      <c r="F44" s="961"/>
      <c r="G44" s="961"/>
      <c r="H44" s="961"/>
      <c r="I44" s="961"/>
      <c r="J44" s="961"/>
      <c r="K44" s="961"/>
      <c r="L44" s="961"/>
      <c r="M44" s="961"/>
      <c r="N44" s="961"/>
    </row>
    <row r="45" spans="1:14" ht="47.25" outlineLevel="1" x14ac:dyDescent="0.25">
      <c r="A45" s="962" t="s">
        <v>1149</v>
      </c>
      <c r="B45" s="911" t="s">
        <v>1129</v>
      </c>
      <c r="C45" s="908" t="s">
        <v>1122</v>
      </c>
      <c r="D45" s="961"/>
      <c r="E45" s="961"/>
      <c r="F45" s="961"/>
      <c r="G45" s="961"/>
      <c r="H45" s="961"/>
      <c r="I45" s="961"/>
      <c r="J45" s="961"/>
      <c r="K45" s="961"/>
      <c r="L45" s="961"/>
      <c r="M45" s="961"/>
      <c r="N45" s="961"/>
    </row>
    <row r="46" spans="1:14" ht="47.25" outlineLevel="1" x14ac:dyDescent="0.25">
      <c r="A46" s="962" t="s">
        <v>1150</v>
      </c>
      <c r="B46" s="911" t="s">
        <v>1130</v>
      </c>
      <c r="C46" s="908" t="s">
        <v>1122</v>
      </c>
      <c r="D46" s="961">
        <v>2.3078074900000001</v>
      </c>
      <c r="E46" s="961">
        <v>1.8367653399999999</v>
      </c>
      <c r="F46" s="961">
        <v>2.44295588</v>
      </c>
      <c r="G46" s="961">
        <f>G31/E31*E46</f>
        <v>1.2398597257435227</v>
      </c>
      <c r="H46" s="961">
        <f>$H$38/$F$38*F46</f>
        <v>2.4166938166278866</v>
      </c>
      <c r="I46" s="961">
        <f>G46*1.035</f>
        <v>1.2832548161445458</v>
      </c>
      <c r="J46" s="961">
        <f>H46*1.03</f>
        <v>2.4891946311267232</v>
      </c>
      <c r="K46" s="961">
        <f>I46*1.035</f>
        <v>1.3281687347096049</v>
      </c>
      <c r="L46" s="961">
        <f>J46*1.03</f>
        <v>2.5638704700605248</v>
      </c>
      <c r="M46" s="961">
        <f>G46+I46+K46</f>
        <v>3.8512832765976732</v>
      </c>
      <c r="N46" s="961">
        <f>H46+J46+L46</f>
        <v>7.4697589178151347</v>
      </c>
    </row>
    <row r="47" spans="1:14" ht="31.5" outlineLevel="1" x14ac:dyDescent="0.25">
      <c r="A47" s="962" t="s">
        <v>1151</v>
      </c>
      <c r="B47" s="911" t="s">
        <v>1131</v>
      </c>
      <c r="C47" s="908" t="s">
        <v>1122</v>
      </c>
      <c r="D47" s="961"/>
      <c r="E47" s="961"/>
      <c r="F47" s="961"/>
      <c r="G47" s="961"/>
      <c r="H47" s="961"/>
      <c r="I47" s="961"/>
      <c r="J47" s="961"/>
      <c r="K47" s="961"/>
      <c r="L47" s="961"/>
      <c r="M47" s="961"/>
      <c r="N47" s="961"/>
    </row>
    <row r="48" spans="1:14" ht="31.5" outlineLevel="1" x14ac:dyDescent="0.25">
      <c r="A48" s="962" t="s">
        <v>1152</v>
      </c>
      <c r="B48" s="911" t="s">
        <v>1132</v>
      </c>
      <c r="C48" s="908" t="s">
        <v>1122</v>
      </c>
      <c r="D48" s="961"/>
      <c r="E48" s="961"/>
      <c r="F48" s="961"/>
      <c r="G48" s="961"/>
      <c r="H48" s="961"/>
      <c r="I48" s="961"/>
      <c r="J48" s="961"/>
      <c r="K48" s="961"/>
      <c r="L48" s="961"/>
      <c r="M48" s="961"/>
      <c r="N48" s="961"/>
    </row>
    <row r="49" spans="1:14" ht="63" outlineLevel="1" x14ac:dyDescent="0.25">
      <c r="A49" s="962" t="s">
        <v>1153</v>
      </c>
      <c r="B49" s="911" t="s">
        <v>1134</v>
      </c>
      <c r="C49" s="908" t="s">
        <v>1122</v>
      </c>
      <c r="D49" s="961"/>
      <c r="E49" s="961"/>
      <c r="F49" s="961"/>
      <c r="G49" s="961"/>
      <c r="H49" s="961"/>
      <c r="I49" s="961"/>
      <c r="J49" s="961"/>
      <c r="K49" s="961"/>
      <c r="L49" s="961"/>
      <c r="M49" s="961"/>
      <c r="N49" s="961"/>
    </row>
    <row r="50" spans="1:14" ht="31.5" outlineLevel="1" x14ac:dyDescent="0.25">
      <c r="A50" s="962" t="s">
        <v>1154</v>
      </c>
      <c r="B50" s="909" t="s">
        <v>1136</v>
      </c>
      <c r="C50" s="908" t="s">
        <v>1122</v>
      </c>
      <c r="D50" s="961"/>
      <c r="E50" s="961"/>
      <c r="F50" s="961"/>
      <c r="G50" s="961"/>
      <c r="H50" s="961"/>
      <c r="I50" s="961"/>
      <c r="J50" s="961"/>
      <c r="K50" s="961"/>
      <c r="L50" s="961"/>
      <c r="M50" s="961"/>
      <c r="N50" s="961"/>
    </row>
    <row r="51" spans="1:14" ht="31.5" outlineLevel="1" x14ac:dyDescent="0.25">
      <c r="A51" s="962" t="s">
        <v>1155</v>
      </c>
      <c r="B51" s="909" t="s">
        <v>1138</v>
      </c>
      <c r="C51" s="908" t="s">
        <v>1122</v>
      </c>
      <c r="D51" s="961"/>
      <c r="E51" s="961"/>
      <c r="F51" s="961"/>
      <c r="G51" s="961"/>
      <c r="H51" s="961"/>
      <c r="I51" s="961"/>
      <c r="J51" s="961"/>
      <c r="K51" s="961"/>
      <c r="L51" s="961"/>
      <c r="M51" s="961"/>
      <c r="N51" s="961"/>
    </row>
    <row r="52" spans="1:14" outlineLevel="1" x14ac:dyDescent="0.25">
      <c r="A52" s="962" t="s">
        <v>1156</v>
      </c>
      <c r="B52" s="911" t="s">
        <v>1140</v>
      </c>
      <c r="C52" s="908" t="s">
        <v>1122</v>
      </c>
      <c r="D52" s="961">
        <v>1.1343689099999998</v>
      </c>
      <c r="E52" s="961">
        <v>1.1973611599999998</v>
      </c>
      <c r="F52" s="961">
        <v>0.88695325999999997</v>
      </c>
      <c r="G52" s="961">
        <f>G37/E37*E52</f>
        <v>1.4224721569502246</v>
      </c>
      <c r="H52" s="961">
        <f>$H$38/$F$38*F52</f>
        <v>0.8774184080147801</v>
      </c>
      <c r="I52" s="961">
        <f>G52*1.035</f>
        <v>1.4722586824434822</v>
      </c>
      <c r="J52" s="961">
        <f t="shared" ref="J52:L54" si="6">H52*1.03</f>
        <v>0.90374096025522355</v>
      </c>
      <c r="K52" s="961">
        <f>I52*1.035</f>
        <v>1.523787736329004</v>
      </c>
      <c r="L52" s="961">
        <f t="shared" si="6"/>
        <v>0.93085318906288028</v>
      </c>
      <c r="M52" s="961">
        <f>G52+I52+K52</f>
        <v>4.418518575722711</v>
      </c>
      <c r="N52" s="961">
        <f>H52+J52+L52</f>
        <v>2.7120125573328839</v>
      </c>
    </row>
    <row r="53" spans="1:14" ht="31.5" outlineLevel="1" x14ac:dyDescent="0.25">
      <c r="A53" s="912" t="s">
        <v>1157</v>
      </c>
      <c r="B53" s="911" t="s">
        <v>1158</v>
      </c>
      <c r="C53" s="908" t="s">
        <v>1122</v>
      </c>
      <c r="D53" s="961">
        <f>D54+D55+D60+D61</f>
        <v>161.58217291122281</v>
      </c>
      <c r="E53" s="961">
        <f>E54+E55+E60+E61</f>
        <v>168.54100592319679</v>
      </c>
      <c r="F53" s="961">
        <f>F54+F55+F60+F61</f>
        <v>169.27863097592564</v>
      </c>
      <c r="G53" s="961">
        <f>G54+G55+G60+G61</f>
        <v>173.97751694903889</v>
      </c>
      <c r="H53" s="961">
        <f>H54+H55+H60+H61</f>
        <v>165.75414514637714</v>
      </c>
      <c r="I53" s="961">
        <f t="shared" ref="I53:N53" si="7">I54+I55+I60+I61</f>
        <v>180.93661762700046</v>
      </c>
      <c r="J53" s="961">
        <f t="shared" si="6"/>
        <v>170.72676950076846</v>
      </c>
      <c r="K53" s="961">
        <f t="shared" si="7"/>
        <v>188.1740823320805</v>
      </c>
      <c r="L53" s="961">
        <f t="shared" si="6"/>
        <v>175.84857258579152</v>
      </c>
      <c r="M53" s="961">
        <f t="shared" si="7"/>
        <v>543.08821690811999</v>
      </c>
      <c r="N53" s="961">
        <f t="shared" si="7"/>
        <v>512.32948723293714</v>
      </c>
    </row>
    <row r="54" spans="1:14" ht="31.5" outlineLevel="1" x14ac:dyDescent="0.25">
      <c r="A54" s="962" t="s">
        <v>1144</v>
      </c>
      <c r="B54" s="909" t="s">
        <v>1159</v>
      </c>
      <c r="C54" s="908" t="s">
        <v>1122</v>
      </c>
      <c r="D54" s="961">
        <v>153.70248749000001</v>
      </c>
      <c r="E54" s="961">
        <v>159.12022676999999</v>
      </c>
      <c r="F54" s="961">
        <v>160.41726537</v>
      </c>
      <c r="G54" s="961">
        <v>160.20479668452691</v>
      </c>
      <c r="H54" s="961">
        <v>156.90374712143549</v>
      </c>
      <c r="I54" s="961">
        <f>G54*1.04</f>
        <v>166.61298855190799</v>
      </c>
      <c r="J54" s="961">
        <f t="shared" si="6"/>
        <v>161.61085953507856</v>
      </c>
      <c r="K54" s="961">
        <f>I54*1.04</f>
        <v>173.27750809398432</v>
      </c>
      <c r="L54" s="961">
        <f t="shared" si="6"/>
        <v>166.45918532113092</v>
      </c>
      <c r="M54" s="961">
        <f>G54+I54+K54</f>
        <v>500.09529333041928</v>
      </c>
      <c r="N54" s="961">
        <f>H54+J54+L54</f>
        <v>484.97379197764496</v>
      </c>
    </row>
    <row r="55" spans="1:14" ht="31.5" outlineLevel="1" x14ac:dyDescent="0.25">
      <c r="A55" s="962" t="s">
        <v>1145</v>
      </c>
      <c r="B55" s="909" t="s">
        <v>1160</v>
      </c>
      <c r="C55" s="908" t="s">
        <v>1122</v>
      </c>
      <c r="D55" s="961"/>
      <c r="E55" s="961"/>
      <c r="F55" s="961"/>
      <c r="G55" s="961"/>
      <c r="H55" s="961"/>
      <c r="I55" s="961"/>
      <c r="J55" s="961"/>
      <c r="K55" s="961"/>
      <c r="L55" s="961"/>
      <c r="M55" s="961"/>
      <c r="N55" s="961"/>
    </row>
    <row r="56" spans="1:14" ht="47.25" outlineLevel="1" x14ac:dyDescent="0.25">
      <c r="A56" s="962" t="s">
        <v>1161</v>
      </c>
      <c r="B56" s="914" t="s">
        <v>1162</v>
      </c>
      <c r="C56" s="908" t="s">
        <v>1122</v>
      </c>
      <c r="D56" s="961"/>
      <c r="E56" s="961"/>
      <c r="F56" s="961"/>
      <c r="G56" s="961"/>
      <c r="H56" s="961"/>
      <c r="I56" s="961"/>
      <c r="J56" s="961"/>
      <c r="K56" s="961"/>
      <c r="L56" s="961"/>
      <c r="M56" s="961"/>
      <c r="N56" s="961"/>
    </row>
    <row r="57" spans="1:14" ht="63" outlineLevel="1" x14ac:dyDescent="0.25">
      <c r="A57" s="962" t="s">
        <v>1163</v>
      </c>
      <c r="B57" s="915" t="s">
        <v>1164</v>
      </c>
      <c r="C57" s="908" t="s">
        <v>1122</v>
      </c>
      <c r="D57" s="961"/>
      <c r="E57" s="961"/>
      <c r="F57" s="961"/>
      <c r="G57" s="961"/>
      <c r="H57" s="961"/>
      <c r="I57" s="961"/>
      <c r="J57" s="961"/>
      <c r="K57" s="961"/>
      <c r="L57" s="961"/>
      <c r="M57" s="961"/>
      <c r="N57" s="961"/>
    </row>
    <row r="58" spans="1:14" ht="31.5" outlineLevel="1" x14ac:dyDescent="0.25">
      <c r="A58" s="962" t="s">
        <v>1165</v>
      </c>
      <c r="B58" s="915" t="s">
        <v>1166</v>
      </c>
      <c r="C58" s="908" t="s">
        <v>1122</v>
      </c>
      <c r="D58" s="961"/>
      <c r="E58" s="961"/>
      <c r="F58" s="961"/>
      <c r="G58" s="961"/>
      <c r="H58" s="961"/>
      <c r="I58" s="961"/>
      <c r="J58" s="961"/>
      <c r="K58" s="961"/>
      <c r="L58" s="961"/>
      <c r="M58" s="961"/>
      <c r="N58" s="961"/>
    </row>
    <row r="59" spans="1:14" ht="31.5" outlineLevel="1" x14ac:dyDescent="0.25">
      <c r="A59" s="962" t="s">
        <v>1167</v>
      </c>
      <c r="B59" s="914" t="s">
        <v>1168</v>
      </c>
      <c r="C59" s="908" t="s">
        <v>1122</v>
      </c>
      <c r="D59" s="961"/>
      <c r="E59" s="961"/>
      <c r="F59" s="961"/>
      <c r="G59" s="961"/>
      <c r="H59" s="961"/>
      <c r="I59" s="961"/>
      <c r="J59" s="961"/>
      <c r="K59" s="961"/>
      <c r="L59" s="961"/>
      <c r="M59" s="961"/>
      <c r="N59" s="961"/>
    </row>
    <row r="60" spans="1:14" ht="31.5" outlineLevel="1" x14ac:dyDescent="0.25">
      <c r="A60" s="962" t="s">
        <v>1146</v>
      </c>
      <c r="B60" s="909" t="s">
        <v>1169</v>
      </c>
      <c r="C60" s="908" t="s">
        <v>1122</v>
      </c>
      <c r="D60" s="961">
        <v>5.4919958675733547</v>
      </c>
      <c r="E60" s="961">
        <v>6.6629725031968192</v>
      </c>
      <c r="F60" s="961">
        <v>6.1677869250404536</v>
      </c>
      <c r="G60" s="961">
        <v>9.5727202645120002</v>
      </c>
      <c r="H60" s="961">
        <v>6.1568193440564665</v>
      </c>
      <c r="I60" s="961">
        <f>G60*1.04</f>
        <v>9.9556290750924799</v>
      </c>
      <c r="J60" s="961">
        <f t="shared" ref="J60:L62" si="8">H60*1.03</f>
        <v>6.3415239243781603</v>
      </c>
      <c r="K60" s="961">
        <f>I60*1.04</f>
        <v>10.353854238096179</v>
      </c>
      <c r="L60" s="961">
        <f t="shared" si="8"/>
        <v>6.5317696421095048</v>
      </c>
      <c r="M60" s="961">
        <f t="shared" ref="M60:N62" si="9">G60+I60+K60</f>
        <v>29.882203577700661</v>
      </c>
      <c r="N60" s="961">
        <f t="shared" si="9"/>
        <v>19.030112910544133</v>
      </c>
    </row>
    <row r="61" spans="1:14" ht="31.5" outlineLevel="1" x14ac:dyDescent="0.25">
      <c r="A61" s="962" t="s">
        <v>1170</v>
      </c>
      <c r="B61" s="909" t="s">
        <v>1171</v>
      </c>
      <c r="C61" s="908" t="s">
        <v>1122</v>
      </c>
      <c r="D61" s="961">
        <v>2.3876895536494422</v>
      </c>
      <c r="E61" s="961">
        <v>2.7578066500000005</v>
      </c>
      <c r="F61" s="961">
        <v>2.6935786808851829</v>
      </c>
      <c r="G61" s="961">
        <v>4.2</v>
      </c>
      <c r="H61" s="961">
        <v>2.6935786808851829</v>
      </c>
      <c r="I61" s="961">
        <f>G61*1.04</f>
        <v>4.3680000000000003</v>
      </c>
      <c r="J61" s="961">
        <f t="shared" si="8"/>
        <v>2.7743860413117383</v>
      </c>
      <c r="K61" s="961">
        <f>I61*1.04</f>
        <v>4.5427200000000001</v>
      </c>
      <c r="L61" s="961">
        <f t="shared" si="8"/>
        <v>2.8576176225510905</v>
      </c>
      <c r="M61" s="961">
        <f t="shared" si="9"/>
        <v>13.110720000000001</v>
      </c>
      <c r="N61" s="961">
        <f t="shared" si="9"/>
        <v>8.3255823447480122</v>
      </c>
    </row>
    <row r="62" spans="1:14" ht="47.25" outlineLevel="1" x14ac:dyDescent="0.25">
      <c r="A62" s="912" t="s">
        <v>1172</v>
      </c>
      <c r="B62" s="911" t="s">
        <v>1173</v>
      </c>
      <c r="C62" s="908" t="s">
        <v>1122</v>
      </c>
      <c r="D62" s="961">
        <f t="shared" ref="D62:I62" si="10">D63+D64+D65+D66+D67</f>
        <v>21.251809840539917</v>
      </c>
      <c r="E62" s="961">
        <f t="shared" si="10"/>
        <v>24.060188833890141</v>
      </c>
      <c r="F62" s="961">
        <f t="shared" si="10"/>
        <v>37.425487142775324</v>
      </c>
      <c r="G62" s="961">
        <f t="shared" si="10"/>
        <v>29.46951944218667</v>
      </c>
      <c r="H62" s="961">
        <f t="shared" si="10"/>
        <v>27.025268547679978</v>
      </c>
      <c r="I62" s="961">
        <f t="shared" si="10"/>
        <v>35.313833411557688</v>
      </c>
      <c r="J62" s="961">
        <f t="shared" si="8"/>
        <v>27.83602660411038</v>
      </c>
      <c r="K62" s="961">
        <f>K63+K64+K65+K66+K67</f>
        <v>36.052882392238843</v>
      </c>
      <c r="L62" s="961">
        <f t="shared" si="8"/>
        <v>28.671107402233691</v>
      </c>
      <c r="M62" s="961">
        <f t="shared" si="9"/>
        <v>100.8362352459832</v>
      </c>
      <c r="N62" s="961">
        <f t="shared" si="9"/>
        <v>83.532402554024046</v>
      </c>
    </row>
    <row r="63" spans="1:14" ht="78.75" outlineLevel="1" x14ac:dyDescent="0.25">
      <c r="A63" s="962" t="s">
        <v>1174</v>
      </c>
      <c r="B63" s="909" t="s">
        <v>1175</v>
      </c>
      <c r="C63" s="908" t="s">
        <v>1122</v>
      </c>
      <c r="D63" s="961"/>
      <c r="E63" s="961"/>
      <c r="F63" s="961"/>
      <c r="G63" s="961"/>
      <c r="H63" s="961"/>
      <c r="I63" s="961"/>
      <c r="J63" s="961"/>
      <c r="K63" s="961"/>
      <c r="L63" s="961"/>
      <c r="M63" s="961"/>
      <c r="N63" s="961"/>
    </row>
    <row r="64" spans="1:14" ht="63" outlineLevel="1" x14ac:dyDescent="0.25">
      <c r="A64" s="962" t="s">
        <v>1176</v>
      </c>
      <c r="B64" s="909" t="s">
        <v>1177</v>
      </c>
      <c r="C64" s="908" t="s">
        <v>1122</v>
      </c>
      <c r="D64" s="961">
        <v>1.7737266200000001</v>
      </c>
      <c r="E64" s="961">
        <v>1.6072694800000003</v>
      </c>
      <c r="F64" s="961">
        <v>1.7846509400000001</v>
      </c>
      <c r="G64" s="961">
        <v>2.110938</v>
      </c>
      <c r="H64" s="961">
        <v>2.1735667197098953</v>
      </c>
      <c r="I64" s="961">
        <f>G64*1.035</f>
        <v>2.1848208299999996</v>
      </c>
      <c r="J64" s="961">
        <f>H64*1.03</f>
        <v>2.2387737213011922</v>
      </c>
      <c r="K64" s="961">
        <f>I64*1.035</f>
        <v>2.2612895590499993</v>
      </c>
      <c r="L64" s="961">
        <f>J64*1.03</f>
        <v>2.3059369329402282</v>
      </c>
      <c r="M64" s="961">
        <f>G64+I64+K64</f>
        <v>6.5570483890499993</v>
      </c>
      <c r="N64" s="961">
        <f>H64+J64+L64</f>
        <v>6.7182773739513157</v>
      </c>
    </row>
    <row r="65" spans="1:17" ht="31.5" outlineLevel="1" x14ac:dyDescent="0.25">
      <c r="A65" s="962" t="s">
        <v>1178</v>
      </c>
      <c r="B65" s="909" t="s">
        <v>1179</v>
      </c>
      <c r="C65" s="908" t="s">
        <v>1122</v>
      </c>
      <c r="D65" s="961"/>
      <c r="E65" s="961"/>
      <c r="F65" s="961"/>
      <c r="G65" s="961"/>
      <c r="H65" s="961"/>
      <c r="I65" s="961"/>
      <c r="J65" s="961"/>
      <c r="K65" s="961"/>
      <c r="L65" s="961"/>
      <c r="M65" s="961"/>
      <c r="N65" s="961"/>
    </row>
    <row r="66" spans="1:17" ht="31.5" outlineLevel="1" x14ac:dyDescent="0.25">
      <c r="A66" s="962" t="s">
        <v>1180</v>
      </c>
      <c r="B66" s="909" t="s">
        <v>1181</v>
      </c>
      <c r="C66" s="908" t="s">
        <v>1122</v>
      </c>
      <c r="D66" s="961"/>
      <c r="E66" s="961"/>
      <c r="F66" s="961"/>
      <c r="G66" s="961"/>
      <c r="H66" s="961"/>
      <c r="I66" s="961"/>
      <c r="J66" s="961"/>
      <c r="K66" s="961"/>
      <c r="L66" s="961"/>
      <c r="M66" s="961"/>
      <c r="N66" s="961"/>
    </row>
    <row r="67" spans="1:17" ht="30" customHeight="1" outlineLevel="1" x14ac:dyDescent="0.25">
      <c r="A67" s="962" t="s">
        <v>1182</v>
      </c>
      <c r="B67" s="909" t="s">
        <v>1183</v>
      </c>
      <c r="C67" s="908" t="s">
        <v>1122</v>
      </c>
      <c r="D67" s="961">
        <v>19.478083220539915</v>
      </c>
      <c r="E67" s="961">
        <v>22.452919353890142</v>
      </c>
      <c r="F67" s="961">
        <v>35.640836202775326</v>
      </c>
      <c r="G67" s="961">
        <v>27.358581442186669</v>
      </c>
      <c r="H67" s="961">
        <v>24.851701827970082</v>
      </c>
      <c r="I67" s="961">
        <v>33.129012581557689</v>
      </c>
      <c r="J67" s="961">
        <f t="shared" ref="J67:L78" si="11">H67*1.03</f>
        <v>25.597252882809187</v>
      </c>
      <c r="K67" s="961">
        <f>I67*1.02</f>
        <v>33.791592833188844</v>
      </c>
      <c r="L67" s="961">
        <f t="shared" si="11"/>
        <v>26.365170469293464</v>
      </c>
      <c r="M67" s="961">
        <f t="shared" ref="M67:N78" si="12">G67+I67+K67</f>
        <v>94.279186856933194</v>
      </c>
      <c r="N67" s="961">
        <f t="shared" si="12"/>
        <v>76.814125180072736</v>
      </c>
    </row>
    <row r="68" spans="1:17" ht="31.5" outlineLevel="1" x14ac:dyDescent="0.25">
      <c r="A68" s="912" t="s">
        <v>1184</v>
      </c>
      <c r="B68" s="911" t="s">
        <v>1185</v>
      </c>
      <c r="C68" s="908" t="s">
        <v>1122</v>
      </c>
      <c r="D68" s="961">
        <v>171.29964776017889</v>
      </c>
      <c r="E68" s="961">
        <v>187.76919172175457</v>
      </c>
      <c r="F68" s="961">
        <v>200.55395676481973</v>
      </c>
      <c r="G68" s="961">
        <v>220.20217841000002</v>
      </c>
      <c r="H68" s="961">
        <v>211.04760800402443</v>
      </c>
      <c r="I68" s="961">
        <f>G68*1.04</f>
        <v>229.01026554640003</v>
      </c>
      <c r="J68" s="961">
        <f t="shared" si="11"/>
        <v>217.37903624414517</v>
      </c>
      <c r="K68" s="961">
        <f>I68*1.04</f>
        <v>238.17067616825605</v>
      </c>
      <c r="L68" s="961">
        <f t="shared" si="11"/>
        <v>223.90040733146952</v>
      </c>
      <c r="M68" s="961">
        <f t="shared" si="12"/>
        <v>687.3831201246561</v>
      </c>
      <c r="N68" s="961">
        <f t="shared" si="12"/>
        <v>652.32705157963915</v>
      </c>
    </row>
    <row r="69" spans="1:17" ht="31.5" outlineLevel="1" x14ac:dyDescent="0.25">
      <c r="A69" s="912" t="s">
        <v>1186</v>
      </c>
      <c r="B69" s="911" t="s">
        <v>1187</v>
      </c>
      <c r="C69" s="908" t="s">
        <v>1122</v>
      </c>
      <c r="D69" s="961">
        <v>84.536591329231101</v>
      </c>
      <c r="E69" s="961">
        <v>83.742954769853228</v>
      </c>
      <c r="F69" s="961">
        <v>84.721288986771839</v>
      </c>
      <c r="G69" s="961">
        <v>80.766510450612799</v>
      </c>
      <c r="H69" s="961">
        <v>81.289574049501951</v>
      </c>
      <c r="I69" s="961">
        <f>G69</f>
        <v>80.766510450612799</v>
      </c>
      <c r="J69" s="961">
        <f t="shared" si="11"/>
        <v>83.728261270987005</v>
      </c>
      <c r="K69" s="961">
        <f>I69*1</f>
        <v>80.766510450612799</v>
      </c>
      <c r="L69" s="961">
        <f>J69*1.03+'Г № 16'!AM56/10</f>
        <v>98.938359109116618</v>
      </c>
      <c r="M69" s="961">
        <f t="shared" si="12"/>
        <v>242.2995313518384</v>
      </c>
      <c r="N69" s="961">
        <f t="shared" si="12"/>
        <v>263.9561944296056</v>
      </c>
    </row>
    <row r="70" spans="1:17" ht="31.5" outlineLevel="1" x14ac:dyDescent="0.25">
      <c r="A70" s="912" t="s">
        <v>1188</v>
      </c>
      <c r="B70" s="911" t="s">
        <v>1189</v>
      </c>
      <c r="C70" s="908" t="s">
        <v>1122</v>
      </c>
      <c r="D70" s="961">
        <v>17.483731647960877</v>
      </c>
      <c r="E70" s="961">
        <v>18.764558156514774</v>
      </c>
      <c r="F70" s="961">
        <f>F71+F72</f>
        <v>14.702061350422669</v>
      </c>
      <c r="G70" s="961">
        <f>G71+F70-F71</f>
        <v>18.407301916384888</v>
      </c>
      <c r="H70" s="961">
        <f>H71+H72</f>
        <v>14.91536666292445</v>
      </c>
      <c r="I70" s="961">
        <f>G70*1.01</f>
        <v>18.591374935548739</v>
      </c>
      <c r="J70" s="961">
        <f t="shared" si="11"/>
        <v>15.362827662812183</v>
      </c>
      <c r="K70" s="961">
        <f>I70</f>
        <v>18.591374935548739</v>
      </c>
      <c r="L70" s="961">
        <f t="shared" si="11"/>
        <v>15.823712492696549</v>
      </c>
      <c r="M70" s="961">
        <f t="shared" si="12"/>
        <v>55.590051787482366</v>
      </c>
      <c r="N70" s="961">
        <f t="shared" si="12"/>
        <v>46.101906818433186</v>
      </c>
    </row>
    <row r="71" spans="1:17" ht="31.5" outlineLevel="1" x14ac:dyDescent="0.25">
      <c r="A71" s="962" t="s">
        <v>1190</v>
      </c>
      <c r="B71" s="909" t="s">
        <v>1191</v>
      </c>
      <c r="C71" s="908" t="s">
        <v>1122</v>
      </c>
      <c r="D71" s="961">
        <v>17.42812775796088</v>
      </c>
      <c r="E71" s="961">
        <v>18.705369946514772</v>
      </c>
      <c r="F71" s="961">
        <v>14.643071460422668</v>
      </c>
      <c r="G71" s="961">
        <v>18.348312026384889</v>
      </c>
      <c r="H71" s="961">
        <v>14.8445158985216</v>
      </c>
      <c r="I71" s="961">
        <f>G71</f>
        <v>18.348312026384889</v>
      </c>
      <c r="J71" s="961">
        <f t="shared" si="11"/>
        <v>15.289851375477248</v>
      </c>
      <c r="K71" s="961">
        <f>I71</f>
        <v>18.348312026384889</v>
      </c>
      <c r="L71" s="961">
        <f t="shared" si="11"/>
        <v>15.748546916741565</v>
      </c>
      <c r="M71" s="961">
        <f t="shared" si="12"/>
        <v>55.044936079154667</v>
      </c>
      <c r="N71" s="961">
        <f t="shared" si="12"/>
        <v>45.882914190740415</v>
      </c>
    </row>
    <row r="72" spans="1:17" outlineLevel="1" x14ac:dyDescent="0.25">
      <c r="A72" s="962" t="s">
        <v>1192</v>
      </c>
      <c r="B72" s="909" t="s">
        <v>1193</v>
      </c>
      <c r="C72" s="908" t="s">
        <v>1122</v>
      </c>
      <c r="D72" s="961">
        <v>5.5603889999996881E-2</v>
      </c>
      <c r="E72" s="961">
        <f>E70-E71</f>
        <v>5.9188210000002073E-2</v>
      </c>
      <c r="F72" s="961">
        <v>5.8989890000000739E-2</v>
      </c>
      <c r="G72" s="961">
        <f>G70-G71</f>
        <v>5.8989889999999434E-2</v>
      </c>
      <c r="H72" s="961">
        <v>7.0850764402850472E-2</v>
      </c>
      <c r="I72" s="961">
        <f>G72</f>
        <v>5.8989889999999434E-2</v>
      </c>
      <c r="J72" s="961">
        <f t="shared" si="11"/>
        <v>7.2976287334935983E-2</v>
      </c>
      <c r="K72" s="961">
        <f>I72</f>
        <v>5.8989889999999434E-2</v>
      </c>
      <c r="L72" s="961">
        <f t="shared" si="11"/>
        <v>7.5165575954984062E-2</v>
      </c>
      <c r="M72" s="961">
        <f t="shared" si="12"/>
        <v>0.1769696699999983</v>
      </c>
      <c r="N72" s="961">
        <f t="shared" si="12"/>
        <v>0.2189926276927705</v>
      </c>
    </row>
    <row r="73" spans="1:17" ht="31.5" outlineLevel="1" x14ac:dyDescent="0.25">
      <c r="A73" s="912" t="s">
        <v>1194</v>
      </c>
      <c r="B73" s="911" t="s">
        <v>1195</v>
      </c>
      <c r="C73" s="908" t="s">
        <v>1122</v>
      </c>
      <c r="D73" s="961">
        <f t="shared" ref="D73:F73" si="13">D74+D75+D76</f>
        <v>16.470267720866381</v>
      </c>
      <c r="E73" s="961">
        <f t="shared" si="13"/>
        <v>15.312594084790478</v>
      </c>
      <c r="F73" s="961">
        <f t="shared" si="13"/>
        <v>18.648953139284835</v>
      </c>
      <c r="G73" s="961">
        <f>G74+G75+G76</f>
        <v>31.298297168716999</v>
      </c>
      <c r="H73" s="961">
        <f t="shared" ref="H73" si="14">H74+H75+H76</f>
        <v>19.651052523597315</v>
      </c>
      <c r="I73" s="961">
        <f>I74+I75</f>
        <v>16.891295316113919</v>
      </c>
      <c r="J73" s="961">
        <f t="shared" si="11"/>
        <v>20.240584099305234</v>
      </c>
      <c r="K73" s="961">
        <f>K74+K75+K76</f>
        <v>31.833089384101868</v>
      </c>
      <c r="L73" s="961">
        <f t="shared" si="11"/>
        <v>20.847801622284393</v>
      </c>
      <c r="M73" s="961">
        <f t="shared" si="12"/>
        <v>80.022681868932779</v>
      </c>
      <c r="N73" s="961">
        <f t="shared" si="12"/>
        <v>60.739438245186946</v>
      </c>
    </row>
    <row r="74" spans="1:17" ht="47.25" outlineLevel="1" x14ac:dyDescent="0.25">
      <c r="A74" s="962" t="s">
        <v>1196</v>
      </c>
      <c r="B74" s="909" t="s">
        <v>1197</v>
      </c>
      <c r="C74" s="908" t="s">
        <v>1122</v>
      </c>
      <c r="D74" s="961">
        <v>9.6173471257019969</v>
      </c>
      <c r="E74" s="961">
        <v>8.3726644083104951</v>
      </c>
      <c r="F74" s="961">
        <v>10.903726435519195</v>
      </c>
      <c r="G74" s="961">
        <f>(O74+P74+Q74+5000)/1000</f>
        <v>13.852164577919998</v>
      </c>
      <c r="H74" s="961">
        <v>13.512598743956675</v>
      </c>
      <c r="I74" s="961">
        <f>G74*1.04</f>
        <v>14.406251161036799</v>
      </c>
      <c r="J74" s="961">
        <f t="shared" si="11"/>
        <v>13.917976706275375</v>
      </c>
      <c r="K74" s="961">
        <f>I74*1.03</f>
        <v>14.838438695867904</v>
      </c>
      <c r="L74" s="961">
        <f t="shared" si="11"/>
        <v>14.335516007463637</v>
      </c>
      <c r="M74" s="961">
        <f t="shared" si="12"/>
        <v>43.096854434824706</v>
      </c>
      <c r="N74" s="961">
        <f t="shared" si="12"/>
        <v>41.766091457695687</v>
      </c>
      <c r="O74" s="966"/>
      <c r="P74">
        <v>7890.1320871039998</v>
      </c>
      <c r="Q74">
        <v>962.03249081599995</v>
      </c>
    </row>
    <row r="75" spans="1:17" ht="31.5" outlineLevel="1" x14ac:dyDescent="0.25">
      <c r="A75" s="962" t="s">
        <v>1198</v>
      </c>
      <c r="B75" s="909" t="s">
        <v>1199</v>
      </c>
      <c r="C75" s="908" t="s">
        <v>1122</v>
      </c>
      <c r="D75" s="961">
        <v>2.2644739900000004</v>
      </c>
      <c r="E75" s="961">
        <v>2.2313368100000002</v>
      </c>
      <c r="F75" s="961">
        <v>2.2930365000000004</v>
      </c>
      <c r="G75" s="961">
        <v>2.389465533728</v>
      </c>
      <c r="H75" s="961">
        <v>0.95892278204394987</v>
      </c>
      <c r="I75" s="961">
        <f>G75*1.04</f>
        <v>2.4850441550771198</v>
      </c>
      <c r="J75" s="961"/>
      <c r="K75" s="961">
        <f>I75</f>
        <v>2.4850441550771198</v>
      </c>
      <c r="L75" s="961"/>
      <c r="M75" s="961">
        <f t="shared" si="12"/>
        <v>7.3595538438822388</v>
      </c>
      <c r="N75" s="961">
        <f t="shared" si="12"/>
        <v>0.95892278204394987</v>
      </c>
    </row>
    <row r="76" spans="1:17" outlineLevel="1" x14ac:dyDescent="0.25">
      <c r="A76" s="962" t="s">
        <v>1200</v>
      </c>
      <c r="B76" s="909" t="s">
        <v>1201</v>
      </c>
      <c r="C76" s="908" t="s">
        <v>1122</v>
      </c>
      <c r="D76" s="961">
        <f t="shared" ref="D76:F76" si="15">D38-D53-D62-D68-D74-D75-D69-D70</f>
        <v>4.588446605164382</v>
      </c>
      <c r="E76" s="961">
        <f t="shared" si="15"/>
        <v>4.7085928664799823</v>
      </c>
      <c r="F76" s="961">
        <f t="shared" si="15"/>
        <v>5.4521902037656371</v>
      </c>
      <c r="G76" s="961">
        <f>G38-G53-G62-G68-G74-G75-G69-G70</f>
        <v>15.056667057068999</v>
      </c>
      <c r="H76" s="961">
        <f t="shared" ref="H76:I76" si="16">H38-H53-H62-H68-H74-H75-H69-H70</f>
        <v>5.1795309975966912</v>
      </c>
      <c r="I76" s="961">
        <f t="shared" si="16"/>
        <v>12.005673401499497</v>
      </c>
      <c r="J76" s="961">
        <f t="shared" si="11"/>
        <v>5.334916927524592</v>
      </c>
      <c r="K76" s="961">
        <f t="shared" ref="K76" si="17">K38-K53-K62-K68-K74-K75-K69-K70</f>
        <v>14.509606533156845</v>
      </c>
      <c r="L76" s="961">
        <f t="shared" si="11"/>
        <v>5.4949644353503295</v>
      </c>
      <c r="M76" s="961">
        <f t="shared" ref="M76" si="18">M38-M53-M62-M68-M74-M75-M69-M70</f>
        <v>41.571946991725071</v>
      </c>
      <c r="N76" s="961">
        <f t="shared" si="12"/>
        <v>16.009412360471615</v>
      </c>
    </row>
    <row r="77" spans="1:17" outlineLevel="1" x14ac:dyDescent="0.25">
      <c r="A77" s="912" t="s">
        <v>1202</v>
      </c>
      <c r="B77" s="911" t="s">
        <v>1203</v>
      </c>
      <c r="C77" s="908" t="s">
        <v>1122</v>
      </c>
      <c r="D77" s="961">
        <f t="shared" ref="D77:I77" si="19">D78+D79+D80</f>
        <v>16.847371670000001</v>
      </c>
      <c r="E77" s="961">
        <f t="shared" si="19"/>
        <v>21.475287360000003</v>
      </c>
      <c r="F77" s="961">
        <f t="shared" si="19"/>
        <v>33.671829282775327</v>
      </c>
      <c r="G77" s="961">
        <f t="shared" si="19"/>
        <v>23.847400646666667</v>
      </c>
      <c r="H77" s="961">
        <f t="shared" si="19"/>
        <v>21.165550558909281</v>
      </c>
      <c r="I77" s="961">
        <f t="shared" si="19"/>
        <v>29.34424597161582</v>
      </c>
      <c r="J77" s="961">
        <f t="shared" si="11"/>
        <v>21.800517075676559</v>
      </c>
      <c r="K77" s="961">
        <f>K78+K79+K80</f>
        <v>29.34424597161582</v>
      </c>
      <c r="L77" s="961">
        <f t="shared" si="11"/>
        <v>22.454532587946858</v>
      </c>
      <c r="M77" s="961">
        <f t="shared" si="12"/>
        <v>82.53589258989831</v>
      </c>
      <c r="N77" s="961">
        <f t="shared" si="12"/>
        <v>65.420600222532698</v>
      </c>
    </row>
    <row r="78" spans="1:17" outlineLevel="1" x14ac:dyDescent="0.25">
      <c r="A78" s="962" t="s">
        <v>1204</v>
      </c>
      <c r="B78" s="909" t="s">
        <v>1205</v>
      </c>
      <c r="C78" s="908" t="s">
        <v>1122</v>
      </c>
      <c r="D78" s="961">
        <v>16.847371670000001</v>
      </c>
      <c r="E78" s="961">
        <v>21.475287360000003</v>
      </c>
      <c r="F78" s="961">
        <v>33.671829282775327</v>
      </c>
      <c r="G78" s="961">
        <v>23.847400646666667</v>
      </c>
      <c r="H78" s="961">
        <v>21.165550558909281</v>
      </c>
      <c r="I78" s="961">
        <v>29.34424597161582</v>
      </c>
      <c r="J78" s="961">
        <f t="shared" si="11"/>
        <v>21.800517075676559</v>
      </c>
      <c r="K78" s="961">
        <f>I78</f>
        <v>29.34424597161582</v>
      </c>
      <c r="L78" s="961">
        <f t="shared" si="11"/>
        <v>22.454532587946858</v>
      </c>
      <c r="M78" s="961">
        <f t="shared" si="12"/>
        <v>82.53589258989831</v>
      </c>
      <c r="N78" s="961">
        <f t="shared" si="12"/>
        <v>65.420600222532698</v>
      </c>
    </row>
    <row r="79" spans="1:17" outlineLevel="1" x14ac:dyDescent="0.25">
      <c r="A79" s="962" t="s">
        <v>1206</v>
      </c>
      <c r="B79" s="909" t="s">
        <v>1207</v>
      </c>
      <c r="C79" s="908" t="s">
        <v>1122</v>
      </c>
      <c r="D79" s="961"/>
      <c r="E79" s="961"/>
      <c r="F79" s="961"/>
      <c r="G79" s="961"/>
      <c r="H79" s="961"/>
      <c r="I79" s="961"/>
      <c r="J79" s="961"/>
      <c r="K79" s="961"/>
      <c r="L79" s="961"/>
      <c r="M79" s="961"/>
      <c r="N79" s="961"/>
    </row>
    <row r="80" spans="1:17" outlineLevel="1" x14ac:dyDescent="0.25">
      <c r="A80" s="962" t="s">
        <v>1208</v>
      </c>
      <c r="B80" s="909" t="s">
        <v>1209</v>
      </c>
      <c r="C80" s="908" t="s">
        <v>1122</v>
      </c>
      <c r="D80" s="961"/>
      <c r="E80" s="961"/>
      <c r="F80" s="961"/>
      <c r="G80" s="961"/>
      <c r="H80" s="961"/>
      <c r="I80" s="961"/>
      <c r="J80" s="961"/>
      <c r="K80" s="961"/>
      <c r="L80" s="961"/>
      <c r="M80" s="961"/>
      <c r="N80" s="961"/>
    </row>
    <row r="81" spans="1:14" ht="47.25" x14ac:dyDescent="0.25">
      <c r="A81" s="912" t="s">
        <v>1210</v>
      </c>
      <c r="B81" s="955" t="s">
        <v>1211</v>
      </c>
      <c r="C81" s="908" t="s">
        <v>1122</v>
      </c>
      <c r="D81" s="961">
        <f t="shared" ref="D81:M81" si="20">D23-D38</f>
        <v>-31.781801567025752</v>
      </c>
      <c r="E81" s="961">
        <f t="shared" si="20"/>
        <v>-54.016122656610207</v>
      </c>
      <c r="F81" s="961">
        <f t="shared" si="20"/>
        <v>-88.93207644000006</v>
      </c>
      <c r="G81" s="961">
        <f t="shared" si="20"/>
        <v>-42.999543415386313</v>
      </c>
      <c r="H81" s="961">
        <f t="shared" si="20"/>
        <v>-73.914901127254893</v>
      </c>
      <c r="I81" s="961">
        <f t="shared" si="20"/>
        <v>-53.228570688733157</v>
      </c>
      <c r="J81" s="961">
        <f t="shared" si="20"/>
        <v>-67.442781253941007</v>
      </c>
      <c r="K81" s="961">
        <f t="shared" si="20"/>
        <v>-54.729150037838849</v>
      </c>
      <c r="L81" s="961">
        <f t="shared" si="20"/>
        <v>-67.971415214865715</v>
      </c>
      <c r="M81" s="961">
        <f t="shared" si="20"/>
        <v>-150.95726414195883</v>
      </c>
      <c r="N81" s="961">
        <f t="shared" ref="N81:N82" si="21">H81+J81+L81</f>
        <v>-209.32909759606162</v>
      </c>
    </row>
    <row r="82" spans="1:14" ht="47.25" outlineLevel="1" x14ac:dyDescent="0.25">
      <c r="A82" s="962" t="s">
        <v>1212</v>
      </c>
      <c r="B82" s="911" t="s">
        <v>1123</v>
      </c>
      <c r="C82" s="908" t="s">
        <v>1122</v>
      </c>
      <c r="D82" s="961">
        <f t="shared" ref="D82:M82" si="22">D83+D84+D85</f>
        <v>-32.142309443466445</v>
      </c>
      <c r="E82" s="961">
        <f t="shared" si="22"/>
        <v>-53.821329067966133</v>
      </c>
      <c r="F82" s="961">
        <f t="shared" si="22"/>
        <v>-88.18230010000002</v>
      </c>
      <c r="G82" s="961">
        <f t="shared" si="22"/>
        <v>-43.545003965230649</v>
      </c>
      <c r="H82" s="961">
        <f t="shared" si="22"/>
        <v>-72.681475729019098</v>
      </c>
      <c r="I82" s="961">
        <f t="shared" si="22"/>
        <v>-53.773089362547012</v>
      </c>
      <c r="J82" s="961">
        <f t="shared" si="22"/>
        <v>-67.124434995113859</v>
      </c>
      <c r="K82" s="961">
        <f t="shared" si="22"/>
        <v>-55.272607619961263</v>
      </c>
      <c r="L82" s="961">
        <f t="shared" si="22"/>
        <v>-67.595142091340051</v>
      </c>
      <c r="M82" s="961">
        <f t="shared" si="22"/>
        <v>-152.59070094773915</v>
      </c>
      <c r="N82" s="961">
        <f t="shared" si="21"/>
        <v>-207.40105281547301</v>
      </c>
    </row>
    <row r="83" spans="1:14" ht="64.5" customHeight="1" outlineLevel="1" x14ac:dyDescent="0.25">
      <c r="A83" s="962" t="s">
        <v>1213</v>
      </c>
      <c r="B83" s="909" t="s">
        <v>1124</v>
      </c>
      <c r="C83" s="908" t="s">
        <v>1122</v>
      </c>
      <c r="D83" s="961"/>
      <c r="E83" s="961"/>
      <c r="F83" s="961"/>
      <c r="G83" s="961"/>
      <c r="H83" s="961"/>
      <c r="I83" s="961"/>
      <c r="J83" s="961"/>
      <c r="K83" s="961"/>
      <c r="L83" s="961"/>
      <c r="M83" s="961"/>
      <c r="N83" s="961"/>
    </row>
    <row r="84" spans="1:14" ht="63" customHeight="1" outlineLevel="1" x14ac:dyDescent="0.25">
      <c r="A84" s="962" t="s">
        <v>1214</v>
      </c>
      <c r="B84" s="909" t="s">
        <v>1125</v>
      </c>
      <c r="C84" s="908" t="s">
        <v>1122</v>
      </c>
      <c r="D84" s="961"/>
      <c r="E84" s="961"/>
      <c r="F84" s="961"/>
      <c r="G84" s="961"/>
      <c r="H84" s="961"/>
      <c r="I84" s="961"/>
      <c r="J84" s="961"/>
      <c r="K84" s="961"/>
      <c r="L84" s="961"/>
      <c r="M84" s="961"/>
      <c r="N84" s="961"/>
    </row>
    <row r="85" spans="1:14" ht="78.75" outlineLevel="1" x14ac:dyDescent="0.25">
      <c r="A85" s="962" t="s">
        <v>1215</v>
      </c>
      <c r="B85" s="909" t="s">
        <v>1126</v>
      </c>
      <c r="C85" s="908" t="s">
        <v>1122</v>
      </c>
      <c r="D85" s="961">
        <v>-32.142309443466445</v>
      </c>
      <c r="E85" s="961">
        <f>E24-E39</f>
        <v>-53.821329067966133</v>
      </c>
      <c r="F85" s="961">
        <f>F24-F39</f>
        <v>-88.18230010000002</v>
      </c>
      <c r="G85" s="961">
        <f>G24-G39</f>
        <v>-43.545003965230649</v>
      </c>
      <c r="H85" s="961">
        <f>H24-H39</f>
        <v>-72.681475729019098</v>
      </c>
      <c r="I85" s="961">
        <f>I24-I39</f>
        <v>-53.773089362547012</v>
      </c>
      <c r="J85" s="961">
        <f t="shared" ref="J85:M85" si="23">J24-J39</f>
        <v>-67.124434995113859</v>
      </c>
      <c r="K85" s="961">
        <f t="shared" si="23"/>
        <v>-55.272607619961263</v>
      </c>
      <c r="L85" s="961">
        <f t="shared" si="23"/>
        <v>-67.595142091340051</v>
      </c>
      <c r="M85" s="961">
        <f t="shared" si="23"/>
        <v>-152.59070094773915</v>
      </c>
      <c r="N85" s="961">
        <f t="shared" ref="N85:N86" si="24">H85+J85+L85</f>
        <v>-207.40105281547301</v>
      </c>
    </row>
    <row r="86" spans="1:14" ht="31.5" outlineLevel="1" x14ac:dyDescent="0.25">
      <c r="A86" s="962" t="s">
        <v>1216</v>
      </c>
      <c r="B86" s="911" t="s">
        <v>1127</v>
      </c>
      <c r="C86" s="908" t="s">
        <v>1122</v>
      </c>
      <c r="D86" s="961">
        <f t="shared" ref="D86:M86" si="25">D28-D43</f>
        <v>-0.79201207101694904</v>
      </c>
      <c r="E86" s="961">
        <f t="shared" si="25"/>
        <v>-0.61103964796610166</v>
      </c>
      <c r="F86" s="961">
        <f t="shared" si="25"/>
        <v>-0.70536185000000007</v>
      </c>
      <c r="G86" s="961">
        <f t="shared" si="25"/>
        <v>-0.53120756746197173</v>
      </c>
      <c r="H86" s="961">
        <f t="shared" si="25"/>
        <v>-0.6990828549784226</v>
      </c>
      <c r="I86" s="961">
        <f t="shared" si="25"/>
        <v>-0.55324983232314062</v>
      </c>
      <c r="J86" s="961">
        <f t="shared" si="25"/>
        <v>-0.72005534062777521</v>
      </c>
      <c r="K86" s="961">
        <f t="shared" si="25"/>
        <v>-0.57614982645445045</v>
      </c>
      <c r="L86" s="961">
        <f t="shared" si="25"/>
        <v>-0.73483146912723007</v>
      </c>
      <c r="M86" s="961">
        <f t="shared" si="25"/>
        <v>-1.6606072262395632</v>
      </c>
      <c r="N86" s="961">
        <f t="shared" si="24"/>
        <v>-2.1539696647334279</v>
      </c>
    </row>
    <row r="87" spans="1:14" ht="31.5" outlineLevel="1" x14ac:dyDescent="0.25">
      <c r="A87" s="962" t="s">
        <v>1217</v>
      </c>
      <c r="B87" s="911" t="s">
        <v>1128</v>
      </c>
      <c r="C87" s="908" t="s">
        <v>1122</v>
      </c>
      <c r="D87" s="961"/>
      <c r="E87" s="961"/>
      <c r="F87" s="961"/>
      <c r="G87" s="961"/>
      <c r="H87" s="961"/>
      <c r="I87" s="961"/>
      <c r="J87" s="961"/>
      <c r="K87" s="961"/>
      <c r="L87" s="961"/>
      <c r="M87" s="961"/>
      <c r="N87" s="961"/>
    </row>
    <row r="88" spans="1:14" ht="47.25" outlineLevel="1" x14ac:dyDescent="0.25">
      <c r="A88" s="962" t="s">
        <v>1218</v>
      </c>
      <c r="B88" s="911" t="s">
        <v>1129</v>
      </c>
      <c r="C88" s="908" t="s">
        <v>1122</v>
      </c>
      <c r="D88" s="961"/>
      <c r="E88" s="961"/>
      <c r="F88" s="961"/>
      <c r="G88" s="961"/>
      <c r="H88" s="961"/>
      <c r="I88" s="961"/>
      <c r="J88" s="961"/>
      <c r="K88" s="961"/>
      <c r="L88" s="961"/>
      <c r="M88" s="961"/>
      <c r="N88" s="961"/>
    </row>
    <row r="89" spans="1:14" ht="47.25" outlineLevel="1" x14ac:dyDescent="0.25">
      <c r="A89" s="962" t="s">
        <v>1219</v>
      </c>
      <c r="B89" s="911" t="s">
        <v>1130</v>
      </c>
      <c r="C89" s="908" t="s">
        <v>1122</v>
      </c>
      <c r="D89" s="961">
        <f t="shared" ref="D89:M89" si="26">D31-D46</f>
        <v>0.22375207779661022</v>
      </c>
      <c r="E89" s="961">
        <f t="shared" si="26"/>
        <v>-1.134864026440678</v>
      </c>
      <c r="F89" s="961">
        <f t="shared" si="26"/>
        <v>-1.9594866299999998</v>
      </c>
      <c r="G89" s="961">
        <f t="shared" si="26"/>
        <v>-0.7660598607435225</v>
      </c>
      <c r="H89" s="961">
        <f t="shared" si="26"/>
        <v>-2.0015312831702596</v>
      </c>
      <c r="I89" s="961">
        <f t="shared" si="26"/>
        <v>-0.80945495114454569</v>
      </c>
      <c r="J89" s="961">
        <f t="shared" si="26"/>
        <v>-2.0740320976690962</v>
      </c>
      <c r="K89" s="961">
        <f t="shared" si="26"/>
        <v>-0.85436886970960479</v>
      </c>
      <c r="L89" s="961">
        <f t="shared" si="26"/>
        <v>-2.0900706050605247</v>
      </c>
      <c r="M89" s="961">
        <f t="shared" si="26"/>
        <v>-2.4298836815976728</v>
      </c>
      <c r="N89" s="961">
        <f>H89+J89+L89</f>
        <v>-6.1656339858998805</v>
      </c>
    </row>
    <row r="90" spans="1:14" ht="31.5" outlineLevel="1" x14ac:dyDescent="0.25">
      <c r="A90" s="962" t="s">
        <v>1220</v>
      </c>
      <c r="B90" s="911" t="s">
        <v>1131</v>
      </c>
      <c r="C90" s="908" t="s">
        <v>1122</v>
      </c>
      <c r="D90" s="961"/>
      <c r="E90" s="961"/>
      <c r="F90" s="961"/>
      <c r="G90" s="961"/>
      <c r="H90" s="961"/>
      <c r="I90" s="961"/>
      <c r="J90" s="961"/>
      <c r="K90" s="961"/>
      <c r="L90" s="961"/>
      <c r="M90" s="961"/>
      <c r="N90" s="961"/>
    </row>
    <row r="91" spans="1:14" ht="31.5" outlineLevel="1" x14ac:dyDescent="0.25">
      <c r="A91" s="962" t="s">
        <v>1221</v>
      </c>
      <c r="B91" s="911" t="s">
        <v>1132</v>
      </c>
      <c r="C91" s="908" t="s">
        <v>1122</v>
      </c>
      <c r="D91" s="961"/>
      <c r="E91" s="961"/>
      <c r="F91" s="961"/>
      <c r="G91" s="961"/>
      <c r="H91" s="961"/>
      <c r="I91" s="961"/>
      <c r="J91" s="961"/>
      <c r="K91" s="961"/>
      <c r="L91" s="961"/>
      <c r="M91" s="961"/>
      <c r="N91" s="961"/>
    </row>
    <row r="92" spans="1:14" ht="63" outlineLevel="1" x14ac:dyDescent="0.25">
      <c r="A92" s="962" t="s">
        <v>1222</v>
      </c>
      <c r="B92" s="911" t="s">
        <v>1134</v>
      </c>
      <c r="C92" s="908" t="s">
        <v>1122</v>
      </c>
      <c r="D92" s="961"/>
      <c r="E92" s="961"/>
      <c r="F92" s="961"/>
      <c r="G92" s="961"/>
      <c r="H92" s="961"/>
      <c r="I92" s="961"/>
      <c r="J92" s="961"/>
      <c r="K92" s="961"/>
      <c r="L92" s="961"/>
      <c r="M92" s="961"/>
      <c r="N92" s="961"/>
    </row>
    <row r="93" spans="1:14" ht="31.5" outlineLevel="1" x14ac:dyDescent="0.25">
      <c r="A93" s="962" t="s">
        <v>1223</v>
      </c>
      <c r="B93" s="909" t="s">
        <v>1136</v>
      </c>
      <c r="C93" s="908" t="s">
        <v>1122</v>
      </c>
      <c r="D93" s="961"/>
      <c r="E93" s="961"/>
      <c r="F93" s="961"/>
      <c r="G93" s="961"/>
      <c r="H93" s="961"/>
      <c r="I93" s="961"/>
      <c r="J93" s="961"/>
      <c r="K93" s="961"/>
      <c r="L93" s="961"/>
      <c r="M93" s="961"/>
      <c r="N93" s="961"/>
    </row>
    <row r="94" spans="1:14" ht="31.5" outlineLevel="1" x14ac:dyDescent="0.25">
      <c r="A94" s="962" t="s">
        <v>1224</v>
      </c>
      <c r="B94" s="909" t="s">
        <v>1138</v>
      </c>
      <c r="C94" s="908" t="s">
        <v>1122</v>
      </c>
      <c r="D94" s="961"/>
      <c r="E94" s="961"/>
      <c r="F94" s="961"/>
      <c r="G94" s="961"/>
      <c r="H94" s="961"/>
      <c r="I94" s="961"/>
      <c r="J94" s="961"/>
      <c r="K94" s="961"/>
      <c r="L94" s="961"/>
      <c r="M94" s="961"/>
      <c r="N94" s="961"/>
    </row>
    <row r="95" spans="1:14" outlineLevel="1" x14ac:dyDescent="0.25">
      <c r="A95" s="962" t="s">
        <v>1225</v>
      </c>
      <c r="B95" s="911" t="s">
        <v>1140</v>
      </c>
      <c r="C95" s="908" t="s">
        <v>1122</v>
      </c>
      <c r="D95" s="961">
        <f t="shared" ref="D95:N95" si="27">D37-D52</f>
        <v>0.92876786966101776</v>
      </c>
      <c r="E95" s="961">
        <f t="shared" si="27"/>
        <v>1.551110085762712</v>
      </c>
      <c r="F95" s="961">
        <f t="shared" si="27"/>
        <v>1.9150721399999999</v>
      </c>
      <c r="G95" s="961">
        <f t="shared" si="27"/>
        <v>1.8427279780497752</v>
      </c>
      <c r="H95" s="961">
        <f t="shared" si="27"/>
        <v>1.4671887399129036</v>
      </c>
      <c r="I95" s="961">
        <f t="shared" si="27"/>
        <v>1.9072234572815172</v>
      </c>
      <c r="J95" s="961">
        <f t="shared" si="27"/>
        <v>2.4757411794697761</v>
      </c>
      <c r="K95" s="961">
        <f t="shared" si="27"/>
        <v>1.9739762782863703</v>
      </c>
      <c r="L95" s="961">
        <f t="shared" si="27"/>
        <v>2.4486289506621191</v>
      </c>
      <c r="M95" s="961">
        <f t="shared" si="27"/>
        <v>5.7239277136176625</v>
      </c>
      <c r="N95" s="961">
        <f t="shared" si="27"/>
        <v>6.3915588700447987</v>
      </c>
    </row>
    <row r="96" spans="1:14" ht="31.5" x14ac:dyDescent="0.25">
      <c r="A96" s="912" t="s">
        <v>518</v>
      </c>
      <c r="B96" s="955" t="s">
        <v>1226</v>
      </c>
      <c r="C96" s="908" t="s">
        <v>1122</v>
      </c>
      <c r="D96" s="961">
        <f t="shared" ref="D96:N96" si="28">D97-D103</f>
        <v>36.994198010000005</v>
      </c>
      <c r="E96" s="961">
        <f t="shared" si="28"/>
        <v>55.533527979999995</v>
      </c>
      <c r="F96" s="961">
        <f t="shared" si="28"/>
        <v>49.901273939999996</v>
      </c>
      <c r="G96" s="961">
        <f t="shared" si="28"/>
        <v>53.821057973957551</v>
      </c>
      <c r="H96" s="961">
        <f t="shared" si="28"/>
        <v>46.486153000814603</v>
      </c>
      <c r="I96" s="961">
        <f t="shared" si="28"/>
        <v>64.365682615968836</v>
      </c>
      <c r="J96" s="961">
        <f t="shared" si="28"/>
        <v>34.397712271061081</v>
      </c>
      <c r="K96" s="961">
        <f t="shared" si="28"/>
        <v>65.86662006393621</v>
      </c>
      <c r="L96" s="961">
        <f t="shared" si="28"/>
        <v>33.065023211934076</v>
      </c>
      <c r="M96" s="961">
        <f t="shared" si="28"/>
        <v>184.05336065386257</v>
      </c>
      <c r="N96" s="961">
        <f t="shared" si="28"/>
        <v>113.94888848380975</v>
      </c>
    </row>
    <row r="97" spans="1:14" ht="31.5" outlineLevel="1" x14ac:dyDescent="0.25">
      <c r="A97" s="962" t="s">
        <v>44</v>
      </c>
      <c r="B97" s="911" t="s">
        <v>1227</v>
      </c>
      <c r="C97" s="908" t="s">
        <v>1122</v>
      </c>
      <c r="D97" s="961">
        <f t="shared" ref="D97:N97" si="29">D98+D99+D100+D102</f>
        <v>56.53655878</v>
      </c>
      <c r="E97" s="961">
        <f t="shared" si="29"/>
        <v>61.420261569999994</v>
      </c>
      <c r="F97" s="961">
        <f t="shared" si="29"/>
        <v>63.257434189999998</v>
      </c>
      <c r="G97" s="961">
        <f t="shared" si="29"/>
        <v>69.768930395091118</v>
      </c>
      <c r="H97" s="961">
        <f t="shared" si="29"/>
        <v>53.561795878001909</v>
      </c>
      <c r="I97" s="961">
        <f t="shared" si="29"/>
        <v>73.258990553769067</v>
      </c>
      <c r="J97" s="961">
        <f t="shared" si="29"/>
        <v>45.215381622067525</v>
      </c>
      <c r="K97" s="961">
        <f t="shared" si="29"/>
        <v>74.515923457136438</v>
      </c>
      <c r="L97" s="961">
        <f t="shared" si="29"/>
        <v>43.557166470028498</v>
      </c>
      <c r="M97" s="961">
        <f t="shared" si="29"/>
        <v>217.54384440599662</v>
      </c>
      <c r="N97" s="961">
        <f t="shared" si="29"/>
        <v>142.33434397009793</v>
      </c>
    </row>
    <row r="98" spans="1:14" ht="31.5" outlineLevel="1" x14ac:dyDescent="0.25">
      <c r="A98" s="962" t="s">
        <v>431</v>
      </c>
      <c r="B98" s="909" t="s">
        <v>1228</v>
      </c>
      <c r="C98" s="908" t="s">
        <v>1122</v>
      </c>
      <c r="D98" s="961"/>
      <c r="E98" s="961"/>
      <c r="F98" s="961"/>
      <c r="G98" s="961"/>
      <c r="H98" s="961"/>
      <c r="I98" s="961"/>
      <c r="J98" s="961"/>
      <c r="K98" s="961"/>
      <c r="L98" s="961"/>
      <c r="M98" s="961"/>
      <c r="N98" s="961"/>
    </row>
    <row r="99" spans="1:14" outlineLevel="1" x14ac:dyDescent="0.25">
      <c r="A99" s="962" t="s">
        <v>432</v>
      </c>
      <c r="B99" s="909" t="s">
        <v>1229</v>
      </c>
      <c r="C99" s="908" t="s">
        <v>1122</v>
      </c>
      <c r="D99" s="961">
        <v>12.879974169999999</v>
      </c>
      <c r="E99" s="961">
        <v>16.675705430000001</v>
      </c>
      <c r="F99" s="961">
        <v>17.101120359999999</v>
      </c>
      <c r="G99" s="961">
        <v>14.818</v>
      </c>
      <c r="H99" s="961">
        <v>12.695382482298422</v>
      </c>
      <c r="I99" s="961">
        <f>G99</f>
        <v>14.818</v>
      </c>
      <c r="J99" s="961">
        <f>H99/2</f>
        <v>6.347691241149211</v>
      </c>
      <c r="K99" s="961">
        <f>E99+899.227473367369/1000</f>
        <v>17.574932903367369</v>
      </c>
      <c r="L99" s="961">
        <f>J99*0.8</f>
        <v>5.0781529929193692</v>
      </c>
      <c r="M99" s="961">
        <f t="shared" ref="M99:N104" si="30">G99+I99+K99</f>
        <v>47.210932903367365</v>
      </c>
      <c r="N99" s="961">
        <f t="shared" si="30"/>
        <v>24.121226716367005</v>
      </c>
    </row>
    <row r="100" spans="1:14" ht="31.5" outlineLevel="1" x14ac:dyDescent="0.25">
      <c r="A100" s="962" t="s">
        <v>433</v>
      </c>
      <c r="B100" s="909" t="s">
        <v>1230</v>
      </c>
      <c r="C100" s="908" t="s">
        <v>1122</v>
      </c>
      <c r="D100" s="961">
        <v>0.13950168999999998</v>
      </c>
      <c r="E100" s="961">
        <v>0.42286230999999996</v>
      </c>
      <c r="F100" s="961">
        <v>-4.6944900000000005E-2</v>
      </c>
      <c r="G100" s="961">
        <f>F100</f>
        <v>-4.6944900000000005E-2</v>
      </c>
      <c r="H100" s="961">
        <v>-4.6944900000000005E-2</v>
      </c>
      <c r="I100" s="961"/>
      <c r="J100" s="961"/>
      <c r="K100" s="961"/>
      <c r="L100" s="961"/>
      <c r="M100" s="961">
        <f t="shared" si="30"/>
        <v>-4.6944900000000005E-2</v>
      </c>
      <c r="N100" s="961">
        <f t="shared" si="30"/>
        <v>-4.6944900000000005E-2</v>
      </c>
    </row>
    <row r="101" spans="1:14" outlineLevel="1" x14ac:dyDescent="0.25">
      <c r="A101" s="962" t="s">
        <v>1231</v>
      </c>
      <c r="B101" s="914" t="s">
        <v>1232</v>
      </c>
      <c r="C101" s="908" t="s">
        <v>1122</v>
      </c>
      <c r="D101" s="961">
        <f>D100</f>
        <v>0.13950168999999998</v>
      </c>
      <c r="E101" s="961">
        <f>E100</f>
        <v>0.42286230999999996</v>
      </c>
      <c r="F101" s="961">
        <f>F100</f>
        <v>-4.6944900000000005E-2</v>
      </c>
      <c r="G101" s="967">
        <f>F101</f>
        <v>-4.6944900000000005E-2</v>
      </c>
      <c r="H101" s="961">
        <f>H100</f>
        <v>-4.6944900000000005E-2</v>
      </c>
      <c r="I101" s="967">
        <f>G101</f>
        <v>-4.6944900000000005E-2</v>
      </c>
      <c r="J101" s="961"/>
      <c r="K101" s="961">
        <f>I101</f>
        <v>-4.6944900000000005E-2</v>
      </c>
      <c r="L101" s="961"/>
      <c r="M101" s="961">
        <f t="shared" si="30"/>
        <v>-0.14083470000000001</v>
      </c>
      <c r="N101" s="961">
        <f t="shared" si="30"/>
        <v>-4.6944900000000005E-2</v>
      </c>
    </row>
    <row r="102" spans="1:14" ht="31.5" outlineLevel="1" x14ac:dyDescent="0.25">
      <c r="A102" s="962" t="s">
        <v>434</v>
      </c>
      <c r="B102" s="909" t="s">
        <v>1233</v>
      </c>
      <c r="C102" s="908" t="s">
        <v>1122</v>
      </c>
      <c r="D102" s="961">
        <v>43.51708292</v>
      </c>
      <c r="E102" s="961">
        <v>44.321693829999994</v>
      </c>
      <c r="F102" s="961">
        <v>46.203258730000002</v>
      </c>
      <c r="G102" s="961">
        <v>54.99787529509112</v>
      </c>
      <c r="H102" s="961">
        <v>40.913358295703489</v>
      </c>
      <c r="I102" s="961">
        <f>G102+3443.11525867795/1000</f>
        <v>58.440990553769069</v>
      </c>
      <c r="J102" s="961">
        <f>H102*0.95</f>
        <v>38.867690380918312</v>
      </c>
      <c r="K102" s="961">
        <f>I102-1.5</f>
        <v>56.940990553769069</v>
      </c>
      <c r="L102" s="961">
        <f>J102*0.99</f>
        <v>38.479013477109127</v>
      </c>
      <c r="M102" s="961">
        <f t="shared" si="30"/>
        <v>170.37985640262926</v>
      </c>
      <c r="N102" s="961">
        <f t="shared" si="30"/>
        <v>118.26006215373093</v>
      </c>
    </row>
    <row r="103" spans="1:14" ht="31.5" outlineLevel="1" x14ac:dyDescent="0.25">
      <c r="A103" s="962" t="s">
        <v>45</v>
      </c>
      <c r="B103" s="911" t="s">
        <v>1195</v>
      </c>
      <c r="C103" s="908" t="s">
        <v>1122</v>
      </c>
      <c r="D103" s="961">
        <v>19.542360769999998</v>
      </c>
      <c r="E103" s="961">
        <f>E104+E105+E106+E108</f>
        <v>5.8867335899999995</v>
      </c>
      <c r="F103" s="961">
        <f>F104+F105+F106+F108</f>
        <v>13.356160249999999</v>
      </c>
      <c r="G103" s="961">
        <f>G104+G105+G106+G108</f>
        <v>15.947872421133567</v>
      </c>
      <c r="H103" s="961">
        <f>H104+H105+H106+H108</f>
        <v>7.0756428771873043</v>
      </c>
      <c r="I103" s="961">
        <f>I104+I105+I106+I108</f>
        <v>8.893307937800234</v>
      </c>
      <c r="J103" s="961">
        <f t="shared" ref="J103:N103" si="31">J104+J105+J106+J108</f>
        <v>10.817669351006446</v>
      </c>
      <c r="K103" s="961">
        <f t="shared" si="31"/>
        <v>8.6493033932002348</v>
      </c>
      <c r="L103" s="961">
        <f t="shared" si="31"/>
        <v>10.492143258094421</v>
      </c>
      <c r="M103" s="961">
        <f t="shared" si="31"/>
        <v>33.49048375213404</v>
      </c>
      <c r="N103" s="961">
        <f t="shared" si="31"/>
        <v>28.385455486288173</v>
      </c>
    </row>
    <row r="104" spans="1:14" ht="31.5" outlineLevel="1" x14ac:dyDescent="0.25">
      <c r="A104" s="962" t="s">
        <v>438</v>
      </c>
      <c r="B104" s="909" t="s">
        <v>1234</v>
      </c>
      <c r="C104" s="908" t="s">
        <v>1122</v>
      </c>
      <c r="D104" s="961">
        <v>2.5991026500000003</v>
      </c>
      <c r="E104" s="961">
        <v>2.54322107</v>
      </c>
      <c r="F104" s="961">
        <v>2.9968918800000002</v>
      </c>
      <c r="G104" s="961">
        <v>4.1460029731335677</v>
      </c>
      <c r="H104" s="961">
        <v>4.3118149955665679</v>
      </c>
      <c r="I104" s="961">
        <f>G104</f>
        <v>4.1460029731335677</v>
      </c>
      <c r="J104" s="961">
        <f>H104</f>
        <v>4.3118149955665679</v>
      </c>
      <c r="K104" s="961">
        <f>I104</f>
        <v>4.1460029731335677</v>
      </c>
      <c r="L104" s="961">
        <f>J104</f>
        <v>4.3118149955665679</v>
      </c>
      <c r="M104" s="961">
        <f t="shared" si="30"/>
        <v>12.438008919400703</v>
      </c>
      <c r="N104" s="961">
        <f t="shared" si="30"/>
        <v>12.935444986699704</v>
      </c>
    </row>
    <row r="105" spans="1:14" outlineLevel="1" x14ac:dyDescent="0.25">
      <c r="A105" s="962" t="s">
        <v>439</v>
      </c>
      <c r="B105" s="909" t="s">
        <v>1235</v>
      </c>
      <c r="C105" s="908" t="s">
        <v>1122</v>
      </c>
      <c r="D105" s="961"/>
      <c r="E105" s="961"/>
      <c r="F105" s="961"/>
      <c r="G105" s="961"/>
      <c r="H105" s="961"/>
      <c r="I105" s="961"/>
      <c r="J105" s="961"/>
      <c r="K105" s="961"/>
      <c r="L105" s="961"/>
      <c r="M105" s="961"/>
      <c r="N105" s="961"/>
    </row>
    <row r="106" spans="1:14" ht="31.5" outlineLevel="1" x14ac:dyDescent="0.25">
      <c r="A106" s="962" t="s">
        <v>440</v>
      </c>
      <c r="B106" s="909" t="s">
        <v>1236</v>
      </c>
      <c r="C106" s="908" t="s">
        <v>1122</v>
      </c>
      <c r="D106" s="961">
        <v>9.5422914900000002</v>
      </c>
      <c r="E106" s="961">
        <v>2.0409449499999996</v>
      </c>
      <c r="F106" s="961">
        <v>4.0667424099999998</v>
      </c>
      <c r="G106" s="961">
        <f>F106*1.2</f>
        <v>4.8800908919999992</v>
      </c>
      <c r="H106" s="961">
        <v>0.73123459375417155</v>
      </c>
      <c r="I106" s="961">
        <f>G106/2</f>
        <v>2.4400454459999996</v>
      </c>
      <c r="J106" s="961">
        <f>J107</f>
        <v>4.0667424099999998</v>
      </c>
      <c r="K106" s="961">
        <f>I106*0.9</f>
        <v>2.1960409013999995</v>
      </c>
      <c r="L106" s="961">
        <f>L107</f>
        <v>3.2533939279999999</v>
      </c>
      <c r="M106" s="961">
        <f t="shared" ref="M106:N108" si="32">G106+I106+K106</f>
        <v>9.5161772393999993</v>
      </c>
      <c r="N106" s="961">
        <f t="shared" si="32"/>
        <v>8.0513709317541711</v>
      </c>
    </row>
    <row r="107" spans="1:14" outlineLevel="1" x14ac:dyDescent="0.25">
      <c r="A107" s="962" t="s">
        <v>1237</v>
      </c>
      <c r="B107" s="914" t="s">
        <v>1232</v>
      </c>
      <c r="C107" s="908" t="s">
        <v>1122</v>
      </c>
      <c r="D107" s="961">
        <f t="shared" ref="D107:I107" si="33">D106</f>
        <v>9.5422914900000002</v>
      </c>
      <c r="E107" s="961">
        <f t="shared" si="33"/>
        <v>2.0409449499999996</v>
      </c>
      <c r="F107" s="961">
        <f t="shared" si="33"/>
        <v>4.0667424099999998</v>
      </c>
      <c r="G107" s="961">
        <f t="shared" si="33"/>
        <v>4.8800908919999992</v>
      </c>
      <c r="H107" s="961">
        <f t="shared" si="33"/>
        <v>0.73123459375417155</v>
      </c>
      <c r="I107" s="961">
        <f t="shared" si="33"/>
        <v>2.4400454459999996</v>
      </c>
      <c r="J107" s="961">
        <f>F107</f>
        <v>4.0667424099999998</v>
      </c>
      <c r="K107" s="961">
        <f>K106</f>
        <v>2.1960409013999995</v>
      </c>
      <c r="L107" s="961">
        <f>J107*0.8</f>
        <v>3.2533939279999999</v>
      </c>
      <c r="M107" s="961">
        <f t="shared" si="32"/>
        <v>9.5161772393999993</v>
      </c>
      <c r="N107" s="961">
        <f t="shared" si="32"/>
        <v>8.0513709317541711</v>
      </c>
    </row>
    <row r="108" spans="1:14" ht="31.5" outlineLevel="1" x14ac:dyDescent="0.25">
      <c r="A108" s="962" t="s">
        <v>441</v>
      </c>
      <c r="B108" s="909" t="s">
        <v>1238</v>
      </c>
      <c r="C108" s="908" t="s">
        <v>1122</v>
      </c>
      <c r="D108" s="961">
        <v>7.4009666299999974</v>
      </c>
      <c r="E108" s="961">
        <v>1.3025675699999999</v>
      </c>
      <c r="F108" s="961">
        <v>6.292525959999999</v>
      </c>
      <c r="G108" s="961">
        <f>F108*1.1</f>
        <v>6.9217785559999996</v>
      </c>
      <c r="H108" s="961">
        <v>2.0325932878665647</v>
      </c>
      <c r="I108" s="961">
        <f>G108/3</f>
        <v>2.3072595186666667</v>
      </c>
      <c r="J108" s="961">
        <f>H108*1.2</f>
        <v>2.4391119454398775</v>
      </c>
      <c r="K108" s="961">
        <f>I108</f>
        <v>2.3072595186666667</v>
      </c>
      <c r="L108" s="961">
        <f>J108*1.2</f>
        <v>2.9269343345278531</v>
      </c>
      <c r="M108" s="961">
        <f t="shared" si="32"/>
        <v>11.536297593333334</v>
      </c>
      <c r="N108" s="961">
        <f t="shared" si="32"/>
        <v>7.3986395678342962</v>
      </c>
    </row>
    <row r="109" spans="1:14" ht="47.25" x14ac:dyDescent="0.25">
      <c r="A109" s="912" t="s">
        <v>1239</v>
      </c>
      <c r="B109" s="955" t="s">
        <v>1240</v>
      </c>
      <c r="C109" s="908" t="s">
        <v>1122</v>
      </c>
      <c r="D109" s="961">
        <f t="shared" ref="D109:N109" si="34">D81+D96</f>
        <v>5.2123964429742529</v>
      </c>
      <c r="E109" s="961">
        <f t="shared" si="34"/>
        <v>1.517405323389788</v>
      </c>
      <c r="F109" s="961">
        <f t="shared" si="34"/>
        <v>-39.030802500000064</v>
      </c>
      <c r="G109" s="961">
        <f t="shared" si="34"/>
        <v>10.821514558571238</v>
      </c>
      <c r="H109" s="961">
        <f t="shared" si="34"/>
        <v>-27.42874812644029</v>
      </c>
      <c r="I109" s="961">
        <f t="shared" si="34"/>
        <v>11.137111927235679</v>
      </c>
      <c r="J109" s="961">
        <f t="shared" si="34"/>
        <v>-33.045068982879926</v>
      </c>
      <c r="K109" s="961">
        <f t="shared" si="34"/>
        <v>11.137470026097361</v>
      </c>
      <c r="L109" s="961">
        <f t="shared" si="34"/>
        <v>-34.906392002931639</v>
      </c>
      <c r="M109" s="961">
        <f t="shared" si="34"/>
        <v>33.096096511903738</v>
      </c>
      <c r="N109" s="961">
        <f t="shared" si="34"/>
        <v>-95.380209112251862</v>
      </c>
    </row>
    <row r="110" spans="1:14" ht="63" outlineLevel="1" x14ac:dyDescent="0.25">
      <c r="A110" s="962" t="s">
        <v>60</v>
      </c>
      <c r="B110" s="911" t="s">
        <v>1241</v>
      </c>
      <c r="C110" s="908" t="s">
        <v>1122</v>
      </c>
      <c r="D110" s="961">
        <f t="shared" ref="D110:N110" si="35">D109-D114-D117-D123</f>
        <v>4.4514134565335741</v>
      </c>
      <c r="E110" s="961">
        <f t="shared" si="35"/>
        <v>1.7121989120338554</v>
      </c>
      <c r="F110" s="961">
        <f t="shared" si="35"/>
        <v>-38.28102616000006</v>
      </c>
      <c r="G110" s="961">
        <f t="shared" si="35"/>
        <v>11.571290898571238</v>
      </c>
      <c r="H110" s="961">
        <f t="shared" si="35"/>
        <v>-26.195322728204513</v>
      </c>
      <c r="I110" s="961">
        <f t="shared" si="35"/>
        <v>10.736856588380224</v>
      </c>
      <c r="J110" s="961">
        <f t="shared" si="35"/>
        <v>-31.73914277014531</v>
      </c>
      <c r="K110" s="961">
        <f t="shared" si="35"/>
        <v>10.782128605806966</v>
      </c>
      <c r="L110" s="961">
        <f t="shared" si="35"/>
        <v>-33.584427282805599</v>
      </c>
      <c r="M110" s="961">
        <f t="shared" si="35"/>
        <v>31.679552392757891</v>
      </c>
      <c r="N110" s="961">
        <f t="shared" si="35"/>
        <v>-92.917058491112257</v>
      </c>
    </row>
    <row r="111" spans="1:14" ht="62.25" customHeight="1" outlineLevel="1" x14ac:dyDescent="0.25">
      <c r="A111" s="962" t="s">
        <v>482</v>
      </c>
      <c r="B111" s="909" t="s">
        <v>1124</v>
      </c>
      <c r="C111" s="908" t="s">
        <v>1122</v>
      </c>
      <c r="D111" s="961"/>
      <c r="E111" s="961"/>
      <c r="F111" s="961"/>
      <c r="G111" s="961"/>
      <c r="H111" s="961"/>
      <c r="I111" s="961"/>
      <c r="J111" s="961"/>
      <c r="K111" s="961"/>
      <c r="L111" s="961"/>
      <c r="M111" s="961"/>
      <c r="N111" s="961"/>
    </row>
    <row r="112" spans="1:14" ht="62.25" customHeight="1" outlineLevel="1" x14ac:dyDescent="0.25">
      <c r="A112" s="962" t="s">
        <v>483</v>
      </c>
      <c r="B112" s="909" t="s">
        <v>1125</v>
      </c>
      <c r="C112" s="908" t="s">
        <v>1122</v>
      </c>
      <c r="D112" s="961"/>
      <c r="E112" s="961"/>
      <c r="F112" s="961"/>
      <c r="G112" s="961"/>
      <c r="H112" s="961"/>
      <c r="I112" s="961"/>
      <c r="J112" s="961"/>
      <c r="K112" s="961"/>
      <c r="L112" s="961"/>
      <c r="M112" s="961"/>
      <c r="N112" s="961"/>
    </row>
    <row r="113" spans="1:14" ht="78.75" outlineLevel="1" x14ac:dyDescent="0.25">
      <c r="A113" s="962" t="s">
        <v>484</v>
      </c>
      <c r="B113" s="909" t="s">
        <v>1126</v>
      </c>
      <c r="C113" s="908" t="s">
        <v>1122</v>
      </c>
      <c r="D113" s="961">
        <f>D$109/D$81*D85</f>
        <v>5.2715217876738203</v>
      </c>
      <c r="E113" s="961">
        <f>E$109/E$81*E85</f>
        <v>1.5119332381338768</v>
      </c>
      <c r="F113" s="961">
        <f>F$109/F$81*F85</f>
        <v>-38.701738191404296</v>
      </c>
      <c r="G113" s="961">
        <f>G110</f>
        <v>11.571290898571238</v>
      </c>
      <c r="H113" s="961">
        <f>H$109/H$81*H85</f>
        <v>-26.971041844418501</v>
      </c>
      <c r="I113" s="961">
        <f>I110</f>
        <v>10.736856588380224</v>
      </c>
      <c r="J113" s="961">
        <f t="shared" ref="J113:N113" si="36">J110</f>
        <v>-31.73914277014531</v>
      </c>
      <c r="K113" s="961">
        <f t="shared" si="36"/>
        <v>10.782128605806966</v>
      </c>
      <c r="L113" s="961">
        <f t="shared" si="36"/>
        <v>-33.584427282805599</v>
      </c>
      <c r="M113" s="961">
        <f t="shared" si="36"/>
        <v>31.679552392757891</v>
      </c>
      <c r="N113" s="961">
        <f t="shared" si="36"/>
        <v>-92.917058491112257</v>
      </c>
    </row>
    <row r="114" spans="1:14" ht="31.5" outlineLevel="1" x14ac:dyDescent="0.25">
      <c r="A114" s="962" t="s">
        <v>61</v>
      </c>
      <c r="B114" s="911" t="s">
        <v>1127</v>
      </c>
      <c r="C114" s="908" t="s">
        <v>1122</v>
      </c>
      <c r="D114" s="961">
        <v>-0.39153696101694907</v>
      </c>
      <c r="E114" s="961">
        <v>-0.61103964796610166</v>
      </c>
      <c r="F114" s="961">
        <v>-0.70536185000000007</v>
      </c>
      <c r="G114" s="961">
        <f>F114</f>
        <v>-0.70536185000000007</v>
      </c>
      <c r="H114" s="961">
        <v>-0.6990828549784226</v>
      </c>
      <c r="I114" s="961">
        <f>G114</f>
        <v>-0.70536185000000007</v>
      </c>
      <c r="J114" s="961">
        <f t="shared" ref="J114:N114" si="37">H114</f>
        <v>-0.6990828549784226</v>
      </c>
      <c r="K114" s="961">
        <f t="shared" si="37"/>
        <v>-0.70536185000000007</v>
      </c>
      <c r="L114" s="961">
        <f t="shared" si="37"/>
        <v>-0.6990828549784226</v>
      </c>
      <c r="M114" s="961">
        <f t="shared" si="37"/>
        <v>-0.70536185000000007</v>
      </c>
      <c r="N114" s="961">
        <f t="shared" si="37"/>
        <v>-0.6990828549784226</v>
      </c>
    </row>
    <row r="115" spans="1:14" ht="31.5" outlineLevel="1" x14ac:dyDescent="0.25">
      <c r="A115" s="962" t="s">
        <v>62</v>
      </c>
      <c r="B115" s="911" t="s">
        <v>1128</v>
      </c>
      <c r="C115" s="908" t="s">
        <v>1122</v>
      </c>
      <c r="D115" s="961"/>
      <c r="E115" s="961"/>
      <c r="F115" s="961"/>
      <c r="G115" s="961"/>
      <c r="H115" s="961"/>
      <c r="I115" s="961"/>
      <c r="J115" s="961"/>
      <c r="K115" s="961"/>
      <c r="L115" s="961"/>
      <c r="M115" s="961"/>
      <c r="N115" s="961"/>
    </row>
    <row r="116" spans="1:14" ht="47.25" outlineLevel="1" x14ac:dyDescent="0.25">
      <c r="A116" s="962" t="s">
        <v>63</v>
      </c>
      <c r="B116" s="911" t="s">
        <v>1129</v>
      </c>
      <c r="C116" s="908" t="s">
        <v>1122</v>
      </c>
      <c r="D116" s="961"/>
      <c r="E116" s="961"/>
      <c r="F116" s="961"/>
      <c r="G116" s="961"/>
      <c r="H116" s="961"/>
      <c r="I116" s="961"/>
      <c r="J116" s="961"/>
      <c r="K116" s="961"/>
      <c r="L116" s="961"/>
      <c r="M116" s="961"/>
      <c r="N116" s="961"/>
    </row>
    <row r="117" spans="1:14" ht="47.25" outlineLevel="1" x14ac:dyDescent="0.25">
      <c r="A117" s="962" t="s">
        <v>64</v>
      </c>
      <c r="B117" s="911" t="s">
        <v>1130</v>
      </c>
      <c r="C117" s="908" t="s">
        <v>1122</v>
      </c>
      <c r="D117" s="961">
        <f>D89</f>
        <v>0.22375207779661022</v>
      </c>
      <c r="E117" s="961">
        <f>E89</f>
        <v>-1.134864026440678</v>
      </c>
      <c r="F117" s="961">
        <f>F89</f>
        <v>-1.9594866299999998</v>
      </c>
      <c r="G117" s="961">
        <f>F117</f>
        <v>-1.9594866299999998</v>
      </c>
      <c r="H117" s="961">
        <f>H89</f>
        <v>-2.0015312831702596</v>
      </c>
      <c r="I117" s="961">
        <f t="shared" ref="I117:L117" si="38">I89</f>
        <v>-0.80945495114454569</v>
      </c>
      <c r="J117" s="961">
        <f t="shared" si="38"/>
        <v>-2.0740320976690962</v>
      </c>
      <c r="K117" s="961">
        <f t="shared" si="38"/>
        <v>-0.85436886970960479</v>
      </c>
      <c r="L117" s="961">
        <f t="shared" si="38"/>
        <v>-2.0900706050605247</v>
      </c>
      <c r="M117" s="961">
        <f>G117+I117+K117</f>
        <v>-3.6233104508541505</v>
      </c>
      <c r="N117" s="961">
        <f>H117+J117+L117</f>
        <v>-6.1656339858998805</v>
      </c>
    </row>
    <row r="118" spans="1:14" ht="31.5" outlineLevel="1" x14ac:dyDescent="0.25">
      <c r="A118" s="962" t="s">
        <v>65</v>
      </c>
      <c r="B118" s="911" t="s">
        <v>1131</v>
      </c>
      <c r="C118" s="908" t="s">
        <v>1122</v>
      </c>
      <c r="D118" s="961"/>
      <c r="E118" s="961"/>
      <c r="F118" s="961"/>
      <c r="G118" s="961"/>
      <c r="H118" s="961"/>
      <c r="I118" s="961"/>
      <c r="J118" s="961"/>
      <c r="K118" s="961"/>
      <c r="L118" s="961"/>
      <c r="M118" s="961"/>
      <c r="N118" s="961"/>
    </row>
    <row r="119" spans="1:14" ht="31.5" outlineLevel="1" x14ac:dyDescent="0.25">
      <c r="A119" s="962" t="s">
        <v>66</v>
      </c>
      <c r="B119" s="911" t="s">
        <v>1132</v>
      </c>
      <c r="C119" s="908" t="s">
        <v>1122</v>
      </c>
      <c r="D119" s="961"/>
      <c r="E119" s="961"/>
      <c r="F119" s="961"/>
      <c r="G119" s="961"/>
      <c r="H119" s="961"/>
      <c r="I119" s="961"/>
      <c r="J119" s="961"/>
      <c r="K119" s="961"/>
      <c r="L119" s="961"/>
      <c r="M119" s="961"/>
      <c r="N119" s="961"/>
    </row>
    <row r="120" spans="1:14" ht="63" outlineLevel="1" x14ac:dyDescent="0.25">
      <c r="A120" s="962" t="s">
        <v>67</v>
      </c>
      <c r="B120" s="911" t="s">
        <v>1134</v>
      </c>
      <c r="C120" s="908" t="s">
        <v>1122</v>
      </c>
      <c r="D120" s="961"/>
      <c r="E120" s="961"/>
      <c r="F120" s="961"/>
      <c r="G120" s="961"/>
      <c r="H120" s="961"/>
      <c r="I120" s="961"/>
      <c r="J120" s="961"/>
      <c r="K120" s="961"/>
      <c r="L120" s="961"/>
      <c r="M120" s="961"/>
      <c r="N120" s="961"/>
    </row>
    <row r="121" spans="1:14" ht="31.5" outlineLevel="1" x14ac:dyDescent="0.25">
      <c r="A121" s="962" t="s">
        <v>1242</v>
      </c>
      <c r="B121" s="909" t="s">
        <v>1136</v>
      </c>
      <c r="C121" s="908" t="s">
        <v>1122</v>
      </c>
      <c r="D121" s="961"/>
      <c r="E121" s="961"/>
      <c r="F121" s="961"/>
      <c r="G121" s="961"/>
      <c r="H121" s="961"/>
      <c r="I121" s="961"/>
      <c r="J121" s="961"/>
      <c r="K121" s="961"/>
      <c r="L121" s="961"/>
      <c r="M121" s="961"/>
      <c r="N121" s="961"/>
    </row>
    <row r="122" spans="1:14" ht="31.5" outlineLevel="1" x14ac:dyDescent="0.25">
      <c r="A122" s="962" t="s">
        <v>1243</v>
      </c>
      <c r="B122" s="909" t="s">
        <v>1138</v>
      </c>
      <c r="C122" s="908" t="s">
        <v>1122</v>
      </c>
      <c r="D122" s="961"/>
      <c r="E122" s="961"/>
      <c r="F122" s="961"/>
      <c r="G122" s="961"/>
      <c r="H122" s="961"/>
      <c r="I122" s="961"/>
      <c r="J122" s="961"/>
      <c r="K122" s="961"/>
      <c r="L122" s="961"/>
      <c r="M122" s="961"/>
      <c r="N122" s="961"/>
    </row>
    <row r="123" spans="1:14" outlineLevel="1" x14ac:dyDescent="0.25">
      <c r="A123" s="962" t="s">
        <v>68</v>
      </c>
      <c r="B123" s="911" t="s">
        <v>1140</v>
      </c>
      <c r="C123" s="908" t="s">
        <v>1122</v>
      </c>
      <c r="D123" s="961">
        <f>D95</f>
        <v>0.92876786966101776</v>
      </c>
      <c r="E123" s="961">
        <f>E95</f>
        <v>1.551110085762712</v>
      </c>
      <c r="F123" s="961">
        <f>F95</f>
        <v>1.9150721399999999</v>
      </c>
      <c r="G123" s="961">
        <f>F123</f>
        <v>1.9150721399999999</v>
      </c>
      <c r="H123" s="961">
        <f>H95</f>
        <v>1.4671887399129036</v>
      </c>
      <c r="I123" s="961">
        <f>G123</f>
        <v>1.9150721399999999</v>
      </c>
      <c r="J123" s="961">
        <f t="shared" ref="J123:L123" si="39">H123</f>
        <v>1.4671887399129036</v>
      </c>
      <c r="K123" s="961">
        <f t="shared" si="39"/>
        <v>1.9150721399999999</v>
      </c>
      <c r="L123" s="961">
        <f t="shared" si="39"/>
        <v>1.4671887399129036</v>
      </c>
      <c r="M123" s="961">
        <f t="shared" ref="M123:N125" si="40">G123+I123+K123</f>
        <v>5.7452164200000002</v>
      </c>
      <c r="N123" s="961">
        <f t="shared" si="40"/>
        <v>4.4015662197387107</v>
      </c>
    </row>
    <row r="124" spans="1:14" ht="31.5" x14ac:dyDescent="0.25">
      <c r="A124" s="912" t="s">
        <v>1244</v>
      </c>
      <c r="B124" s="955" t="s">
        <v>1245</v>
      </c>
      <c r="C124" s="908" t="s">
        <v>1122</v>
      </c>
      <c r="D124" s="961">
        <v>4.6459999999999999</v>
      </c>
      <c r="E124" s="961">
        <v>1.4760003500000001</v>
      </c>
      <c r="F124" s="961">
        <v>8.3401134500000005</v>
      </c>
      <c r="G124" s="961">
        <v>7.8356000000000003</v>
      </c>
      <c r="H124" s="961">
        <v>1.8740000000000001</v>
      </c>
      <c r="I124" s="961">
        <f>G124*0.99</f>
        <v>7.757244</v>
      </c>
      <c r="J124" s="961">
        <v>6.6720907600000006</v>
      </c>
      <c r="K124" s="961">
        <f>I124*0.98</f>
        <v>7.6020991200000001</v>
      </c>
      <c r="L124" s="961">
        <v>2.8109999999999999</v>
      </c>
      <c r="M124" s="961">
        <f t="shared" si="40"/>
        <v>23.194943119999998</v>
      </c>
      <c r="N124" s="961">
        <f t="shared" si="40"/>
        <v>11.35709076</v>
      </c>
    </row>
    <row r="125" spans="1:14" ht="47.25" outlineLevel="1" x14ac:dyDescent="0.25">
      <c r="A125" s="962" t="s">
        <v>70</v>
      </c>
      <c r="B125" s="911" t="s">
        <v>1123</v>
      </c>
      <c r="C125" s="908" t="s">
        <v>1122</v>
      </c>
      <c r="D125" s="961">
        <f t="shared" ref="D125:L125" si="41">D124</f>
        <v>4.6459999999999999</v>
      </c>
      <c r="E125" s="961">
        <f t="shared" si="41"/>
        <v>1.4760003500000001</v>
      </c>
      <c r="F125" s="961">
        <f t="shared" si="41"/>
        <v>8.3401134500000005</v>
      </c>
      <c r="G125" s="961">
        <f t="shared" si="41"/>
        <v>7.8356000000000003</v>
      </c>
      <c r="H125" s="961">
        <f t="shared" si="41"/>
        <v>1.8740000000000001</v>
      </c>
      <c r="I125" s="961">
        <f t="shared" si="41"/>
        <v>7.757244</v>
      </c>
      <c r="J125" s="961">
        <f t="shared" si="41"/>
        <v>6.6720907600000006</v>
      </c>
      <c r="K125" s="961">
        <f t="shared" si="41"/>
        <v>7.6020991200000001</v>
      </c>
      <c r="L125" s="961">
        <f t="shared" si="41"/>
        <v>2.8109999999999999</v>
      </c>
      <c r="M125" s="961">
        <f t="shared" si="40"/>
        <v>23.194943119999998</v>
      </c>
      <c r="N125" s="961">
        <f t="shared" si="40"/>
        <v>11.35709076</v>
      </c>
    </row>
    <row r="126" spans="1:14" ht="61.5" customHeight="1" outlineLevel="1" x14ac:dyDescent="0.25">
      <c r="A126" s="962" t="s">
        <v>353</v>
      </c>
      <c r="B126" s="909" t="s">
        <v>1124</v>
      </c>
      <c r="C126" s="908" t="s">
        <v>1122</v>
      </c>
      <c r="D126" s="961"/>
      <c r="E126" s="961"/>
      <c r="F126" s="961"/>
      <c r="G126" s="961"/>
      <c r="H126" s="961"/>
      <c r="I126" s="961"/>
      <c r="J126" s="961"/>
      <c r="K126" s="961"/>
      <c r="L126" s="961"/>
      <c r="M126" s="961"/>
      <c r="N126" s="961"/>
    </row>
    <row r="127" spans="1:14" ht="61.5" customHeight="1" outlineLevel="1" x14ac:dyDescent="0.25">
      <c r="A127" s="962" t="s">
        <v>354</v>
      </c>
      <c r="B127" s="909" t="s">
        <v>1125</v>
      </c>
      <c r="C127" s="908" t="s">
        <v>1122</v>
      </c>
      <c r="D127" s="961"/>
      <c r="E127" s="961"/>
      <c r="F127" s="961"/>
      <c r="G127" s="961"/>
      <c r="H127" s="961"/>
      <c r="I127" s="961"/>
      <c r="J127" s="961"/>
      <c r="K127" s="961"/>
      <c r="L127" s="961"/>
      <c r="M127" s="961"/>
      <c r="N127" s="961"/>
    </row>
    <row r="128" spans="1:14" ht="78.75" outlineLevel="1" x14ac:dyDescent="0.25">
      <c r="A128" s="962" t="s">
        <v>355</v>
      </c>
      <c r="B128" s="909" t="s">
        <v>1126</v>
      </c>
      <c r="C128" s="908" t="s">
        <v>1122</v>
      </c>
      <c r="D128" s="961">
        <f t="shared" ref="D128:L128" si="42">D125</f>
        <v>4.6459999999999999</v>
      </c>
      <c r="E128" s="961">
        <f t="shared" si="42"/>
        <v>1.4760003500000001</v>
      </c>
      <c r="F128" s="961">
        <f t="shared" si="42"/>
        <v>8.3401134500000005</v>
      </c>
      <c r="G128" s="961">
        <f t="shared" si="42"/>
        <v>7.8356000000000003</v>
      </c>
      <c r="H128" s="961">
        <f t="shared" si="42"/>
        <v>1.8740000000000001</v>
      </c>
      <c r="I128" s="961">
        <f t="shared" si="42"/>
        <v>7.757244</v>
      </c>
      <c r="J128" s="961">
        <f t="shared" si="42"/>
        <v>6.6720907600000006</v>
      </c>
      <c r="K128" s="961">
        <f t="shared" si="42"/>
        <v>7.6020991200000001</v>
      </c>
      <c r="L128" s="961">
        <f t="shared" si="42"/>
        <v>2.8109999999999999</v>
      </c>
      <c r="M128" s="961">
        <f>G128+I128+K128</f>
        <v>23.194943119999998</v>
      </c>
      <c r="N128" s="961">
        <f>H128+J128+L128</f>
        <v>11.35709076</v>
      </c>
    </row>
    <row r="129" spans="1:18" ht="31.5" outlineLevel="1" x14ac:dyDescent="0.25">
      <c r="A129" s="962" t="s">
        <v>71</v>
      </c>
      <c r="B129" s="911" t="s">
        <v>1246</v>
      </c>
      <c r="C129" s="908" t="s">
        <v>1122</v>
      </c>
      <c r="D129" s="961"/>
      <c r="E129" s="961"/>
      <c r="F129" s="961"/>
      <c r="G129" s="961"/>
      <c r="H129" s="961"/>
      <c r="I129" s="961"/>
      <c r="J129" s="961"/>
      <c r="K129" s="961"/>
      <c r="L129" s="961"/>
      <c r="M129" s="961"/>
      <c r="N129" s="961"/>
    </row>
    <row r="130" spans="1:18" ht="31.5" outlineLevel="1" x14ac:dyDescent="0.25">
      <c r="A130" s="962" t="s">
        <v>72</v>
      </c>
      <c r="B130" s="911" t="s">
        <v>1247</v>
      </c>
      <c r="C130" s="908" t="s">
        <v>1122</v>
      </c>
      <c r="D130" s="961"/>
      <c r="E130" s="961"/>
      <c r="F130" s="961"/>
      <c r="G130" s="961"/>
      <c r="H130" s="961"/>
      <c r="I130" s="961"/>
      <c r="J130" s="961"/>
      <c r="K130" s="961"/>
      <c r="L130" s="961"/>
      <c r="M130" s="961"/>
      <c r="N130" s="961"/>
    </row>
    <row r="131" spans="1:18" ht="47.25" outlineLevel="1" x14ac:dyDescent="0.25">
      <c r="A131" s="962" t="s">
        <v>73</v>
      </c>
      <c r="B131" s="911" t="s">
        <v>1248</v>
      </c>
      <c r="C131" s="908" t="s">
        <v>1122</v>
      </c>
      <c r="D131" s="961"/>
      <c r="E131" s="961"/>
      <c r="F131" s="961"/>
      <c r="G131" s="961"/>
      <c r="H131" s="961"/>
      <c r="I131" s="961"/>
      <c r="J131" s="961"/>
      <c r="K131" s="961"/>
      <c r="L131" s="961"/>
      <c r="M131" s="961"/>
      <c r="N131" s="961"/>
    </row>
    <row r="132" spans="1:18" ht="47.25" outlineLevel="1" x14ac:dyDescent="0.25">
      <c r="A132" s="962" t="s">
        <v>74</v>
      </c>
      <c r="B132" s="911" t="s">
        <v>1249</v>
      </c>
      <c r="C132" s="908" t="s">
        <v>1122</v>
      </c>
      <c r="D132" s="961"/>
      <c r="E132" s="961"/>
      <c r="F132" s="961"/>
      <c r="G132" s="961"/>
      <c r="H132" s="961"/>
      <c r="I132" s="961"/>
      <c r="J132" s="961"/>
      <c r="K132" s="961"/>
      <c r="L132" s="961"/>
      <c r="M132" s="961"/>
      <c r="N132" s="961"/>
    </row>
    <row r="133" spans="1:18" ht="31.5" outlineLevel="1" x14ac:dyDescent="0.25">
      <c r="A133" s="962" t="s">
        <v>75</v>
      </c>
      <c r="B133" s="911" t="s">
        <v>1250</v>
      </c>
      <c r="C133" s="908" t="s">
        <v>1122</v>
      </c>
      <c r="D133" s="961"/>
      <c r="E133" s="961"/>
      <c r="F133" s="961"/>
      <c r="G133" s="961"/>
      <c r="H133" s="961"/>
      <c r="I133" s="961"/>
      <c r="J133" s="961"/>
      <c r="K133" s="961"/>
      <c r="L133" s="961"/>
      <c r="M133" s="961"/>
      <c r="N133" s="961"/>
    </row>
    <row r="134" spans="1:18" ht="31.5" outlineLevel="1" x14ac:dyDescent="0.25">
      <c r="A134" s="962" t="s">
        <v>1251</v>
      </c>
      <c r="B134" s="911" t="s">
        <v>1252</v>
      </c>
      <c r="C134" s="908" t="s">
        <v>1122</v>
      </c>
      <c r="D134" s="961"/>
      <c r="E134" s="961"/>
      <c r="F134" s="961"/>
      <c r="G134" s="961"/>
      <c r="H134" s="961"/>
      <c r="I134" s="961"/>
      <c r="J134" s="961"/>
      <c r="K134" s="961"/>
      <c r="L134" s="961"/>
      <c r="M134" s="961"/>
      <c r="N134" s="961"/>
    </row>
    <row r="135" spans="1:18" ht="63" outlineLevel="1" x14ac:dyDescent="0.25">
      <c r="A135" s="962" t="s">
        <v>1253</v>
      </c>
      <c r="B135" s="911" t="s">
        <v>1134</v>
      </c>
      <c r="C135" s="908" t="s">
        <v>1122</v>
      </c>
      <c r="D135" s="961"/>
      <c r="E135" s="961"/>
      <c r="F135" s="961"/>
      <c r="G135" s="961"/>
      <c r="H135" s="961"/>
      <c r="I135" s="961"/>
      <c r="J135" s="961"/>
      <c r="K135" s="961"/>
      <c r="L135" s="961"/>
      <c r="M135" s="961"/>
      <c r="N135" s="961"/>
    </row>
    <row r="136" spans="1:18" ht="31.5" outlineLevel="1" x14ac:dyDescent="0.25">
      <c r="A136" s="962" t="s">
        <v>1254</v>
      </c>
      <c r="B136" s="909" t="s">
        <v>1136</v>
      </c>
      <c r="C136" s="908" t="s">
        <v>1122</v>
      </c>
      <c r="D136" s="961"/>
      <c r="E136" s="961"/>
      <c r="F136" s="961"/>
      <c r="G136" s="961"/>
      <c r="H136" s="961"/>
      <c r="I136" s="961"/>
      <c r="J136" s="961"/>
      <c r="K136" s="961"/>
      <c r="L136" s="961"/>
      <c r="M136" s="961"/>
      <c r="N136" s="961"/>
    </row>
    <row r="137" spans="1:18" ht="31.5" outlineLevel="1" x14ac:dyDescent="0.25">
      <c r="A137" s="962" t="s">
        <v>1255</v>
      </c>
      <c r="B137" s="909" t="s">
        <v>1138</v>
      </c>
      <c r="C137" s="908" t="s">
        <v>1122</v>
      </c>
      <c r="D137" s="961"/>
      <c r="E137" s="961"/>
      <c r="F137" s="961"/>
      <c r="G137" s="961"/>
      <c r="H137" s="961"/>
      <c r="I137" s="961"/>
      <c r="J137" s="961"/>
      <c r="K137" s="961"/>
      <c r="L137" s="961"/>
      <c r="M137" s="961"/>
      <c r="N137" s="961"/>
    </row>
    <row r="138" spans="1:18" outlineLevel="1" x14ac:dyDescent="0.25">
      <c r="A138" s="962" t="s">
        <v>1256</v>
      </c>
      <c r="B138" s="911" t="s">
        <v>1257</v>
      </c>
      <c r="C138" s="908" t="s">
        <v>1122</v>
      </c>
      <c r="D138" s="961"/>
      <c r="E138" s="961"/>
      <c r="F138" s="961"/>
      <c r="G138" s="961"/>
      <c r="H138" s="961"/>
      <c r="I138" s="961"/>
      <c r="J138" s="961"/>
      <c r="K138" s="961"/>
      <c r="L138" s="961"/>
      <c r="M138" s="961"/>
      <c r="N138" s="961"/>
    </row>
    <row r="139" spans="1:18" ht="31.5" x14ac:dyDescent="0.25">
      <c r="A139" s="912" t="s">
        <v>1258</v>
      </c>
      <c r="B139" s="955" t="s">
        <v>1259</v>
      </c>
      <c r="C139" s="908" t="s">
        <v>1122</v>
      </c>
      <c r="D139" s="961">
        <f t="shared" ref="D139:L139" si="43">D109-D124</f>
        <v>0.56639644297425296</v>
      </c>
      <c r="E139" s="961">
        <f t="shared" si="43"/>
        <v>4.140497338978788E-2</v>
      </c>
      <c r="F139" s="961">
        <f t="shared" si="43"/>
        <v>-47.370915950000068</v>
      </c>
      <c r="G139" s="961">
        <f t="shared" si="43"/>
        <v>2.9859145585712374</v>
      </c>
      <c r="H139" s="961">
        <f t="shared" si="43"/>
        <v>-29.302748126440289</v>
      </c>
      <c r="I139" s="961">
        <f t="shared" si="43"/>
        <v>3.3798679272356793</v>
      </c>
      <c r="J139" s="961">
        <f t="shared" si="43"/>
        <v>-39.717159742879929</v>
      </c>
      <c r="K139" s="961">
        <f t="shared" si="43"/>
        <v>3.535370906097361</v>
      </c>
      <c r="L139" s="961">
        <f t="shared" si="43"/>
        <v>-37.717392002931639</v>
      </c>
      <c r="M139" s="961">
        <f>G139+I139+K139</f>
        <v>9.9011533919042769</v>
      </c>
      <c r="N139" s="961">
        <f>H139+J139+L139</f>
        <v>-106.73729987225187</v>
      </c>
      <c r="O139" s="966"/>
      <c r="P139" s="966">
        <v>3813</v>
      </c>
      <c r="Q139" s="966">
        <v>3908</v>
      </c>
    </row>
    <row r="140" spans="1:18" ht="47.25" outlineLevel="1" x14ac:dyDescent="0.25">
      <c r="A140" s="962" t="s">
        <v>76</v>
      </c>
      <c r="B140" s="911" t="s">
        <v>1123</v>
      </c>
      <c r="C140" s="908" t="s">
        <v>1122</v>
      </c>
      <c r="D140" s="961">
        <f t="shared" ref="D140:L140" si="44">D143</f>
        <v>0.56639644297425296</v>
      </c>
      <c r="E140" s="961">
        <f t="shared" si="44"/>
        <v>4.140497338978788E-2</v>
      </c>
      <c r="F140" s="961">
        <f t="shared" si="44"/>
        <v>-47.370915950000068</v>
      </c>
      <c r="G140" s="961">
        <f t="shared" si="44"/>
        <v>2.9859145585712374</v>
      </c>
      <c r="H140" s="961">
        <f t="shared" si="44"/>
        <v>-29.302748126440289</v>
      </c>
      <c r="I140" s="961">
        <f t="shared" si="44"/>
        <v>3.3798679272356793</v>
      </c>
      <c r="J140" s="961">
        <f t="shared" si="44"/>
        <v>-39.717159742879929</v>
      </c>
      <c r="K140" s="961">
        <f t="shared" si="44"/>
        <v>3.535370906097361</v>
      </c>
      <c r="L140" s="961">
        <f t="shared" si="44"/>
        <v>-37.717392002931639</v>
      </c>
      <c r="M140" s="961">
        <f>G140+I140+K140</f>
        <v>9.9011533919042769</v>
      </c>
      <c r="N140" s="961">
        <f>H140+J140+L140</f>
        <v>-106.73729987225187</v>
      </c>
      <c r="P140" s="968">
        <f>P139-I139*1000</f>
        <v>433.13207276432058</v>
      </c>
      <c r="Q140">
        <f>Q139-K139*1000</f>
        <v>372.62909390263894</v>
      </c>
      <c r="R140" s="969">
        <f>Q140+1</f>
        <v>373.62909390263894</v>
      </c>
    </row>
    <row r="141" spans="1:18" ht="63.75" customHeight="1" outlineLevel="1" x14ac:dyDescent="0.25">
      <c r="A141" s="962" t="s">
        <v>367</v>
      </c>
      <c r="B141" s="909" t="s">
        <v>1124</v>
      </c>
      <c r="C141" s="908" t="s">
        <v>1122</v>
      </c>
      <c r="D141" s="961"/>
      <c r="E141" s="961"/>
      <c r="F141" s="961"/>
      <c r="G141" s="961"/>
      <c r="H141" s="961"/>
      <c r="I141" s="961"/>
      <c r="J141" s="961"/>
      <c r="K141" s="961"/>
      <c r="L141" s="961"/>
      <c r="M141" s="961"/>
      <c r="N141" s="961"/>
      <c r="P141">
        <v>3443.1152586779467</v>
      </c>
      <c r="Q141">
        <v>899.22747336736893</v>
      </c>
    </row>
    <row r="142" spans="1:18" ht="63.75" customHeight="1" outlineLevel="1" x14ac:dyDescent="0.25">
      <c r="A142" s="962" t="s">
        <v>368</v>
      </c>
      <c r="B142" s="909" t="s">
        <v>1125</v>
      </c>
      <c r="C142" s="908" t="s">
        <v>1122</v>
      </c>
      <c r="D142" s="961"/>
      <c r="E142" s="961"/>
      <c r="F142" s="961"/>
      <c r="G142" s="961"/>
      <c r="H142" s="961"/>
      <c r="I142" s="961"/>
      <c r="J142" s="961"/>
      <c r="K142" s="961"/>
      <c r="L142" s="961"/>
      <c r="M142" s="961"/>
      <c r="N142" s="961"/>
    </row>
    <row r="143" spans="1:18" ht="78.75" outlineLevel="1" x14ac:dyDescent="0.25">
      <c r="A143" s="962" t="s">
        <v>369</v>
      </c>
      <c r="B143" s="909" t="s">
        <v>1126</v>
      </c>
      <c r="C143" s="908" t="s">
        <v>1122</v>
      </c>
      <c r="D143" s="961">
        <f t="shared" ref="D143:L143" si="45">D139</f>
        <v>0.56639644297425296</v>
      </c>
      <c r="E143" s="961">
        <f t="shared" si="45"/>
        <v>4.140497338978788E-2</v>
      </c>
      <c r="F143" s="961">
        <f t="shared" si="45"/>
        <v>-47.370915950000068</v>
      </c>
      <c r="G143" s="961">
        <f t="shared" si="45"/>
        <v>2.9859145585712374</v>
      </c>
      <c r="H143" s="961">
        <f t="shared" si="45"/>
        <v>-29.302748126440289</v>
      </c>
      <c r="I143" s="961">
        <f t="shared" si="45"/>
        <v>3.3798679272356793</v>
      </c>
      <c r="J143" s="961">
        <f t="shared" si="45"/>
        <v>-39.717159742879929</v>
      </c>
      <c r="K143" s="961">
        <f t="shared" si="45"/>
        <v>3.535370906097361</v>
      </c>
      <c r="L143" s="961">
        <f t="shared" si="45"/>
        <v>-37.717392002931639</v>
      </c>
      <c r="M143" s="961">
        <f>G143+I143+K143</f>
        <v>9.9011533919042769</v>
      </c>
      <c r="N143" s="961">
        <f>H143+J143+L143</f>
        <v>-106.73729987225187</v>
      </c>
    </row>
    <row r="144" spans="1:18" ht="31.5" outlineLevel="1" x14ac:dyDescent="0.25">
      <c r="A144" s="962" t="s">
        <v>77</v>
      </c>
      <c r="B144" s="911" t="s">
        <v>1127</v>
      </c>
      <c r="C144" s="908" t="s">
        <v>1122</v>
      </c>
      <c r="D144" s="961"/>
      <c r="E144" s="961"/>
      <c r="F144" s="961"/>
      <c r="G144" s="961"/>
      <c r="H144" s="961"/>
      <c r="I144" s="961"/>
      <c r="J144" s="961"/>
      <c r="K144" s="961"/>
      <c r="L144" s="961"/>
      <c r="M144" s="961"/>
      <c r="N144" s="961"/>
    </row>
    <row r="145" spans="1:14" ht="31.5" outlineLevel="1" x14ac:dyDescent="0.25">
      <c r="A145" s="962" t="s">
        <v>78</v>
      </c>
      <c r="B145" s="911" t="s">
        <v>1128</v>
      </c>
      <c r="C145" s="908" t="s">
        <v>1122</v>
      </c>
      <c r="D145" s="961"/>
      <c r="E145" s="961"/>
      <c r="F145" s="961"/>
      <c r="G145" s="961"/>
      <c r="H145" s="961"/>
      <c r="I145" s="961"/>
      <c r="J145" s="961"/>
      <c r="K145" s="961"/>
      <c r="L145" s="961"/>
      <c r="M145" s="961"/>
      <c r="N145" s="961"/>
    </row>
    <row r="146" spans="1:14" ht="47.25" outlineLevel="1" x14ac:dyDescent="0.25">
      <c r="A146" s="962" t="s">
        <v>79</v>
      </c>
      <c r="B146" s="911" t="s">
        <v>1129</v>
      </c>
      <c r="C146" s="908" t="s">
        <v>1122</v>
      </c>
      <c r="D146" s="961"/>
      <c r="E146" s="961"/>
      <c r="F146" s="961"/>
      <c r="G146" s="961"/>
      <c r="H146" s="961"/>
      <c r="I146" s="961"/>
      <c r="J146" s="961"/>
      <c r="K146" s="961"/>
      <c r="L146" s="961"/>
      <c r="M146" s="961"/>
      <c r="N146" s="961"/>
    </row>
    <row r="147" spans="1:14" ht="47.25" outlineLevel="1" x14ac:dyDescent="0.25">
      <c r="A147" s="962" t="s">
        <v>1260</v>
      </c>
      <c r="B147" s="911" t="s">
        <v>1130</v>
      </c>
      <c r="C147" s="908" t="s">
        <v>1122</v>
      </c>
      <c r="D147" s="961"/>
      <c r="E147" s="961"/>
      <c r="F147" s="961"/>
      <c r="G147" s="961"/>
      <c r="H147" s="961"/>
      <c r="I147" s="961"/>
      <c r="J147" s="961"/>
      <c r="K147" s="961"/>
      <c r="L147" s="961"/>
      <c r="M147" s="961"/>
      <c r="N147" s="961"/>
    </row>
    <row r="148" spans="1:14" ht="31.5" outlineLevel="1" x14ac:dyDescent="0.25">
      <c r="A148" s="962" t="s">
        <v>1261</v>
      </c>
      <c r="B148" s="911" t="s">
        <v>1131</v>
      </c>
      <c r="C148" s="908" t="s">
        <v>1122</v>
      </c>
      <c r="D148" s="961"/>
      <c r="E148" s="961"/>
      <c r="F148" s="961"/>
      <c r="G148" s="961"/>
      <c r="H148" s="961"/>
      <c r="I148" s="961"/>
      <c r="J148" s="961"/>
      <c r="K148" s="961"/>
      <c r="L148" s="961"/>
      <c r="M148" s="961"/>
      <c r="N148" s="961"/>
    </row>
    <row r="149" spans="1:14" ht="31.5" outlineLevel="1" x14ac:dyDescent="0.25">
      <c r="A149" s="962" t="s">
        <v>1262</v>
      </c>
      <c r="B149" s="911" t="s">
        <v>1132</v>
      </c>
      <c r="C149" s="908" t="s">
        <v>1122</v>
      </c>
      <c r="D149" s="961"/>
      <c r="E149" s="961"/>
      <c r="F149" s="961"/>
      <c r="G149" s="961"/>
      <c r="H149" s="961"/>
      <c r="I149" s="961"/>
      <c r="J149" s="961"/>
      <c r="K149" s="961"/>
      <c r="L149" s="961"/>
      <c r="M149" s="961"/>
      <c r="N149" s="961"/>
    </row>
    <row r="150" spans="1:14" ht="63" outlineLevel="1" x14ac:dyDescent="0.25">
      <c r="A150" s="962" t="s">
        <v>1263</v>
      </c>
      <c r="B150" s="911" t="s">
        <v>1134</v>
      </c>
      <c r="C150" s="908" t="s">
        <v>1122</v>
      </c>
      <c r="D150" s="961"/>
      <c r="E150" s="961"/>
      <c r="F150" s="961"/>
      <c r="G150" s="961"/>
      <c r="H150" s="961"/>
      <c r="I150" s="961"/>
      <c r="J150" s="961"/>
      <c r="K150" s="961"/>
      <c r="L150" s="961"/>
      <c r="M150" s="961"/>
      <c r="N150" s="961"/>
    </row>
    <row r="151" spans="1:14" ht="31.5" outlineLevel="1" x14ac:dyDescent="0.25">
      <c r="A151" s="962" t="s">
        <v>1264</v>
      </c>
      <c r="B151" s="909" t="s">
        <v>1136</v>
      </c>
      <c r="C151" s="908" t="s">
        <v>1122</v>
      </c>
      <c r="D151" s="961"/>
      <c r="E151" s="961"/>
      <c r="F151" s="961"/>
      <c r="G151" s="961"/>
      <c r="H151" s="961"/>
      <c r="I151" s="961"/>
      <c r="J151" s="961"/>
      <c r="K151" s="961"/>
      <c r="L151" s="961"/>
      <c r="M151" s="961"/>
      <c r="N151" s="961"/>
    </row>
    <row r="152" spans="1:14" ht="31.5" outlineLevel="1" x14ac:dyDescent="0.25">
      <c r="A152" s="962" t="s">
        <v>1265</v>
      </c>
      <c r="B152" s="909" t="s">
        <v>1138</v>
      </c>
      <c r="C152" s="908" t="s">
        <v>1122</v>
      </c>
      <c r="D152" s="961"/>
      <c r="E152" s="961"/>
      <c r="F152" s="961"/>
      <c r="G152" s="961"/>
      <c r="H152" s="961"/>
      <c r="I152" s="961"/>
      <c r="J152" s="961"/>
      <c r="K152" s="961"/>
      <c r="L152" s="961"/>
      <c r="M152" s="961"/>
      <c r="N152" s="961"/>
    </row>
    <row r="153" spans="1:14" outlineLevel="1" x14ac:dyDescent="0.25">
      <c r="A153" s="962" t="s">
        <v>1266</v>
      </c>
      <c r="B153" s="911" t="s">
        <v>1140</v>
      </c>
      <c r="C153" s="908" t="s">
        <v>1122</v>
      </c>
      <c r="D153" s="961"/>
      <c r="E153" s="961"/>
      <c r="F153" s="961"/>
      <c r="G153" s="961"/>
      <c r="H153" s="961"/>
      <c r="I153" s="961"/>
      <c r="J153" s="961"/>
      <c r="K153" s="961"/>
      <c r="L153" s="961"/>
      <c r="M153" s="961"/>
      <c r="N153" s="961"/>
    </row>
    <row r="154" spans="1:14" ht="31.5" x14ac:dyDescent="0.25">
      <c r="A154" s="912" t="s">
        <v>1267</v>
      </c>
      <c r="B154" s="955" t="s">
        <v>1268</v>
      </c>
      <c r="C154" s="908" t="s">
        <v>1122</v>
      </c>
      <c r="D154" s="961"/>
      <c r="E154" s="961">
        <f>E157+E158</f>
        <v>4.140497338978788E-2</v>
      </c>
      <c r="F154" s="961"/>
      <c r="G154" s="961">
        <f>G157+G158</f>
        <v>2.9859145585712374</v>
      </c>
      <c r="H154" s="961"/>
      <c r="I154" s="961">
        <f>I157+I158</f>
        <v>3.3798679272356793</v>
      </c>
      <c r="J154" s="961">
        <f t="shared" ref="J154:L154" si="46">J157+J158</f>
        <v>0</v>
      </c>
      <c r="K154" s="961">
        <f t="shared" si="46"/>
        <v>3.535370906097361</v>
      </c>
      <c r="L154" s="961">
        <f t="shared" si="46"/>
        <v>0</v>
      </c>
      <c r="M154" s="961">
        <f>G154+I154+K154</f>
        <v>9.9011533919042769</v>
      </c>
      <c r="N154" s="961">
        <f>H154+J154+L154</f>
        <v>0</v>
      </c>
    </row>
    <row r="155" spans="1:14" outlineLevel="1" x14ac:dyDescent="0.25">
      <c r="A155" s="962" t="s">
        <v>80</v>
      </c>
      <c r="B155" s="911" t="s">
        <v>1269</v>
      </c>
      <c r="C155" s="908" t="s">
        <v>1122</v>
      </c>
      <c r="D155" s="961"/>
      <c r="E155" s="961"/>
      <c r="F155" s="961"/>
      <c r="G155" s="961"/>
      <c r="H155" s="961"/>
      <c r="I155" s="961"/>
      <c r="J155" s="961"/>
      <c r="K155" s="961"/>
      <c r="L155" s="961"/>
      <c r="M155" s="961"/>
      <c r="N155" s="961"/>
    </row>
    <row r="156" spans="1:14" outlineLevel="1" x14ac:dyDescent="0.25">
      <c r="A156" s="962" t="s">
        <v>81</v>
      </c>
      <c r="B156" s="911" t="s">
        <v>1270</v>
      </c>
      <c r="C156" s="908" t="s">
        <v>1122</v>
      </c>
      <c r="D156" s="961"/>
      <c r="E156" s="961"/>
      <c r="F156" s="961"/>
      <c r="G156" s="961"/>
      <c r="H156" s="961"/>
      <c r="I156" s="961"/>
      <c r="J156" s="961"/>
      <c r="K156" s="961"/>
      <c r="L156" s="961"/>
      <c r="M156" s="961"/>
      <c r="N156" s="961"/>
    </row>
    <row r="157" spans="1:14" outlineLevel="1" x14ac:dyDescent="0.25">
      <c r="A157" s="962" t="s">
        <v>82</v>
      </c>
      <c r="B157" s="911" t="s">
        <v>1271</v>
      </c>
      <c r="C157" s="908" t="s">
        <v>1122</v>
      </c>
      <c r="D157" s="961"/>
      <c r="E157" s="961">
        <f>E143*0.25</f>
        <v>1.035124334744697E-2</v>
      </c>
      <c r="F157" s="961"/>
      <c r="G157" s="961">
        <f>G143*0.25</f>
        <v>0.74647863964280936</v>
      </c>
      <c r="H157" s="961"/>
      <c r="I157" s="961">
        <f>I143*0.25</f>
        <v>0.84496698180891983</v>
      </c>
      <c r="J157" s="961"/>
      <c r="K157" s="961">
        <f t="shared" ref="K157" si="47">K143*0.25</f>
        <v>0.88384272652434026</v>
      </c>
      <c r="L157" s="961"/>
      <c r="M157" s="961">
        <f t="shared" ref="M157:N158" si="48">G157+I157+K157</f>
        <v>2.4752883479760692</v>
      </c>
      <c r="N157" s="961">
        <f t="shared" si="48"/>
        <v>0</v>
      </c>
    </row>
    <row r="158" spans="1:14" outlineLevel="1" x14ac:dyDescent="0.25">
      <c r="A158" s="962" t="s">
        <v>83</v>
      </c>
      <c r="B158" s="911" t="s">
        <v>1272</v>
      </c>
      <c r="C158" s="908" t="s">
        <v>1122</v>
      </c>
      <c r="D158" s="961"/>
      <c r="E158" s="961">
        <f>E143-E157</f>
        <v>3.105373004234091E-2</v>
      </c>
      <c r="F158" s="961"/>
      <c r="G158" s="961">
        <f>G143-G157</f>
        <v>2.2394359189284279</v>
      </c>
      <c r="H158" s="961"/>
      <c r="I158" s="961">
        <f>I143-I157</f>
        <v>2.5349009454267595</v>
      </c>
      <c r="J158" s="961"/>
      <c r="K158" s="961">
        <f t="shared" ref="K158" si="49">K143-K157</f>
        <v>2.6515281795730208</v>
      </c>
      <c r="L158" s="961"/>
      <c r="M158" s="961">
        <f t="shared" si="48"/>
        <v>7.4258650439282086</v>
      </c>
      <c r="N158" s="961">
        <f t="shared" si="48"/>
        <v>0</v>
      </c>
    </row>
    <row r="159" spans="1:14" x14ac:dyDescent="0.25">
      <c r="A159" s="912" t="s">
        <v>1273</v>
      </c>
      <c r="B159" s="955" t="s">
        <v>1203</v>
      </c>
      <c r="C159" s="908" t="s">
        <v>656</v>
      </c>
      <c r="D159" s="961"/>
      <c r="E159" s="961"/>
      <c r="F159" s="961"/>
      <c r="G159" s="961"/>
      <c r="H159" s="961"/>
      <c r="I159" s="961"/>
      <c r="J159" s="961"/>
      <c r="K159" s="961"/>
      <c r="L159" s="961"/>
      <c r="M159" s="961"/>
      <c r="N159" s="961"/>
    </row>
    <row r="160" spans="1:14" ht="63" outlineLevel="1" x14ac:dyDescent="0.25">
      <c r="A160" s="962" t="s">
        <v>86</v>
      </c>
      <c r="B160" s="911" t="s">
        <v>1274</v>
      </c>
      <c r="C160" s="908" t="s">
        <v>1122</v>
      </c>
      <c r="D160" s="961">
        <f t="shared" ref="D160:L160" si="50">D109+D69</f>
        <v>89.748987772205354</v>
      </c>
      <c r="E160" s="961">
        <f t="shared" si="50"/>
        <v>85.260360093243008</v>
      </c>
      <c r="F160" s="961">
        <f t="shared" si="50"/>
        <v>45.690486486771775</v>
      </c>
      <c r="G160" s="961">
        <f t="shared" si="50"/>
        <v>91.588025009184037</v>
      </c>
      <c r="H160" s="961">
        <f t="shared" si="50"/>
        <v>53.860825923061661</v>
      </c>
      <c r="I160" s="961">
        <f t="shared" si="50"/>
        <v>91.903622377848478</v>
      </c>
      <c r="J160" s="961">
        <f t="shared" si="50"/>
        <v>50.68319228810708</v>
      </c>
      <c r="K160" s="961">
        <f t="shared" si="50"/>
        <v>91.90398047671016</v>
      </c>
      <c r="L160" s="961">
        <f t="shared" si="50"/>
        <v>64.031967106184979</v>
      </c>
      <c r="M160" s="961">
        <f>G160+I160+K160</f>
        <v>275.39562786374267</v>
      </c>
      <c r="N160" s="961">
        <f>H160+J160+L160</f>
        <v>168.57598531735374</v>
      </c>
    </row>
    <row r="161" spans="1:14" ht="47.25" outlineLevel="1" x14ac:dyDescent="0.25">
      <c r="A161" s="962" t="s">
        <v>87</v>
      </c>
      <c r="B161" s="911" t="s">
        <v>1275</v>
      </c>
      <c r="C161" s="908" t="s">
        <v>1122</v>
      </c>
      <c r="D161" s="961"/>
      <c r="E161" s="961"/>
      <c r="F161" s="961"/>
      <c r="G161" s="961"/>
      <c r="H161" s="961"/>
      <c r="I161" s="961"/>
      <c r="J161" s="961"/>
      <c r="K161" s="961"/>
      <c r="L161" s="961"/>
      <c r="M161" s="961"/>
      <c r="N161" s="961"/>
    </row>
    <row r="162" spans="1:14" ht="31.5" outlineLevel="1" x14ac:dyDescent="0.25">
      <c r="A162" s="962" t="s">
        <v>1276</v>
      </c>
      <c r="B162" s="909" t="s">
        <v>1277</v>
      </c>
      <c r="C162" s="908" t="s">
        <v>1122</v>
      </c>
      <c r="D162" s="961"/>
      <c r="E162" s="961"/>
      <c r="F162" s="961"/>
      <c r="G162" s="961"/>
      <c r="H162" s="961"/>
      <c r="I162" s="961"/>
      <c r="J162" s="961"/>
      <c r="K162" s="961"/>
      <c r="L162" s="961"/>
      <c r="M162" s="961"/>
      <c r="N162" s="961"/>
    </row>
    <row r="163" spans="1:14" ht="31.5" outlineLevel="1" x14ac:dyDescent="0.25">
      <c r="A163" s="962" t="s">
        <v>88</v>
      </c>
      <c r="B163" s="911" t="s">
        <v>1278</v>
      </c>
      <c r="C163" s="908" t="s">
        <v>1122</v>
      </c>
      <c r="D163" s="961"/>
      <c r="E163" s="961"/>
      <c r="F163" s="961"/>
      <c r="G163" s="961"/>
      <c r="H163" s="961"/>
      <c r="I163" s="961"/>
      <c r="J163" s="961"/>
      <c r="K163" s="961"/>
      <c r="L163" s="961"/>
      <c r="M163" s="961"/>
      <c r="N163" s="961"/>
    </row>
    <row r="164" spans="1:14" ht="31.5" outlineLevel="1" x14ac:dyDescent="0.25">
      <c r="A164" s="962" t="s">
        <v>1279</v>
      </c>
      <c r="B164" s="909" t="s">
        <v>1280</v>
      </c>
      <c r="C164" s="908" t="s">
        <v>1122</v>
      </c>
      <c r="D164" s="961"/>
      <c r="E164" s="961"/>
      <c r="F164" s="961"/>
      <c r="G164" s="961"/>
      <c r="H164" s="961"/>
      <c r="I164" s="961"/>
      <c r="J164" s="961"/>
      <c r="K164" s="961"/>
      <c r="L164" s="961"/>
      <c r="M164" s="961"/>
      <c r="N164" s="961"/>
    </row>
    <row r="165" spans="1:14" ht="94.5" outlineLevel="1" x14ac:dyDescent="0.25">
      <c r="A165" s="962" t="s">
        <v>89</v>
      </c>
      <c r="B165" s="911" t="s">
        <v>1281</v>
      </c>
      <c r="C165" s="908" t="s">
        <v>656</v>
      </c>
      <c r="D165" s="961"/>
      <c r="E165" s="961"/>
      <c r="F165" s="961"/>
      <c r="G165" s="961"/>
      <c r="H165" s="961"/>
      <c r="I165" s="961"/>
      <c r="J165" s="961"/>
      <c r="K165" s="961"/>
      <c r="L165" s="961"/>
      <c r="M165" s="961"/>
      <c r="N165" s="961"/>
    </row>
    <row r="166" spans="1:14" x14ac:dyDescent="0.25">
      <c r="A166" s="1368" t="s">
        <v>1282</v>
      </c>
      <c r="B166" s="1368"/>
      <c r="C166" s="1368"/>
      <c r="D166" s="1368"/>
      <c r="E166" s="1368"/>
      <c r="F166" s="1368"/>
      <c r="G166" s="1368"/>
      <c r="H166" s="1368"/>
      <c r="I166" s="1368"/>
      <c r="J166" s="1368"/>
      <c r="K166" s="1368"/>
      <c r="L166" s="1368"/>
      <c r="M166" s="1368"/>
      <c r="N166" s="1368"/>
    </row>
    <row r="167" spans="1:14" ht="31.5" x14ac:dyDescent="0.25">
      <c r="A167" s="912" t="s">
        <v>1283</v>
      </c>
      <c r="B167" s="955" t="s">
        <v>1284</v>
      </c>
      <c r="C167" s="908" t="s">
        <v>1122</v>
      </c>
      <c r="D167" s="916">
        <f>D168+D172+D175+D181+D184</f>
        <v>542.73789044999762</v>
      </c>
      <c r="E167" s="916">
        <f>E168+E172+E175+E181+E184</f>
        <v>556.51163528999814</v>
      </c>
      <c r="F167" s="916">
        <f t="shared" ref="F167:M167" si="51">F168+F172+F175+F181+F184</f>
        <v>556.84564360000343</v>
      </c>
      <c r="G167" s="916">
        <f t="shared" si="51"/>
        <v>640.70534837838534</v>
      </c>
      <c r="H167" s="916">
        <f t="shared" si="51"/>
        <v>555.33840480006825</v>
      </c>
      <c r="I167" s="916">
        <f t="shared" si="51"/>
        <v>653.8278294162327</v>
      </c>
      <c r="J167" s="916">
        <f t="shared" si="51"/>
        <v>570.13746659305355</v>
      </c>
      <c r="K167" s="916">
        <f t="shared" si="51"/>
        <v>674.48483380124651</v>
      </c>
      <c r="L167" s="916">
        <f t="shared" si="51"/>
        <v>575.57250809241782</v>
      </c>
      <c r="M167" s="916">
        <f t="shared" si="51"/>
        <v>1969.018011595864</v>
      </c>
      <c r="N167" s="961">
        <f t="shared" ref="N167:N168" si="52">H167+J167+L167</f>
        <v>1701.0483794855397</v>
      </c>
    </row>
    <row r="168" spans="1:14" ht="47.25" outlineLevel="1" x14ac:dyDescent="0.25">
      <c r="A168" s="962" t="s">
        <v>90</v>
      </c>
      <c r="B168" s="911" t="s">
        <v>1123</v>
      </c>
      <c r="C168" s="908" t="s">
        <v>1122</v>
      </c>
      <c r="D168" s="916">
        <f>D171</f>
        <v>489.99696318999759</v>
      </c>
      <c r="E168" s="916">
        <f>E171</f>
        <v>518.65271635000113</v>
      </c>
      <c r="F168" s="916">
        <f t="shared" ref="F168:M168" si="53">F171</f>
        <v>523.23036374000355</v>
      </c>
      <c r="G168" s="916">
        <f t="shared" si="53"/>
        <v>597.11224497362605</v>
      </c>
      <c r="H168" s="916">
        <f t="shared" si="53"/>
        <v>523.77523715969573</v>
      </c>
      <c r="I168" s="916">
        <f t="shared" si="53"/>
        <v>607.76090956086523</v>
      </c>
      <c r="J168" s="916">
        <f t="shared" si="53"/>
        <v>538.70471680993205</v>
      </c>
      <c r="K168" s="916">
        <f t="shared" si="53"/>
        <v>629.48303887187024</v>
      </c>
      <c r="L168" s="916">
        <f t="shared" si="53"/>
        <v>545.45520084752229</v>
      </c>
      <c r="M168" s="916">
        <f t="shared" si="53"/>
        <v>1834.3561934063614</v>
      </c>
      <c r="N168" s="961">
        <f t="shared" si="52"/>
        <v>1607.9351548171501</v>
      </c>
    </row>
    <row r="169" spans="1:14" ht="61.5" customHeight="1" outlineLevel="1" x14ac:dyDescent="0.25">
      <c r="A169" s="962" t="s">
        <v>1285</v>
      </c>
      <c r="B169" s="909" t="s">
        <v>1124</v>
      </c>
      <c r="C169" s="908" t="s">
        <v>1122</v>
      </c>
      <c r="D169" s="907"/>
      <c r="E169" s="907"/>
      <c r="F169" s="907"/>
      <c r="G169" s="907"/>
      <c r="H169" s="907"/>
      <c r="I169" s="907"/>
      <c r="J169" s="907"/>
      <c r="K169" s="907"/>
      <c r="L169" s="907"/>
      <c r="M169" s="907"/>
      <c r="N169" s="907"/>
    </row>
    <row r="170" spans="1:14" ht="61.5" customHeight="1" outlineLevel="1" x14ac:dyDescent="0.25">
      <c r="A170" s="962" t="s">
        <v>1286</v>
      </c>
      <c r="B170" s="909" t="s">
        <v>1125</v>
      </c>
      <c r="C170" s="908" t="s">
        <v>1122</v>
      </c>
      <c r="D170" s="907"/>
      <c r="E170" s="907"/>
      <c r="F170" s="907"/>
      <c r="G170" s="907"/>
      <c r="H170" s="907"/>
      <c r="I170" s="907"/>
      <c r="J170" s="907"/>
      <c r="K170" s="907"/>
      <c r="L170" s="907"/>
      <c r="M170" s="907"/>
      <c r="N170" s="907"/>
    </row>
    <row r="171" spans="1:14" ht="78.75" outlineLevel="1" x14ac:dyDescent="0.25">
      <c r="A171" s="962" t="s">
        <v>1287</v>
      </c>
      <c r="B171" s="909" t="s">
        <v>1126</v>
      </c>
      <c r="C171" s="908" t="s">
        <v>1122</v>
      </c>
      <c r="D171" s="916">
        <v>489.99696318999759</v>
      </c>
      <c r="E171" s="916">
        <v>518.65271635000113</v>
      </c>
      <c r="F171" s="916">
        <v>523.23036374000355</v>
      </c>
      <c r="G171" s="916">
        <f>$E$171/$E$24*G24</f>
        <v>597.11224497362605</v>
      </c>
      <c r="H171" s="916">
        <f>F171/F23*H23*0.98</f>
        <v>523.77523715969573</v>
      </c>
      <c r="I171" s="916">
        <f>$E$171/$E$24*I24</f>
        <v>607.76090956086523</v>
      </c>
      <c r="J171" s="916">
        <f>H171/H23*J23*0.98</f>
        <v>538.70471680993205</v>
      </c>
      <c r="K171" s="916">
        <f>$E$171/$E$24*K24</f>
        <v>629.48303887187024</v>
      </c>
      <c r="L171" s="916">
        <f>J171/J23*L23*0.98</f>
        <v>545.45520084752229</v>
      </c>
      <c r="M171" s="961">
        <f>G171+I171+K171</f>
        <v>1834.3561934063614</v>
      </c>
      <c r="N171" s="961">
        <f t="shared" ref="N171:N172" si="54">H171+J171+L171</f>
        <v>1607.9351548171501</v>
      </c>
    </row>
    <row r="172" spans="1:14" ht="31.5" outlineLevel="1" x14ac:dyDescent="0.25">
      <c r="A172" s="962" t="s">
        <v>91</v>
      </c>
      <c r="B172" s="911" t="s">
        <v>1127</v>
      </c>
      <c r="C172" s="908" t="s">
        <v>1122</v>
      </c>
      <c r="D172" s="916">
        <v>0.33753633999999988</v>
      </c>
      <c r="E172" s="916">
        <v>0.34873163999999995</v>
      </c>
      <c r="F172" s="961">
        <v>0.35393641999999992</v>
      </c>
      <c r="G172" s="961">
        <f>G28</f>
        <v>0.34499999999999997</v>
      </c>
      <c r="H172" s="916">
        <f>F172/F171*H171</f>
        <v>0.35430499675105187</v>
      </c>
      <c r="I172" s="961">
        <f>I28</f>
        <v>0.35362499999999997</v>
      </c>
      <c r="J172" s="916">
        <f>H172/H171*J171</f>
        <v>0.36440396452138024</v>
      </c>
      <c r="K172" s="961">
        <f>K28</f>
        <v>0.36246562499999996</v>
      </c>
      <c r="L172" s="916">
        <f>J172/J171*L171</f>
        <v>0.36897029384610397</v>
      </c>
      <c r="M172" s="961">
        <f>G172+I172+K172</f>
        <v>1.0610906249999998</v>
      </c>
      <c r="N172" s="961">
        <f t="shared" si="54"/>
        <v>1.0876792551185361</v>
      </c>
    </row>
    <row r="173" spans="1:14" ht="31.5" outlineLevel="1" x14ac:dyDescent="0.25">
      <c r="A173" s="962" t="s">
        <v>1288</v>
      </c>
      <c r="B173" s="911" t="s">
        <v>1128</v>
      </c>
      <c r="C173" s="908" t="s">
        <v>1122</v>
      </c>
      <c r="D173" s="907"/>
      <c r="E173" s="907"/>
      <c r="F173" s="907"/>
      <c r="G173" s="907"/>
      <c r="H173" s="907"/>
      <c r="I173" s="907"/>
      <c r="J173" s="907"/>
      <c r="K173" s="907"/>
      <c r="L173" s="907"/>
      <c r="M173" s="907"/>
      <c r="N173" s="907"/>
    </row>
    <row r="174" spans="1:14" ht="47.25" outlineLevel="1" x14ac:dyDescent="0.25">
      <c r="A174" s="962" t="s">
        <v>1289</v>
      </c>
      <c r="B174" s="911" t="s">
        <v>1129</v>
      </c>
      <c r="C174" s="908" t="s">
        <v>1122</v>
      </c>
      <c r="D174" s="907"/>
      <c r="E174" s="907"/>
      <c r="F174" s="907"/>
      <c r="G174" s="907"/>
      <c r="H174" s="907"/>
      <c r="I174" s="907"/>
      <c r="J174" s="907"/>
      <c r="K174" s="907"/>
      <c r="L174" s="907"/>
      <c r="M174" s="907"/>
      <c r="N174" s="907"/>
    </row>
    <row r="175" spans="1:14" ht="47.25" outlineLevel="1" x14ac:dyDescent="0.25">
      <c r="A175" s="962" t="s">
        <v>1290</v>
      </c>
      <c r="B175" s="911" t="s">
        <v>1130</v>
      </c>
      <c r="C175" s="908" t="s">
        <v>1122</v>
      </c>
      <c r="D175" s="916">
        <v>3.1863417799999985</v>
      </c>
      <c r="E175" s="916">
        <v>0.70140950999999918</v>
      </c>
      <c r="F175" s="961">
        <v>0.47591424999999982</v>
      </c>
      <c r="G175" s="961">
        <f>G31</f>
        <v>0.4737998650000001</v>
      </c>
      <c r="H175" s="916">
        <f>F175/F171*H171</f>
        <v>0.47640985010818959</v>
      </c>
      <c r="I175" s="961">
        <f>I31</f>
        <v>0.4737998650000001</v>
      </c>
      <c r="J175" s="916">
        <f>H175/H171*J171</f>
        <v>0.48998924573012081</v>
      </c>
      <c r="K175" s="961">
        <f>K31</f>
        <v>0.4737998650000001</v>
      </c>
      <c r="L175" s="916">
        <f>J175/J171*L171</f>
        <v>0.49612927843946703</v>
      </c>
      <c r="M175" s="961">
        <f>G175+I175+K175</f>
        <v>1.4213995950000002</v>
      </c>
      <c r="N175" s="961">
        <f>H175+J175+L175</f>
        <v>1.4625283742777775</v>
      </c>
    </row>
    <row r="176" spans="1:14" ht="31.5" outlineLevel="1" x14ac:dyDescent="0.25">
      <c r="A176" s="962" t="s">
        <v>1291</v>
      </c>
      <c r="B176" s="911" t="s">
        <v>1131</v>
      </c>
      <c r="C176" s="908" t="s">
        <v>1122</v>
      </c>
      <c r="D176" s="907"/>
      <c r="E176" s="907"/>
      <c r="F176" s="907"/>
      <c r="G176" s="907"/>
      <c r="H176" s="907"/>
      <c r="I176" s="907"/>
      <c r="J176" s="907"/>
      <c r="K176" s="907"/>
      <c r="L176" s="907"/>
      <c r="M176" s="907"/>
      <c r="N176" s="907"/>
    </row>
    <row r="177" spans="1:14" ht="31.5" outlineLevel="1" x14ac:dyDescent="0.25">
      <c r="A177" s="962" t="s">
        <v>1292</v>
      </c>
      <c r="B177" s="911" t="s">
        <v>1132</v>
      </c>
      <c r="C177" s="908" t="s">
        <v>1122</v>
      </c>
      <c r="D177" s="907"/>
      <c r="E177" s="907"/>
      <c r="F177" s="907"/>
      <c r="G177" s="907"/>
      <c r="H177" s="907"/>
      <c r="I177" s="907"/>
      <c r="J177" s="907"/>
      <c r="K177" s="907"/>
      <c r="L177" s="907"/>
      <c r="M177" s="907"/>
      <c r="N177" s="907"/>
    </row>
    <row r="178" spans="1:14" ht="63" outlineLevel="1" x14ac:dyDescent="0.25">
      <c r="A178" s="962" t="s">
        <v>1293</v>
      </c>
      <c r="B178" s="911" t="s">
        <v>1134</v>
      </c>
      <c r="C178" s="908" t="s">
        <v>1122</v>
      </c>
      <c r="D178" s="907"/>
      <c r="E178" s="907"/>
      <c r="F178" s="907"/>
      <c r="G178" s="907"/>
      <c r="H178" s="907"/>
      <c r="I178" s="907"/>
      <c r="J178" s="907"/>
      <c r="K178" s="907"/>
      <c r="L178" s="907"/>
      <c r="M178" s="907"/>
      <c r="N178" s="907"/>
    </row>
    <row r="179" spans="1:14" ht="31.5" outlineLevel="1" x14ac:dyDescent="0.25">
      <c r="A179" s="962" t="s">
        <v>1294</v>
      </c>
      <c r="B179" s="909" t="s">
        <v>1136</v>
      </c>
      <c r="C179" s="908" t="s">
        <v>1122</v>
      </c>
      <c r="D179" s="907"/>
      <c r="E179" s="907"/>
      <c r="F179" s="907"/>
      <c r="G179" s="907"/>
      <c r="H179" s="907"/>
      <c r="I179" s="907"/>
      <c r="J179" s="907"/>
      <c r="K179" s="907"/>
      <c r="L179" s="907"/>
      <c r="M179" s="907"/>
      <c r="N179" s="907"/>
    </row>
    <row r="180" spans="1:14" ht="31.5" outlineLevel="1" x14ac:dyDescent="0.25">
      <c r="A180" s="962" t="s">
        <v>1295</v>
      </c>
      <c r="B180" s="909" t="s">
        <v>1138</v>
      </c>
      <c r="C180" s="908" t="s">
        <v>1122</v>
      </c>
      <c r="D180" s="907"/>
      <c r="E180" s="907"/>
      <c r="F180" s="907"/>
      <c r="G180" s="907"/>
      <c r="H180" s="907"/>
      <c r="I180" s="907"/>
      <c r="J180" s="907"/>
      <c r="K180" s="907"/>
      <c r="L180" s="907"/>
      <c r="M180" s="907"/>
      <c r="N180" s="907"/>
    </row>
    <row r="181" spans="1:14" ht="78.75" outlineLevel="1" x14ac:dyDescent="0.25">
      <c r="A181" s="962" t="s">
        <v>1296</v>
      </c>
      <c r="B181" s="911" t="s">
        <v>1297</v>
      </c>
      <c r="C181" s="908" t="s">
        <v>1122</v>
      </c>
      <c r="D181" s="916">
        <f>D183</f>
        <v>38.230521449999998</v>
      </c>
      <c r="E181" s="916">
        <f t="shared" ref="E181:K181" si="55">E183</f>
        <v>31.733314889999999</v>
      </c>
      <c r="F181" s="916">
        <f t="shared" si="55"/>
        <v>29.388341279999999</v>
      </c>
      <c r="G181" s="916">
        <f t="shared" si="55"/>
        <v>39.377215629759213</v>
      </c>
      <c r="H181" s="916">
        <f>F181*0.95</f>
        <v>27.918924215999997</v>
      </c>
      <c r="I181" s="916">
        <f t="shared" si="55"/>
        <v>41.84240708036743</v>
      </c>
      <c r="J181" s="916">
        <f>H181*0.95</f>
        <v>26.522978005199995</v>
      </c>
      <c r="K181" s="916">
        <f t="shared" si="55"/>
        <v>40.768441529376211</v>
      </c>
      <c r="L181" s="916">
        <f>J181*0.95</f>
        <v>25.196829104939994</v>
      </c>
      <c r="M181" s="961">
        <f>G181+I181+K181</f>
        <v>121.98806423950285</v>
      </c>
      <c r="N181" s="961">
        <f>H181+J181+L181</f>
        <v>79.63873132613999</v>
      </c>
    </row>
    <row r="182" spans="1:14" ht="31.5" outlineLevel="1" x14ac:dyDescent="0.25">
      <c r="A182" s="962" t="s">
        <v>1298</v>
      </c>
      <c r="B182" s="909" t="s">
        <v>1299</v>
      </c>
      <c r="C182" s="908" t="s">
        <v>1122</v>
      </c>
      <c r="D182" s="916"/>
      <c r="E182" s="907"/>
      <c r="F182" s="907"/>
      <c r="G182" s="907"/>
      <c r="H182" s="907"/>
      <c r="I182" s="907"/>
      <c r="J182" s="907"/>
      <c r="K182" s="907"/>
      <c r="L182" s="907"/>
      <c r="M182" s="907"/>
      <c r="N182" s="907"/>
    </row>
    <row r="183" spans="1:14" ht="63" outlineLevel="1" x14ac:dyDescent="0.25">
      <c r="A183" s="962" t="s">
        <v>1300</v>
      </c>
      <c r="B183" s="909" t="s">
        <v>1301</v>
      </c>
      <c r="C183" s="908" t="s">
        <v>1122</v>
      </c>
      <c r="D183" s="916">
        <v>38.230521449999998</v>
      </c>
      <c r="E183" s="916">
        <v>31.733314889999999</v>
      </c>
      <c r="F183" s="916">
        <v>29.388341279999999</v>
      </c>
      <c r="G183" s="916">
        <f>$E$183/$E$102*G102</f>
        <v>39.377215629759213</v>
      </c>
      <c r="H183" s="916">
        <f>H181</f>
        <v>27.918924215999997</v>
      </c>
      <c r="I183" s="916">
        <f>$E$183/$E$102*I102</f>
        <v>41.84240708036743</v>
      </c>
      <c r="J183" s="916">
        <f>J181</f>
        <v>26.522978005199995</v>
      </c>
      <c r="K183" s="916">
        <f>$E$183/$E$102*K102</f>
        <v>40.768441529376211</v>
      </c>
      <c r="L183" s="916">
        <f>L181</f>
        <v>25.196829104939994</v>
      </c>
      <c r="M183" s="961">
        <f>G183+I183+K183</f>
        <v>121.98806423950285</v>
      </c>
      <c r="N183" s="961">
        <f t="shared" ref="N183:N186" si="56">H183+J183+L183</f>
        <v>79.63873132613999</v>
      </c>
    </row>
    <row r="184" spans="1:14" outlineLevel="1" x14ac:dyDescent="0.25">
      <c r="A184" s="962" t="s">
        <v>1302</v>
      </c>
      <c r="B184" s="911" t="s">
        <v>1140</v>
      </c>
      <c r="C184" s="908" t="s">
        <v>1122</v>
      </c>
      <c r="D184" s="916">
        <v>10.986527690000049</v>
      </c>
      <c r="E184" s="961">
        <v>5.0754628999970492</v>
      </c>
      <c r="F184" s="916">
        <v>3.3970879099999891</v>
      </c>
      <c r="G184" s="916">
        <f>F184</f>
        <v>3.3970879099999891</v>
      </c>
      <c r="H184" s="916">
        <f>H37*1.2</f>
        <v>2.8135285775132206</v>
      </c>
      <c r="I184" s="916">
        <f>G184</f>
        <v>3.3970879099999891</v>
      </c>
      <c r="J184" s="916">
        <f>J37*1.2</f>
        <v>4.0553785676699992</v>
      </c>
      <c r="K184" s="916">
        <f>I184</f>
        <v>3.3970879099999891</v>
      </c>
      <c r="L184" s="916">
        <f>L37*1.2</f>
        <v>4.0553785676699992</v>
      </c>
      <c r="M184" s="961">
        <f>G184+I184+K184</f>
        <v>10.191263729999967</v>
      </c>
      <c r="N184" s="961">
        <f t="shared" si="56"/>
        <v>10.924285712853219</v>
      </c>
    </row>
    <row r="185" spans="1:14" ht="31.5" x14ac:dyDescent="0.25">
      <c r="A185" s="912" t="s">
        <v>1303</v>
      </c>
      <c r="B185" s="955" t="s">
        <v>1304</v>
      </c>
      <c r="C185" s="908" t="s">
        <v>1122</v>
      </c>
      <c r="D185" s="916">
        <f>D186+D187+D191+D192+D193+D194+D195+D196+D198+D199+D200+D201+D202</f>
        <v>490.27908457000382</v>
      </c>
      <c r="E185" s="916">
        <f>E186+E192+E194+E195+E196+E198+E199+E200+E202</f>
        <v>473.89045019999941</v>
      </c>
      <c r="F185" s="916">
        <f>F186+F192+F194+F195+F196+F198+F199+F200+F202</f>
        <v>538.02409329000011</v>
      </c>
      <c r="G185" s="916">
        <f>G186+G192+G194+G195+G196+G198+G199+G200+G202</f>
        <v>533.66816037370677</v>
      </c>
      <c r="H185" s="907"/>
      <c r="I185" s="916">
        <f>I186+I192+I194+I195+I196+I198+I199+I200+I202</f>
        <v>562.80530870124596</v>
      </c>
      <c r="J185" s="907"/>
      <c r="K185" s="916">
        <f>K186+K192+K194+K195+K196+K198+K199+K200+K202</f>
        <v>576.20908815734867</v>
      </c>
      <c r="L185" s="907"/>
      <c r="M185" s="916">
        <f>M186+M192+M194+M195+M196+M198+M199+M200+M202</f>
        <v>1672.6825572323012</v>
      </c>
      <c r="N185" s="961">
        <f t="shared" si="56"/>
        <v>0</v>
      </c>
    </row>
    <row r="186" spans="1:14" outlineLevel="1" x14ac:dyDescent="0.25">
      <c r="A186" s="962" t="s">
        <v>1305</v>
      </c>
      <c r="B186" s="911" t="s">
        <v>1306</v>
      </c>
      <c r="C186" s="908" t="s">
        <v>1122</v>
      </c>
      <c r="D186" s="916">
        <v>186.20311201999999</v>
      </c>
      <c r="E186" s="916">
        <v>161.64953625999996</v>
      </c>
      <c r="F186" s="916">
        <v>183.04323442999993</v>
      </c>
      <c r="G186" s="961">
        <f>E186*1.1</f>
        <v>177.81448988599996</v>
      </c>
      <c r="H186" s="916">
        <f>H54*1.2</f>
        <v>188.28449654572259</v>
      </c>
      <c r="I186" s="961">
        <f>I54*1.1</f>
        <v>183.2742874070988</v>
      </c>
      <c r="J186" s="916">
        <f>J54*1.2</f>
        <v>193.93303144209426</v>
      </c>
      <c r="K186" s="961">
        <f>K54*1.1</f>
        <v>190.60525890338278</v>
      </c>
      <c r="L186" s="916">
        <f>L54*1.2</f>
        <v>199.75102238535709</v>
      </c>
      <c r="M186" s="961">
        <f>G186+I186+K186</f>
        <v>551.69403619648153</v>
      </c>
      <c r="N186" s="961">
        <f t="shared" si="56"/>
        <v>581.96855037317391</v>
      </c>
    </row>
    <row r="187" spans="1:14" ht="31.5" outlineLevel="1" x14ac:dyDescent="0.25">
      <c r="A187" s="962" t="s">
        <v>1307</v>
      </c>
      <c r="B187" s="911" t="s">
        <v>1308</v>
      </c>
      <c r="C187" s="908" t="s">
        <v>1122</v>
      </c>
      <c r="D187" s="907"/>
      <c r="E187" s="907"/>
      <c r="F187" s="907"/>
      <c r="G187" s="907"/>
      <c r="H187" s="907"/>
      <c r="I187" s="907"/>
      <c r="J187" s="907"/>
      <c r="K187" s="907"/>
      <c r="L187" s="907"/>
      <c r="M187" s="907"/>
      <c r="N187" s="907"/>
    </row>
    <row r="188" spans="1:14" ht="47.25" outlineLevel="1" x14ac:dyDescent="0.25">
      <c r="A188" s="962" t="s">
        <v>1309</v>
      </c>
      <c r="B188" s="909" t="s">
        <v>1310</v>
      </c>
      <c r="C188" s="908" t="s">
        <v>1122</v>
      </c>
      <c r="D188" s="907"/>
      <c r="E188" s="907"/>
      <c r="F188" s="907"/>
      <c r="G188" s="907"/>
      <c r="H188" s="907"/>
      <c r="I188" s="907"/>
      <c r="J188" s="907"/>
      <c r="K188" s="907"/>
      <c r="L188" s="907"/>
      <c r="M188" s="907"/>
      <c r="N188" s="907"/>
    </row>
    <row r="189" spans="1:14" ht="31.5" outlineLevel="1" x14ac:dyDescent="0.25">
      <c r="A189" s="962" t="s">
        <v>1311</v>
      </c>
      <c r="B189" s="909" t="s">
        <v>1312</v>
      </c>
      <c r="C189" s="908" t="s">
        <v>1122</v>
      </c>
      <c r="D189" s="907"/>
      <c r="E189" s="907"/>
      <c r="F189" s="907"/>
      <c r="G189" s="907"/>
      <c r="H189" s="907"/>
      <c r="I189" s="907"/>
      <c r="J189" s="907"/>
      <c r="K189" s="907"/>
      <c r="L189" s="907"/>
      <c r="M189" s="907"/>
      <c r="N189" s="907"/>
    </row>
    <row r="190" spans="1:14" outlineLevel="1" x14ac:dyDescent="0.25">
      <c r="A190" s="962" t="s">
        <v>1313</v>
      </c>
      <c r="B190" s="909" t="s">
        <v>1314</v>
      </c>
      <c r="C190" s="908" t="s">
        <v>1122</v>
      </c>
      <c r="D190" s="907"/>
      <c r="E190" s="907"/>
      <c r="F190" s="907"/>
      <c r="G190" s="907"/>
      <c r="H190" s="907"/>
      <c r="I190" s="907"/>
      <c r="J190" s="907"/>
      <c r="K190" s="907"/>
      <c r="L190" s="907"/>
      <c r="M190" s="907"/>
      <c r="N190" s="907"/>
    </row>
    <row r="191" spans="1:14" ht="78.75" outlineLevel="1" x14ac:dyDescent="0.25">
      <c r="A191" s="962" t="s">
        <v>1315</v>
      </c>
      <c r="B191" s="911" t="s">
        <v>1316</v>
      </c>
      <c r="C191" s="908" t="s">
        <v>1122</v>
      </c>
      <c r="D191" s="907"/>
      <c r="E191" s="907"/>
      <c r="F191" s="907"/>
      <c r="G191" s="907"/>
      <c r="H191" s="907"/>
      <c r="I191" s="907"/>
      <c r="J191" s="907"/>
      <c r="K191" s="907"/>
      <c r="L191" s="907"/>
      <c r="M191" s="907"/>
      <c r="N191" s="907"/>
    </row>
    <row r="192" spans="1:14" ht="63" outlineLevel="1" x14ac:dyDescent="0.25">
      <c r="A192" s="962" t="s">
        <v>1317</v>
      </c>
      <c r="B192" s="911" t="s">
        <v>1318</v>
      </c>
      <c r="C192" s="908" t="s">
        <v>1122</v>
      </c>
      <c r="D192" s="916">
        <v>2.36378354</v>
      </c>
      <c r="E192" s="916">
        <v>1.45741455</v>
      </c>
      <c r="F192" s="916">
        <v>1.5759444299999998</v>
      </c>
      <c r="G192" s="916">
        <f t="shared" ref="G192:M192" si="57">G64*1.2</f>
        <v>2.5331256</v>
      </c>
      <c r="H192" s="916">
        <f t="shared" si="57"/>
        <v>2.6082800636518741</v>
      </c>
      <c r="I192" s="916">
        <f t="shared" si="57"/>
        <v>2.6217849959999993</v>
      </c>
      <c r="J192" s="916">
        <f t="shared" si="57"/>
        <v>2.6865284655614308</v>
      </c>
      <c r="K192" s="916">
        <f t="shared" si="57"/>
        <v>2.7135474708599991</v>
      </c>
      <c r="L192" s="916">
        <f t="shared" si="57"/>
        <v>2.7671243195282735</v>
      </c>
      <c r="M192" s="916">
        <f t="shared" si="57"/>
        <v>7.8684580668599988</v>
      </c>
      <c r="N192" s="961">
        <f>H192+J192+L192</f>
        <v>8.0619328487415789</v>
      </c>
    </row>
    <row r="193" spans="1:14" ht="47.25" outlineLevel="1" x14ac:dyDescent="0.25">
      <c r="A193" s="962" t="s">
        <v>1319</v>
      </c>
      <c r="B193" s="911" t="s">
        <v>1320</v>
      </c>
      <c r="C193" s="908" t="s">
        <v>1122</v>
      </c>
      <c r="D193" s="907"/>
      <c r="E193" s="907"/>
      <c r="F193" s="907"/>
      <c r="G193" s="907"/>
      <c r="H193" s="907"/>
      <c r="I193" s="907"/>
      <c r="J193" s="907"/>
      <c r="K193" s="907"/>
      <c r="L193" s="907"/>
      <c r="M193" s="907"/>
      <c r="N193" s="907"/>
    </row>
    <row r="194" spans="1:14" outlineLevel="1" x14ac:dyDescent="0.25">
      <c r="A194" s="962" t="s">
        <v>1321</v>
      </c>
      <c r="B194" s="911" t="s">
        <v>1322</v>
      </c>
      <c r="C194" s="908" t="s">
        <v>1122</v>
      </c>
      <c r="D194" s="916">
        <v>136.76335043000003</v>
      </c>
      <c r="E194" s="916">
        <v>149.6579640299999</v>
      </c>
      <c r="F194" s="916">
        <v>157.07875101000008</v>
      </c>
      <c r="G194" s="916">
        <f>$E$194/$E$68*G68</f>
        <v>175.50807666385296</v>
      </c>
      <c r="H194" s="961">
        <f>H68/(F194+F195)*F194</f>
        <v>162.72475294791974</v>
      </c>
      <c r="I194" s="916">
        <f>$E$194/$E$68*I68</f>
        <v>182.52839973040707</v>
      </c>
      <c r="J194" s="916">
        <f>H194*1.03</f>
        <v>167.60649553635733</v>
      </c>
      <c r="K194" s="916">
        <f>$E$194/$E$68*K68</f>
        <v>189.82953571962338</v>
      </c>
      <c r="L194" s="916">
        <f>J194*1.03</f>
        <v>172.63469040244806</v>
      </c>
      <c r="M194" s="916">
        <f t="shared" ref="M194:N200" si="58">G194+I194+K194</f>
        <v>547.86601211388347</v>
      </c>
      <c r="N194" s="961">
        <f t="shared" si="58"/>
        <v>502.9659388867251</v>
      </c>
    </row>
    <row r="195" spans="1:14" outlineLevel="1" x14ac:dyDescent="0.25">
      <c r="A195" s="962" t="s">
        <v>1323</v>
      </c>
      <c r="B195" s="911" t="s">
        <v>1324</v>
      </c>
      <c r="C195" s="908" t="s">
        <v>1122</v>
      </c>
      <c r="D195" s="916">
        <v>38.798259639999991</v>
      </c>
      <c r="E195" s="916">
        <v>38.200019689999998</v>
      </c>
      <c r="F195" s="916">
        <v>46.64621442</v>
      </c>
      <c r="G195" s="916">
        <f>$E$195/$E$194*G194</f>
        <v>44.798230603813835</v>
      </c>
      <c r="H195" s="916">
        <f>H68/(F194+F195)*F195</f>
        <v>48.322855056104686</v>
      </c>
      <c r="I195" s="916">
        <f>$E$195/$E$194*I194</f>
        <v>46.590159827966389</v>
      </c>
      <c r="J195" s="916">
        <f>H195*1.03</f>
        <v>49.772540707787826</v>
      </c>
      <c r="K195" s="916">
        <f>$E$195/$E$194*K194</f>
        <v>48.453766221085054</v>
      </c>
      <c r="L195" s="916">
        <f>J195*1.03</f>
        <v>51.265716929021465</v>
      </c>
      <c r="M195" s="916">
        <f t="shared" si="58"/>
        <v>139.84215665286527</v>
      </c>
      <c r="N195" s="961">
        <f t="shared" si="58"/>
        <v>149.36111269291399</v>
      </c>
    </row>
    <row r="196" spans="1:14" ht="33.75" customHeight="1" outlineLevel="1" x14ac:dyDescent="0.25">
      <c r="A196" s="962" t="s">
        <v>1325</v>
      </c>
      <c r="B196" s="911" t="s">
        <v>1326</v>
      </c>
      <c r="C196" s="908" t="s">
        <v>1122</v>
      </c>
      <c r="D196" s="916">
        <v>61.304838169999989</v>
      </c>
      <c r="E196" s="916">
        <v>59.623620180000017</v>
      </c>
      <c r="F196" s="916">
        <v>78.242400150000009</v>
      </c>
      <c r="G196" s="916">
        <v>69.080077689999996</v>
      </c>
      <c r="H196" s="916">
        <f>F196-F197+8</f>
        <v>65.999842920000006</v>
      </c>
      <c r="I196" s="916">
        <v>72.967697450000003</v>
      </c>
      <c r="J196" s="916">
        <f>I196</f>
        <v>72.967697450000003</v>
      </c>
      <c r="K196" s="916">
        <v>76.855317209999995</v>
      </c>
      <c r="L196" s="916">
        <f>K196</f>
        <v>76.855317209999995</v>
      </c>
      <c r="M196" s="916">
        <f t="shared" si="58"/>
        <v>218.90309235000001</v>
      </c>
      <c r="N196" s="961">
        <f t="shared" si="58"/>
        <v>215.82285758</v>
      </c>
    </row>
    <row r="197" spans="1:14" outlineLevel="1" x14ac:dyDescent="0.25">
      <c r="A197" s="962" t="s">
        <v>1327</v>
      </c>
      <c r="B197" s="909" t="s">
        <v>1328</v>
      </c>
      <c r="C197" s="908" t="s">
        <v>1122</v>
      </c>
      <c r="D197" s="916">
        <v>0.42785699999999999</v>
      </c>
      <c r="E197" s="970">
        <v>1.2712919999999999</v>
      </c>
      <c r="F197" s="961">
        <v>20.242557229999999</v>
      </c>
      <c r="G197" s="961">
        <f>G124</f>
        <v>7.8356000000000003</v>
      </c>
      <c r="H197" s="961">
        <f>H124</f>
        <v>1.8740000000000001</v>
      </c>
      <c r="I197" s="961">
        <f>I124</f>
        <v>7.757244</v>
      </c>
      <c r="J197" s="961">
        <f>I197</f>
        <v>7.757244</v>
      </c>
      <c r="K197" s="961">
        <f>K124</f>
        <v>7.6020991200000001</v>
      </c>
      <c r="L197" s="961">
        <f>K197</f>
        <v>7.6020991200000001</v>
      </c>
      <c r="M197" s="916">
        <f t="shared" si="58"/>
        <v>23.194943119999998</v>
      </c>
      <c r="N197" s="961">
        <f t="shared" si="58"/>
        <v>17.233343120000001</v>
      </c>
    </row>
    <row r="198" spans="1:14" ht="31.5" outlineLevel="1" x14ac:dyDescent="0.25">
      <c r="A198" s="962" t="s">
        <v>1329</v>
      </c>
      <c r="B198" s="911" t="s">
        <v>1330</v>
      </c>
      <c r="C198" s="908" t="s">
        <v>1122</v>
      </c>
      <c r="D198" s="916">
        <v>10.674379269999998</v>
      </c>
      <c r="E198" s="916">
        <v>12.908206809999999</v>
      </c>
      <c r="F198" s="916">
        <v>14.677442256000001</v>
      </c>
      <c r="G198" s="916">
        <f>F198*1.04</f>
        <v>15.264539946240001</v>
      </c>
      <c r="H198" s="916">
        <f>G198</f>
        <v>15.264539946240001</v>
      </c>
      <c r="I198" s="916">
        <f>G198*1.04</f>
        <v>15.875121544089602</v>
      </c>
      <c r="J198" s="916">
        <f>I198</f>
        <v>15.875121544089602</v>
      </c>
      <c r="K198" s="916">
        <f>I198*1.04</f>
        <v>16.510126405853185</v>
      </c>
      <c r="L198" s="916">
        <f>K198</f>
        <v>16.510126405853185</v>
      </c>
      <c r="M198" s="916">
        <f t="shared" si="58"/>
        <v>47.649787896182787</v>
      </c>
      <c r="N198" s="961">
        <f t="shared" si="58"/>
        <v>47.649787896182787</v>
      </c>
    </row>
    <row r="199" spans="1:14" ht="31.5" outlineLevel="1" x14ac:dyDescent="0.25">
      <c r="A199" s="962" t="s">
        <v>1331</v>
      </c>
      <c r="B199" s="911" t="s">
        <v>1332</v>
      </c>
      <c r="C199" s="908" t="s">
        <v>1122</v>
      </c>
      <c r="D199" s="916">
        <v>19.400191079999988</v>
      </c>
      <c r="E199" s="916">
        <v>22.35797718999995</v>
      </c>
      <c r="F199" s="916">
        <v>31.796200284000001</v>
      </c>
      <c r="G199" s="916">
        <f>E199*1.04</f>
        <v>23.25229627759995</v>
      </c>
      <c r="H199" s="916">
        <f>H62*1.2</f>
        <v>32.43032225721597</v>
      </c>
      <c r="I199" s="916">
        <f>F199*1.04</f>
        <v>33.068048295360001</v>
      </c>
      <c r="J199" s="916">
        <f>J62*1.2</f>
        <v>33.403231924932456</v>
      </c>
      <c r="K199" s="916">
        <f>G199*1.04</f>
        <v>24.182388128703948</v>
      </c>
      <c r="L199" s="916">
        <f>L62*1.2</f>
        <v>34.405328882680429</v>
      </c>
      <c r="M199" s="916">
        <f t="shared" si="58"/>
        <v>80.502732701663902</v>
      </c>
      <c r="N199" s="961">
        <f t="shared" si="58"/>
        <v>100.23888306482885</v>
      </c>
    </row>
    <row r="200" spans="1:14" ht="31.5" outlineLevel="1" x14ac:dyDescent="0.25">
      <c r="A200" s="962" t="s">
        <v>1333</v>
      </c>
      <c r="B200" s="911" t="s">
        <v>1334</v>
      </c>
      <c r="C200" s="908" t="s">
        <v>1122</v>
      </c>
      <c r="D200" s="916">
        <v>2.2795566300000019</v>
      </c>
      <c r="E200" s="916">
        <v>2.2313368100000002</v>
      </c>
      <c r="F200" s="916">
        <v>2.2930365000000004</v>
      </c>
      <c r="G200" s="916">
        <f>F200</f>
        <v>2.2930365000000004</v>
      </c>
      <c r="H200" s="916">
        <f>G200-1.4</f>
        <v>0.89303650000000045</v>
      </c>
      <c r="I200" s="916">
        <f>G200</f>
        <v>2.2930365000000004</v>
      </c>
      <c r="J200" s="916">
        <f>I200-1.4</f>
        <v>0.89303650000000045</v>
      </c>
      <c r="K200" s="916">
        <f>G200</f>
        <v>2.2930365000000004</v>
      </c>
      <c r="L200" s="916">
        <f>K200-1.4</f>
        <v>0.89303650000000045</v>
      </c>
      <c r="M200" s="916">
        <f t="shared" si="58"/>
        <v>6.8791095000000011</v>
      </c>
      <c r="N200" s="961">
        <f t="shared" si="58"/>
        <v>2.6791095000000014</v>
      </c>
    </row>
    <row r="201" spans="1:14" ht="94.5" outlineLevel="1" x14ac:dyDescent="0.25">
      <c r="A201" s="962" t="s">
        <v>1335</v>
      </c>
      <c r="B201" s="911" t="s">
        <v>1336</v>
      </c>
      <c r="C201" s="908" t="s">
        <v>1122</v>
      </c>
      <c r="D201" s="907"/>
      <c r="E201" s="907"/>
      <c r="F201" s="907"/>
      <c r="G201" s="907"/>
      <c r="H201" s="907"/>
      <c r="I201" s="907"/>
      <c r="J201" s="907"/>
      <c r="K201" s="907"/>
      <c r="L201" s="907"/>
      <c r="M201" s="907"/>
      <c r="N201" s="907"/>
    </row>
    <row r="202" spans="1:14" ht="31.5" outlineLevel="1" x14ac:dyDescent="0.25">
      <c r="A202" s="962" t="s">
        <v>1337</v>
      </c>
      <c r="B202" s="911" t="s">
        <v>1338</v>
      </c>
      <c r="C202" s="908" t="s">
        <v>1122</v>
      </c>
      <c r="D202" s="916">
        <v>32.491613790003882</v>
      </c>
      <c r="E202" s="961">
        <v>25.80437467999964</v>
      </c>
      <c r="F202" s="916">
        <v>22.670869810000088</v>
      </c>
      <c r="G202" s="916">
        <f>F202*1.02</f>
        <v>23.124287206200091</v>
      </c>
      <c r="H202" s="916">
        <f>H73*1.2</f>
        <v>23.581263028316776</v>
      </c>
      <c r="I202" s="916">
        <f>G202*1.02</f>
        <v>23.586772950324093</v>
      </c>
      <c r="J202" s="916">
        <f>J73*1.2</f>
        <v>24.288700919166281</v>
      </c>
      <c r="K202" s="916">
        <f>I202*1.05</f>
        <v>24.7661115978403</v>
      </c>
      <c r="L202" s="916">
        <f>L73*1.2</f>
        <v>25.017361946741271</v>
      </c>
      <c r="M202" s="916">
        <f>G202+I202+K202</f>
        <v>71.477171754364491</v>
      </c>
      <c r="N202" s="961">
        <f>H202+J202+L202</f>
        <v>72.887325894224333</v>
      </c>
    </row>
    <row r="203" spans="1:14" ht="31.5" x14ac:dyDescent="0.25">
      <c r="A203" s="912" t="s">
        <v>1339</v>
      </c>
      <c r="B203" s="955" t="s">
        <v>1340</v>
      </c>
      <c r="C203" s="908" t="s">
        <v>1122</v>
      </c>
      <c r="D203" s="907"/>
      <c r="E203" s="907"/>
      <c r="F203" s="907"/>
      <c r="G203" s="907"/>
      <c r="H203" s="907"/>
      <c r="I203" s="907"/>
      <c r="J203" s="907"/>
      <c r="K203" s="907"/>
      <c r="L203" s="907"/>
      <c r="M203" s="907"/>
      <c r="N203" s="907"/>
    </row>
    <row r="204" spans="1:14" ht="47.25" outlineLevel="1" x14ac:dyDescent="0.25">
      <c r="A204" s="962" t="s">
        <v>1341</v>
      </c>
      <c r="B204" s="911" t="s">
        <v>1342</v>
      </c>
      <c r="C204" s="908" t="s">
        <v>1122</v>
      </c>
      <c r="D204" s="907"/>
      <c r="E204" s="907"/>
      <c r="F204" s="907"/>
      <c r="G204" s="907"/>
      <c r="H204" s="907"/>
      <c r="I204" s="907"/>
      <c r="J204" s="907"/>
      <c r="K204" s="907"/>
      <c r="L204" s="907"/>
      <c r="M204" s="907"/>
      <c r="N204" s="907"/>
    </row>
    <row r="205" spans="1:14" ht="47.25" outlineLevel="1" x14ac:dyDescent="0.25">
      <c r="A205" s="962" t="s">
        <v>1343</v>
      </c>
      <c r="B205" s="911" t="s">
        <v>1344</v>
      </c>
      <c r="C205" s="908" t="s">
        <v>1122</v>
      </c>
      <c r="D205" s="907"/>
      <c r="E205" s="907"/>
      <c r="F205" s="907"/>
      <c r="G205" s="907"/>
      <c r="H205" s="907"/>
      <c r="I205" s="907"/>
      <c r="J205" s="907"/>
      <c r="K205" s="907"/>
      <c r="L205" s="907"/>
      <c r="M205" s="907"/>
      <c r="N205" s="907"/>
    </row>
    <row r="206" spans="1:14" ht="62.25" customHeight="1" outlineLevel="1" x14ac:dyDescent="0.25">
      <c r="A206" s="962" t="s">
        <v>1345</v>
      </c>
      <c r="B206" s="909" t="s">
        <v>1346</v>
      </c>
      <c r="C206" s="908" t="s">
        <v>1122</v>
      </c>
      <c r="D206" s="907"/>
      <c r="E206" s="907"/>
      <c r="F206" s="907"/>
      <c r="G206" s="907"/>
      <c r="H206" s="907"/>
      <c r="I206" s="907"/>
      <c r="J206" s="907"/>
      <c r="K206" s="907"/>
      <c r="L206" s="907"/>
      <c r="M206" s="907"/>
      <c r="N206" s="907"/>
    </row>
    <row r="207" spans="1:14" ht="31.5" outlineLevel="1" x14ac:dyDescent="0.25">
      <c r="A207" s="912" t="s">
        <v>1347</v>
      </c>
      <c r="B207" s="914" t="s">
        <v>1348</v>
      </c>
      <c r="C207" s="908" t="s">
        <v>1122</v>
      </c>
      <c r="D207" s="907"/>
      <c r="E207" s="907"/>
      <c r="F207" s="907"/>
      <c r="G207" s="907"/>
      <c r="H207" s="907"/>
      <c r="I207" s="907"/>
      <c r="J207" s="907"/>
      <c r="K207" s="907"/>
      <c r="L207" s="907"/>
      <c r="M207" s="907"/>
      <c r="N207" s="907"/>
    </row>
    <row r="208" spans="1:14" ht="63" outlineLevel="1" x14ac:dyDescent="0.25">
      <c r="A208" s="912" t="s">
        <v>1349</v>
      </c>
      <c r="B208" s="914" t="s">
        <v>1350</v>
      </c>
      <c r="C208" s="908" t="s">
        <v>1122</v>
      </c>
      <c r="D208" s="907"/>
      <c r="E208" s="907"/>
      <c r="F208" s="907"/>
      <c r="G208" s="907"/>
      <c r="H208" s="907"/>
      <c r="I208" s="907"/>
      <c r="J208" s="907"/>
      <c r="K208" s="907"/>
      <c r="L208" s="907"/>
      <c r="M208" s="907"/>
      <c r="N208" s="907"/>
    </row>
    <row r="209" spans="1:14" ht="31.5" outlineLevel="1" x14ac:dyDescent="0.25">
      <c r="A209" s="910" t="s">
        <v>1351</v>
      </c>
      <c r="B209" s="911" t="s">
        <v>1352</v>
      </c>
      <c r="C209" s="908" t="s">
        <v>1122</v>
      </c>
      <c r="D209" s="907"/>
      <c r="E209" s="907"/>
      <c r="F209" s="907"/>
      <c r="G209" s="907"/>
      <c r="H209" s="907"/>
      <c r="I209" s="907"/>
      <c r="J209" s="907"/>
      <c r="K209" s="907"/>
      <c r="L209" s="907"/>
      <c r="M209" s="907"/>
      <c r="N209" s="907"/>
    </row>
    <row r="210" spans="1:14" ht="31.5" x14ac:dyDescent="0.25">
      <c r="A210" s="912" t="s">
        <v>1353</v>
      </c>
      <c r="B210" s="955" t="s">
        <v>1354</v>
      </c>
      <c r="C210" s="908" t="s">
        <v>1122</v>
      </c>
      <c r="D210" s="916">
        <f>D211</f>
        <v>26.647181880000002</v>
      </c>
      <c r="E210" s="916">
        <f>E211</f>
        <v>50.482192250000004</v>
      </c>
      <c r="F210" s="916">
        <f>F211</f>
        <v>29.717906520000003</v>
      </c>
      <c r="G210" s="916">
        <f t="shared" ref="G210:L210" si="59">G211</f>
        <v>89.386199999999988</v>
      </c>
      <c r="H210" s="916">
        <f t="shared" si="59"/>
        <v>87.854011999999997</v>
      </c>
      <c r="I210" s="916">
        <f t="shared" si="59"/>
        <v>95.374099999999999</v>
      </c>
      <c r="J210" s="916">
        <f t="shared" si="59"/>
        <v>214.08884000000003</v>
      </c>
      <c r="K210" s="916">
        <f t="shared" si="59"/>
        <v>91.432239999999993</v>
      </c>
      <c r="L210" s="916">
        <f t="shared" si="59"/>
        <v>154.34719999999999</v>
      </c>
      <c r="M210" s="916">
        <f>G210+I210+K210</f>
        <v>276.19253999999995</v>
      </c>
      <c r="N210" s="961">
        <f t="shared" ref="N210:N223" si="60">H210+J210+L210</f>
        <v>456.290052</v>
      </c>
    </row>
    <row r="211" spans="1:14" ht="31.5" outlineLevel="1" x14ac:dyDescent="0.25">
      <c r="A211" s="910" t="s">
        <v>1355</v>
      </c>
      <c r="B211" s="911" t="s">
        <v>1356</v>
      </c>
      <c r="C211" s="908" t="s">
        <v>1122</v>
      </c>
      <c r="D211" s="916">
        <f>SUM(D212:D215)</f>
        <v>26.647181880000002</v>
      </c>
      <c r="E211" s="916">
        <f>SUM(E212:E215)</f>
        <v>50.482192250000004</v>
      </c>
      <c r="F211" s="916">
        <f>SUM(F212:F215)</f>
        <v>29.717906520000003</v>
      </c>
      <c r="G211" s="916">
        <f t="shared" ref="G211:L211" si="61">SUM(G212:G215)</f>
        <v>89.386199999999988</v>
      </c>
      <c r="H211" s="916">
        <f t="shared" si="61"/>
        <v>87.854011999999997</v>
      </c>
      <c r="I211" s="916">
        <f t="shared" si="61"/>
        <v>95.374099999999999</v>
      </c>
      <c r="J211" s="916">
        <f t="shared" si="61"/>
        <v>214.08884000000003</v>
      </c>
      <c r="K211" s="916">
        <f t="shared" si="61"/>
        <v>91.432239999999993</v>
      </c>
      <c r="L211" s="916">
        <f t="shared" si="61"/>
        <v>154.34719999999999</v>
      </c>
      <c r="M211" s="916">
        <f>G211+I211+K211</f>
        <v>276.19253999999995</v>
      </c>
      <c r="N211" s="961">
        <f t="shared" si="60"/>
        <v>456.290052</v>
      </c>
    </row>
    <row r="212" spans="1:14" ht="31.5" outlineLevel="1" x14ac:dyDescent="0.25">
      <c r="A212" s="910" t="s">
        <v>1357</v>
      </c>
      <c r="B212" s="909" t="s">
        <v>1358</v>
      </c>
      <c r="C212" s="908" t="s">
        <v>1122</v>
      </c>
      <c r="D212" s="916">
        <v>3.2804000000000002</v>
      </c>
      <c r="E212" s="916">
        <v>0.48</v>
      </c>
      <c r="F212" s="916">
        <v>6.3309592800000001</v>
      </c>
      <c r="G212" s="916">
        <f>('С № 3'!AD22+'Г № 16'!AC20+'Г № 16'!AC21-SUM('С № 3'!AD44:AD48))*1.2</f>
        <v>28.741999999999997</v>
      </c>
      <c r="H212" s="916">
        <f>('С № 3'!AE22+'Г № 16'!AD20+'Г № 16'!AD21-SUM('С № 3'!AE44:AE48))*1.2</f>
        <v>8.7510120000000011</v>
      </c>
      <c r="I212" s="916">
        <f>('С № 3'!AF22+'Г № 16'!AF20)*1.2</f>
        <v>58.755000000000003</v>
      </c>
      <c r="J212" s="916">
        <f>('С № 3'!AG22+'Г № 16'!AG20+'Г № 16'!AG21)*1.2</f>
        <v>186.78120000000001</v>
      </c>
      <c r="K212" s="916">
        <f>('С № 3'!AH22+'Г № 16'!AI20+'Г № 16'!AI21-'С № 3'!AH49-'С № 3'!AH50)*1.2</f>
        <v>64.408000000000001</v>
      </c>
      <c r="L212" s="916">
        <f>('С № 3'!AI22+'Г № 16'!AJ20+'Г № 16'!AJ21-'С № 3'!AI49-'С № 3'!AI50)*1.2</f>
        <v>126.32319999999999</v>
      </c>
      <c r="M212" s="916">
        <f t="shared" ref="M212:M214" si="62">G212+I212+K212</f>
        <v>151.905</v>
      </c>
      <c r="N212" s="961">
        <f t="shared" si="60"/>
        <v>321.855412</v>
      </c>
    </row>
    <row r="213" spans="1:14" ht="31.5" outlineLevel="1" x14ac:dyDescent="0.25">
      <c r="A213" s="910" t="s">
        <v>1359</v>
      </c>
      <c r="B213" s="909" t="s">
        <v>1360</v>
      </c>
      <c r="C213" s="908" t="s">
        <v>1122</v>
      </c>
      <c r="D213" s="916">
        <v>22.251614920000002</v>
      </c>
      <c r="E213" s="916">
        <v>39.268426600000005</v>
      </c>
      <c r="F213" s="916">
        <v>15.997782370000001</v>
      </c>
      <c r="G213" s="916">
        <f>('С № 3'!AD24+'Г № 16'!AC23-'С № 3'!AD58)*1.2</f>
        <v>54.744099999999996</v>
      </c>
      <c r="H213" s="916">
        <f>('С № 3'!AE24+'Г № 16'!AD23-'С № 3'!AE58)*1.2</f>
        <v>67.702987999999991</v>
      </c>
      <c r="I213" s="916">
        <f>('С № 3'!AF24+'Г № 16'!AF23-'С № 3'!AF78-'С № 3'!AF79)*1.2</f>
        <v>22.959099999999999</v>
      </c>
      <c r="J213" s="916">
        <f>('С № 3'!AG24+'Г № 16'!AG23-'С № 3'!AG78-'С № 3'!AG79)*1.2</f>
        <v>20.107119999999998</v>
      </c>
      <c r="K213" s="916">
        <f>('С № 3'!AH24+'Г № 16'!AI23)*1.2</f>
        <v>26.423999999999999</v>
      </c>
      <c r="L213" s="916">
        <f>('С № 3'!AI24+'Г № 16'!AJ23)*1.2</f>
        <v>26.423999999999999</v>
      </c>
      <c r="M213" s="916">
        <f t="shared" si="62"/>
        <v>104.12719999999999</v>
      </c>
      <c r="N213" s="961">
        <f t="shared" si="60"/>
        <v>114.23410799999999</v>
      </c>
    </row>
    <row r="214" spans="1:14" ht="47.25" outlineLevel="1" x14ac:dyDescent="0.25">
      <c r="A214" s="910" t="s">
        <v>1361</v>
      </c>
      <c r="B214" s="909" t="s">
        <v>1362</v>
      </c>
      <c r="C214" s="908" t="s">
        <v>1122</v>
      </c>
      <c r="D214" s="916">
        <v>1.0742780599999999</v>
      </c>
      <c r="E214" s="970">
        <v>0.02</v>
      </c>
      <c r="F214" s="916">
        <v>3.48862687</v>
      </c>
      <c r="G214" s="916">
        <f>(SUM('С № 3'!AD44:AD48)+'С № 3'!AD58)*1.2</f>
        <v>4.5</v>
      </c>
      <c r="H214" s="916">
        <f>(SUM('С № 3'!AE44:AE48)+'С № 3'!AE58)*1.2</f>
        <v>2.0000120000000003</v>
      </c>
      <c r="I214" s="916">
        <f>('С № 3'!AF78+'С № 3'!AF79)*1.2</f>
        <v>5</v>
      </c>
      <c r="J214" s="916">
        <f>('С № 3'!AG78+'С № 3'!AG79)*1.2</f>
        <v>5.0004</v>
      </c>
      <c r="K214" s="916">
        <f>('С № 3'!AH49+'С № 3'!AH50)*1.2</f>
        <v>2.4000000000000001E-4</v>
      </c>
      <c r="L214" s="916">
        <f>('С № 3'!AI49+'С № 3'!AI50)*1.2</f>
        <v>1</v>
      </c>
      <c r="M214" s="916">
        <f t="shared" si="62"/>
        <v>9.5002399999999998</v>
      </c>
      <c r="N214" s="961">
        <f t="shared" si="60"/>
        <v>8.0004120000000007</v>
      </c>
    </row>
    <row r="215" spans="1:14" ht="47.25" outlineLevel="1" x14ac:dyDescent="0.25">
      <c r="A215" s="910" t="s">
        <v>1363</v>
      </c>
      <c r="B215" s="909" t="s">
        <v>1364</v>
      </c>
      <c r="C215" s="908" t="s">
        <v>1122</v>
      </c>
      <c r="D215" s="970">
        <v>4.0888899999999999E-2</v>
      </c>
      <c r="E215" s="970">
        <v>10.713765649999999</v>
      </c>
      <c r="F215" s="916">
        <v>3.9005380000000001</v>
      </c>
      <c r="G215" s="916">
        <f>('С № 3'!AD26+'Г № 16'!AC25)*1.2</f>
        <v>1.4000999999999999</v>
      </c>
      <c r="H215" s="916">
        <f>('С № 3'!AE26+'Г № 16'!AD25)*1.2</f>
        <v>9.4</v>
      </c>
      <c r="I215" s="916">
        <f>('С № 3'!AF26+'Г № 16'!AF25)*1.2</f>
        <v>8.66</v>
      </c>
      <c r="J215" s="916">
        <f>('С № 3'!AG26+'Г № 16'!AG25)*1.2</f>
        <v>2.2001200000000001</v>
      </c>
      <c r="K215" s="916">
        <f>('С № 3'!AH26+'Г № 16'!AI25)*1.2</f>
        <v>0.6</v>
      </c>
      <c r="L215" s="916">
        <f>('С № 3'!AI26+'Г № 16'!AJ25)*1.2</f>
        <v>0.6</v>
      </c>
      <c r="M215" s="961">
        <f>G215+I215+K215</f>
        <v>10.6601</v>
      </c>
      <c r="N215" s="961">
        <f t="shared" si="60"/>
        <v>12.20012</v>
      </c>
    </row>
    <row r="216" spans="1:14" ht="47.25" hidden="1" x14ac:dyDescent="0.25">
      <c r="A216" s="910" t="s">
        <v>1365</v>
      </c>
      <c r="B216" s="909" t="s">
        <v>1366</v>
      </c>
      <c r="C216" s="908" t="s">
        <v>1122</v>
      </c>
      <c r="D216" s="907"/>
      <c r="E216" s="907"/>
      <c r="F216" s="907"/>
      <c r="G216" s="907"/>
      <c r="H216" s="907"/>
      <c r="I216" s="907"/>
      <c r="J216" s="907"/>
      <c r="K216" s="907"/>
      <c r="L216" s="907"/>
      <c r="M216" s="907"/>
      <c r="N216" s="961">
        <f t="shared" si="60"/>
        <v>0</v>
      </c>
    </row>
    <row r="217" spans="1:14" ht="47.25" hidden="1" x14ac:dyDescent="0.25">
      <c r="A217" s="910" t="s">
        <v>1367</v>
      </c>
      <c r="B217" s="909" t="s">
        <v>1368</v>
      </c>
      <c r="C217" s="908" t="s">
        <v>1122</v>
      </c>
      <c r="D217" s="907"/>
      <c r="E217" s="907"/>
      <c r="F217" s="907"/>
      <c r="G217" s="907"/>
      <c r="H217" s="907"/>
      <c r="I217" s="907"/>
      <c r="J217" s="907"/>
      <c r="K217" s="907"/>
      <c r="L217" s="907"/>
      <c r="M217" s="907"/>
      <c r="N217" s="961">
        <f t="shared" si="60"/>
        <v>0</v>
      </c>
    </row>
    <row r="218" spans="1:14" ht="31.5" hidden="1" x14ac:dyDescent="0.25">
      <c r="A218" s="910" t="s">
        <v>1369</v>
      </c>
      <c r="B218" s="911" t="s">
        <v>1370</v>
      </c>
      <c r="C218" s="908" t="s">
        <v>1122</v>
      </c>
      <c r="D218" s="907"/>
      <c r="E218" s="907"/>
      <c r="F218" s="907"/>
      <c r="G218" s="907"/>
      <c r="H218" s="907"/>
      <c r="I218" s="907"/>
      <c r="J218" s="907"/>
      <c r="K218" s="907"/>
      <c r="L218" s="907"/>
      <c r="M218" s="907"/>
      <c r="N218" s="961">
        <f t="shared" si="60"/>
        <v>0</v>
      </c>
    </row>
    <row r="219" spans="1:14" ht="47.25" hidden="1" x14ac:dyDescent="0.25">
      <c r="A219" s="910" t="s">
        <v>1371</v>
      </c>
      <c r="B219" s="911" t="s">
        <v>1372</v>
      </c>
      <c r="C219" s="908" t="s">
        <v>1122</v>
      </c>
      <c r="D219" s="907"/>
      <c r="E219" s="907"/>
      <c r="F219" s="907"/>
      <c r="G219" s="907"/>
      <c r="H219" s="907"/>
      <c r="I219" s="907"/>
      <c r="J219" s="907"/>
      <c r="K219" s="907"/>
      <c r="L219" s="907"/>
      <c r="M219" s="907"/>
      <c r="N219" s="961">
        <f t="shared" si="60"/>
        <v>0</v>
      </c>
    </row>
    <row r="220" spans="1:14" hidden="1" x14ac:dyDescent="0.25">
      <c r="A220" s="910" t="s">
        <v>1373</v>
      </c>
      <c r="B220" s="911" t="s">
        <v>1203</v>
      </c>
      <c r="C220" s="908" t="s">
        <v>656</v>
      </c>
      <c r="D220" s="907"/>
      <c r="E220" s="907"/>
      <c r="F220" s="907"/>
      <c r="G220" s="907"/>
      <c r="H220" s="907"/>
      <c r="I220" s="907"/>
      <c r="J220" s="907"/>
      <c r="K220" s="907"/>
      <c r="L220" s="907"/>
      <c r="M220" s="907"/>
      <c r="N220" s="961">
        <f t="shared" si="60"/>
        <v>0</v>
      </c>
    </row>
    <row r="221" spans="1:14" ht="63" hidden="1" x14ac:dyDescent="0.25">
      <c r="A221" s="910" t="s">
        <v>1374</v>
      </c>
      <c r="B221" s="909" t="s">
        <v>1375</v>
      </c>
      <c r="C221" s="908" t="s">
        <v>1122</v>
      </c>
      <c r="D221" s="907"/>
      <c r="E221" s="907"/>
      <c r="F221" s="907"/>
      <c r="G221" s="907"/>
      <c r="H221" s="907"/>
      <c r="I221" s="907"/>
      <c r="J221" s="907"/>
      <c r="K221" s="907"/>
      <c r="L221" s="907"/>
      <c r="M221" s="907"/>
      <c r="N221" s="961">
        <f t="shared" si="60"/>
        <v>0</v>
      </c>
    </row>
    <row r="222" spans="1:14" ht="31.5" x14ac:dyDescent="0.25">
      <c r="A222" s="912" t="s">
        <v>1376</v>
      </c>
      <c r="B222" s="955" t="s">
        <v>1377</v>
      </c>
      <c r="C222" s="908" t="s">
        <v>1122</v>
      </c>
      <c r="D222" s="916">
        <f t="shared" ref="D222:M222" si="63">D223</f>
        <v>13.905409099999993</v>
      </c>
      <c r="E222" s="916">
        <f t="shared" si="63"/>
        <v>16.675705430000001</v>
      </c>
      <c r="F222" s="916">
        <f t="shared" si="63"/>
        <v>17.101120359999999</v>
      </c>
      <c r="G222" s="916">
        <f t="shared" si="63"/>
        <v>14.818</v>
      </c>
      <c r="H222" s="916">
        <f t="shared" si="63"/>
        <v>12.695382482298422</v>
      </c>
      <c r="I222" s="916">
        <f t="shared" si="63"/>
        <v>14.818</v>
      </c>
      <c r="J222" s="916">
        <f t="shared" si="63"/>
        <v>6.347691241149211</v>
      </c>
      <c r="K222" s="916">
        <f t="shared" si="63"/>
        <v>17.574932903367369</v>
      </c>
      <c r="L222" s="916">
        <f t="shared" si="63"/>
        <v>5.0781529929193692</v>
      </c>
      <c r="M222" s="916">
        <f t="shared" si="63"/>
        <v>47.210932903367365</v>
      </c>
      <c r="N222" s="961">
        <f t="shared" si="60"/>
        <v>24.121226716367005</v>
      </c>
    </row>
    <row r="223" spans="1:14" outlineLevel="1" x14ac:dyDescent="0.25">
      <c r="A223" s="910" t="s">
        <v>1378</v>
      </c>
      <c r="B223" s="911" t="s">
        <v>1379</v>
      </c>
      <c r="C223" s="908" t="s">
        <v>1122</v>
      </c>
      <c r="D223" s="916">
        <v>13.905409099999993</v>
      </c>
      <c r="E223" s="916">
        <v>16.675705430000001</v>
      </c>
      <c r="F223" s="961">
        <v>17.101120359999999</v>
      </c>
      <c r="G223" s="961">
        <f t="shared" ref="G223:L223" si="64">G99</f>
        <v>14.818</v>
      </c>
      <c r="H223" s="961">
        <f t="shared" si="64"/>
        <v>12.695382482298422</v>
      </c>
      <c r="I223" s="961">
        <f t="shared" si="64"/>
        <v>14.818</v>
      </c>
      <c r="J223" s="961">
        <f t="shared" si="64"/>
        <v>6.347691241149211</v>
      </c>
      <c r="K223" s="961">
        <f t="shared" si="64"/>
        <v>17.574932903367369</v>
      </c>
      <c r="L223" s="961">
        <f t="shared" si="64"/>
        <v>5.0781529929193692</v>
      </c>
      <c r="M223" s="961">
        <f>G223+I223+K223</f>
        <v>47.210932903367365</v>
      </c>
      <c r="N223" s="961">
        <f t="shared" si="60"/>
        <v>24.121226716367005</v>
      </c>
    </row>
    <row r="224" spans="1:14" ht="31.5" outlineLevel="1" x14ac:dyDescent="0.25">
      <c r="A224" s="910" t="s">
        <v>1380</v>
      </c>
      <c r="B224" s="911" t="s">
        <v>1381</v>
      </c>
      <c r="C224" s="908" t="s">
        <v>1122</v>
      </c>
      <c r="D224" s="907"/>
      <c r="E224" s="907"/>
      <c r="F224" s="907"/>
      <c r="G224" s="907"/>
      <c r="H224" s="907"/>
      <c r="I224" s="907"/>
      <c r="J224" s="907"/>
      <c r="K224" s="907"/>
      <c r="L224" s="907"/>
      <c r="M224" s="907"/>
      <c r="N224" s="907"/>
    </row>
    <row r="225" spans="1:14" outlineLevel="1" x14ac:dyDescent="0.25">
      <c r="A225" s="910" t="s">
        <v>1382</v>
      </c>
      <c r="B225" s="909" t="s">
        <v>1383</v>
      </c>
      <c r="C225" s="908" t="s">
        <v>1122</v>
      </c>
      <c r="D225" s="907"/>
      <c r="E225" s="907"/>
      <c r="F225" s="907"/>
      <c r="G225" s="907"/>
      <c r="H225" s="907"/>
      <c r="I225" s="907"/>
      <c r="J225" s="907"/>
      <c r="K225" s="907"/>
      <c r="L225" s="907"/>
      <c r="M225" s="907"/>
      <c r="N225" s="907"/>
    </row>
    <row r="226" spans="1:14" ht="31.5" outlineLevel="1" x14ac:dyDescent="0.25">
      <c r="A226" s="910" t="s">
        <v>1384</v>
      </c>
      <c r="B226" s="909" t="s">
        <v>1385</v>
      </c>
      <c r="C226" s="908" t="s">
        <v>1122</v>
      </c>
      <c r="D226" s="907"/>
      <c r="E226" s="907"/>
      <c r="F226" s="907"/>
      <c r="G226" s="907"/>
      <c r="H226" s="907"/>
      <c r="I226" s="907"/>
      <c r="J226" s="907"/>
      <c r="K226" s="907"/>
      <c r="L226" s="907"/>
      <c r="M226" s="907"/>
      <c r="N226" s="907"/>
    </row>
    <row r="227" spans="1:14" ht="31.5" outlineLevel="1" x14ac:dyDescent="0.25">
      <c r="A227" s="910" t="s">
        <v>1386</v>
      </c>
      <c r="B227" s="909" t="s">
        <v>1387</v>
      </c>
      <c r="C227" s="908" t="s">
        <v>1122</v>
      </c>
      <c r="D227" s="907"/>
      <c r="E227" s="907"/>
      <c r="F227" s="907"/>
      <c r="G227" s="907"/>
      <c r="H227" s="907"/>
      <c r="I227" s="907"/>
      <c r="J227" s="907"/>
      <c r="K227" s="907"/>
      <c r="L227" s="907"/>
      <c r="M227" s="907"/>
      <c r="N227" s="907"/>
    </row>
    <row r="228" spans="1:14" ht="31.5" outlineLevel="1" x14ac:dyDescent="0.25">
      <c r="A228" s="910" t="s">
        <v>1388</v>
      </c>
      <c r="B228" s="911" t="s">
        <v>1389</v>
      </c>
      <c r="C228" s="908" t="s">
        <v>1122</v>
      </c>
      <c r="D228" s="907"/>
      <c r="E228" s="907"/>
      <c r="F228" s="907"/>
      <c r="G228" s="907"/>
      <c r="H228" s="907"/>
      <c r="I228" s="907"/>
      <c r="J228" s="907"/>
      <c r="K228" s="907"/>
      <c r="L228" s="907"/>
      <c r="M228" s="907"/>
      <c r="N228" s="907"/>
    </row>
    <row r="229" spans="1:14" ht="47.25" outlineLevel="1" x14ac:dyDescent="0.25">
      <c r="A229" s="910" t="s">
        <v>1390</v>
      </c>
      <c r="B229" s="911" t="s">
        <v>1391</v>
      </c>
      <c r="C229" s="908" t="s">
        <v>1122</v>
      </c>
      <c r="D229" s="907"/>
      <c r="E229" s="907"/>
      <c r="F229" s="907"/>
      <c r="G229" s="907"/>
      <c r="H229" s="907"/>
      <c r="I229" s="907"/>
      <c r="J229" s="907"/>
      <c r="K229" s="907"/>
      <c r="L229" s="907"/>
      <c r="M229" s="907"/>
      <c r="N229" s="907"/>
    </row>
    <row r="230" spans="1:14" outlineLevel="1" x14ac:dyDescent="0.25">
      <c r="A230" s="910" t="s">
        <v>1392</v>
      </c>
      <c r="B230" s="909" t="s">
        <v>1393</v>
      </c>
      <c r="C230" s="908" t="s">
        <v>1122</v>
      </c>
      <c r="D230" s="907"/>
      <c r="E230" s="907"/>
      <c r="F230" s="907"/>
      <c r="G230" s="907"/>
      <c r="H230" s="907"/>
      <c r="I230" s="907"/>
      <c r="J230" s="907"/>
      <c r="K230" s="907"/>
      <c r="L230" s="907"/>
      <c r="M230" s="907"/>
      <c r="N230" s="907"/>
    </row>
    <row r="231" spans="1:14" outlineLevel="1" x14ac:dyDescent="0.25">
      <c r="A231" s="910" t="s">
        <v>1394</v>
      </c>
      <c r="B231" s="909" t="s">
        <v>1395</v>
      </c>
      <c r="C231" s="908" t="s">
        <v>1122</v>
      </c>
      <c r="D231" s="907"/>
      <c r="E231" s="907"/>
      <c r="F231" s="907"/>
      <c r="G231" s="907"/>
      <c r="H231" s="907"/>
      <c r="I231" s="907"/>
      <c r="J231" s="907"/>
      <c r="K231" s="907"/>
      <c r="L231" s="907"/>
      <c r="M231" s="907"/>
      <c r="N231" s="907"/>
    </row>
    <row r="232" spans="1:14" ht="31.5" outlineLevel="1" x14ac:dyDescent="0.25">
      <c r="A232" s="910" t="s">
        <v>1396</v>
      </c>
      <c r="B232" s="911" t="s">
        <v>1397</v>
      </c>
      <c r="C232" s="908" t="s">
        <v>1122</v>
      </c>
      <c r="D232" s="907"/>
      <c r="E232" s="907"/>
      <c r="F232" s="907"/>
      <c r="G232" s="907"/>
      <c r="H232" s="907"/>
      <c r="I232" s="907"/>
      <c r="J232" s="907"/>
      <c r="K232" s="907"/>
      <c r="L232" s="907"/>
      <c r="M232" s="907"/>
      <c r="N232" s="907"/>
    </row>
    <row r="233" spans="1:14" ht="31.5" outlineLevel="1" x14ac:dyDescent="0.25">
      <c r="A233" s="910" t="s">
        <v>1398</v>
      </c>
      <c r="B233" s="911" t="s">
        <v>1399</v>
      </c>
      <c r="C233" s="908" t="s">
        <v>1122</v>
      </c>
      <c r="D233" s="907"/>
      <c r="E233" s="907"/>
      <c r="F233" s="907"/>
      <c r="G233" s="907"/>
      <c r="H233" s="907"/>
      <c r="I233" s="907"/>
      <c r="J233" s="907"/>
      <c r="K233" s="907"/>
      <c r="L233" s="907"/>
      <c r="M233" s="907"/>
      <c r="N233" s="907"/>
    </row>
    <row r="234" spans="1:14" ht="31.5" outlineLevel="1" x14ac:dyDescent="0.25">
      <c r="A234" s="910" t="s">
        <v>1400</v>
      </c>
      <c r="B234" s="911" t="s">
        <v>1401</v>
      </c>
      <c r="C234" s="908" t="s">
        <v>1122</v>
      </c>
      <c r="D234" s="907"/>
      <c r="E234" s="907"/>
      <c r="F234" s="907"/>
      <c r="G234" s="907"/>
      <c r="H234" s="907"/>
      <c r="I234" s="907"/>
      <c r="J234" s="907"/>
      <c r="K234" s="907"/>
      <c r="L234" s="907"/>
      <c r="M234" s="907"/>
      <c r="N234" s="907"/>
    </row>
    <row r="235" spans="1:14" ht="31.5" x14ac:dyDescent="0.25">
      <c r="A235" s="912" t="s">
        <v>1402</v>
      </c>
      <c r="B235" s="955" t="s">
        <v>1403</v>
      </c>
      <c r="C235" s="908" t="s">
        <v>1122</v>
      </c>
      <c r="D235" s="907"/>
      <c r="E235" s="907"/>
      <c r="F235" s="907"/>
      <c r="G235" s="907"/>
      <c r="H235" s="907"/>
      <c r="I235" s="907"/>
      <c r="J235" s="907"/>
      <c r="K235" s="907"/>
      <c r="L235" s="907"/>
      <c r="M235" s="907"/>
      <c r="N235" s="907"/>
    </row>
    <row r="236" spans="1:14" ht="31.5" outlineLevel="1" x14ac:dyDescent="0.25">
      <c r="A236" s="910" t="s">
        <v>1404</v>
      </c>
      <c r="B236" s="911" t="s">
        <v>1405</v>
      </c>
      <c r="C236" s="908" t="s">
        <v>1122</v>
      </c>
      <c r="D236" s="907"/>
      <c r="E236" s="907"/>
      <c r="F236" s="907"/>
      <c r="G236" s="907"/>
      <c r="H236" s="907"/>
      <c r="I236" s="907"/>
      <c r="J236" s="907"/>
      <c r="K236" s="907"/>
      <c r="L236" s="907"/>
      <c r="M236" s="907"/>
      <c r="N236" s="907"/>
    </row>
    <row r="237" spans="1:14" outlineLevel="1" x14ac:dyDescent="0.25">
      <c r="A237" s="910" t="s">
        <v>1406</v>
      </c>
      <c r="B237" s="909" t="s">
        <v>1383</v>
      </c>
      <c r="C237" s="908" t="s">
        <v>1122</v>
      </c>
      <c r="D237" s="907"/>
      <c r="E237" s="907"/>
      <c r="F237" s="907"/>
      <c r="G237" s="907"/>
      <c r="H237" s="907"/>
      <c r="I237" s="907"/>
      <c r="J237" s="907"/>
      <c r="K237" s="907"/>
      <c r="L237" s="907"/>
      <c r="M237" s="907"/>
      <c r="N237" s="907"/>
    </row>
    <row r="238" spans="1:14" ht="19.5" customHeight="1" outlineLevel="1" x14ac:dyDescent="0.25">
      <c r="A238" s="910" t="s">
        <v>1407</v>
      </c>
      <c r="B238" s="909" t="s">
        <v>1385</v>
      </c>
      <c r="C238" s="908" t="s">
        <v>1122</v>
      </c>
      <c r="D238" s="907"/>
      <c r="E238" s="907"/>
      <c r="F238" s="907"/>
      <c r="G238" s="907"/>
      <c r="H238" s="907"/>
      <c r="I238" s="907"/>
      <c r="J238" s="907"/>
      <c r="K238" s="907"/>
      <c r="L238" s="907"/>
      <c r="M238" s="907"/>
      <c r="N238" s="907"/>
    </row>
    <row r="239" spans="1:14" ht="31.5" outlineLevel="1" x14ac:dyDescent="0.25">
      <c r="A239" s="910" t="s">
        <v>1408</v>
      </c>
      <c r="B239" s="909" t="s">
        <v>1387</v>
      </c>
      <c r="C239" s="908" t="s">
        <v>1122</v>
      </c>
      <c r="D239" s="907"/>
      <c r="E239" s="907"/>
      <c r="F239" s="907"/>
      <c r="G239" s="907"/>
      <c r="H239" s="907"/>
      <c r="I239" s="907"/>
      <c r="J239" s="907"/>
      <c r="K239" s="907"/>
      <c r="L239" s="907"/>
      <c r="M239" s="907"/>
      <c r="N239" s="907"/>
    </row>
    <row r="240" spans="1:14" outlineLevel="1" x14ac:dyDescent="0.25">
      <c r="A240" s="910" t="s">
        <v>1409</v>
      </c>
      <c r="B240" s="911" t="s">
        <v>1271</v>
      </c>
      <c r="C240" s="908" t="s">
        <v>1122</v>
      </c>
      <c r="D240" s="907"/>
      <c r="E240" s="907"/>
      <c r="F240" s="907"/>
      <c r="G240" s="907"/>
      <c r="H240" s="907"/>
      <c r="I240" s="907"/>
      <c r="J240" s="907"/>
      <c r="K240" s="907"/>
      <c r="L240" s="907"/>
      <c r="M240" s="907"/>
      <c r="N240" s="907"/>
    </row>
    <row r="241" spans="1:14" ht="31.5" outlineLevel="1" x14ac:dyDescent="0.25">
      <c r="A241" s="910" t="s">
        <v>1410</v>
      </c>
      <c r="B241" s="911" t="s">
        <v>1411</v>
      </c>
      <c r="C241" s="908" t="s">
        <v>1122</v>
      </c>
      <c r="D241" s="907"/>
      <c r="E241" s="907"/>
      <c r="F241" s="907"/>
      <c r="G241" s="907"/>
      <c r="H241" s="907"/>
      <c r="I241" s="907"/>
      <c r="J241" s="907"/>
      <c r="K241" s="907"/>
      <c r="L241" s="907"/>
      <c r="M241" s="907"/>
      <c r="N241" s="907"/>
    </row>
    <row r="242" spans="1:14" ht="63" x14ac:dyDescent="0.25">
      <c r="A242" s="912" t="s">
        <v>1412</v>
      </c>
      <c r="B242" s="955" t="s">
        <v>1413</v>
      </c>
      <c r="C242" s="908" t="s">
        <v>1122</v>
      </c>
      <c r="D242" s="916">
        <f>D167-D185</f>
        <v>52.458805879993804</v>
      </c>
      <c r="E242" s="916">
        <f>E167-E185</f>
        <v>82.621185089998733</v>
      </c>
      <c r="F242" s="916">
        <f t="shared" ref="F242:N242" si="65">F167-F185</f>
        <v>18.821550310003317</v>
      </c>
      <c r="G242" s="916">
        <f t="shared" si="65"/>
        <v>107.03718800467857</v>
      </c>
      <c r="H242" s="916">
        <f t="shared" si="65"/>
        <v>555.33840480006825</v>
      </c>
      <c r="I242" s="916">
        <f t="shared" si="65"/>
        <v>91.02252071498674</v>
      </c>
      <c r="J242" s="916">
        <f t="shared" si="65"/>
        <v>570.13746659305355</v>
      </c>
      <c r="K242" s="916">
        <f t="shared" si="65"/>
        <v>98.275745643897835</v>
      </c>
      <c r="L242" s="916">
        <f t="shared" si="65"/>
        <v>575.57250809241782</v>
      </c>
      <c r="M242" s="916">
        <f t="shared" si="65"/>
        <v>296.3354543635628</v>
      </c>
      <c r="N242" s="916">
        <f t="shared" si="65"/>
        <v>1701.0483794855397</v>
      </c>
    </row>
    <row r="243" spans="1:14" ht="63" x14ac:dyDescent="0.25">
      <c r="A243" s="912" t="s">
        <v>1414</v>
      </c>
      <c r="B243" s="955" t="s">
        <v>1415</v>
      </c>
      <c r="C243" s="908" t="s">
        <v>1122</v>
      </c>
      <c r="D243" s="916">
        <f>D203-D210</f>
        <v>-26.647181880000002</v>
      </c>
      <c r="E243" s="916">
        <f>E203-E210</f>
        <v>-50.482192250000004</v>
      </c>
      <c r="F243" s="916">
        <f>F203-F210</f>
        <v>-29.717906520000003</v>
      </c>
      <c r="G243" s="916">
        <f>G203-G210</f>
        <v>-89.386199999999988</v>
      </c>
      <c r="H243" s="916">
        <f t="shared" ref="H243:L243" si="66">H203-H210</f>
        <v>-87.854011999999997</v>
      </c>
      <c r="I243" s="916">
        <f t="shared" si="66"/>
        <v>-95.374099999999999</v>
      </c>
      <c r="J243" s="916">
        <f t="shared" si="66"/>
        <v>-214.08884000000003</v>
      </c>
      <c r="K243" s="916">
        <f t="shared" si="66"/>
        <v>-91.432239999999993</v>
      </c>
      <c r="L243" s="916">
        <f t="shared" si="66"/>
        <v>-154.34719999999999</v>
      </c>
      <c r="M243" s="916">
        <f>M203-M210</f>
        <v>-276.19253999999995</v>
      </c>
      <c r="N243" s="916">
        <f>N203-N210</f>
        <v>-456.290052</v>
      </c>
    </row>
    <row r="244" spans="1:14" ht="31.5" outlineLevel="1" x14ac:dyDescent="0.25">
      <c r="A244" s="910" t="s">
        <v>1416</v>
      </c>
      <c r="B244" s="911" t="s">
        <v>1417</v>
      </c>
      <c r="C244" s="908" t="s">
        <v>1122</v>
      </c>
      <c r="D244" s="907"/>
      <c r="E244" s="907"/>
      <c r="F244" s="907"/>
      <c r="G244" s="907"/>
      <c r="H244" s="907"/>
      <c r="I244" s="907"/>
      <c r="J244" s="907"/>
      <c r="K244" s="907"/>
      <c r="L244" s="907"/>
      <c r="M244" s="907"/>
      <c r="N244" s="907"/>
    </row>
    <row r="245" spans="1:14" ht="31.5" outlineLevel="1" x14ac:dyDescent="0.25">
      <c r="A245" s="910" t="s">
        <v>1418</v>
      </c>
      <c r="B245" s="911" t="s">
        <v>1419</v>
      </c>
      <c r="C245" s="908" t="s">
        <v>1122</v>
      </c>
      <c r="D245" s="907"/>
      <c r="E245" s="907"/>
      <c r="F245" s="907"/>
      <c r="G245" s="907"/>
      <c r="H245" s="907"/>
      <c r="I245" s="907"/>
      <c r="J245" s="907"/>
      <c r="K245" s="907"/>
      <c r="L245" s="907"/>
      <c r="M245" s="907"/>
      <c r="N245" s="907"/>
    </row>
    <row r="246" spans="1:14" ht="63" x14ac:dyDescent="0.25">
      <c r="A246" s="912" t="s">
        <v>1420</v>
      </c>
      <c r="B246" s="955" t="s">
        <v>1421</v>
      </c>
      <c r="C246" s="908" t="s">
        <v>1122</v>
      </c>
      <c r="D246" s="916">
        <f>D222-D235</f>
        <v>13.905409099999993</v>
      </c>
      <c r="E246" s="916">
        <f>E222-E235</f>
        <v>16.675705430000001</v>
      </c>
      <c r="F246" s="916">
        <f>F222-F235</f>
        <v>17.101120359999999</v>
      </c>
      <c r="G246" s="916">
        <f>G222-G235</f>
        <v>14.818</v>
      </c>
      <c r="H246" s="916">
        <f t="shared" ref="H246:L246" si="67">H222-H235</f>
        <v>12.695382482298422</v>
      </c>
      <c r="I246" s="916">
        <f t="shared" si="67"/>
        <v>14.818</v>
      </c>
      <c r="J246" s="916">
        <f t="shared" si="67"/>
        <v>6.347691241149211</v>
      </c>
      <c r="K246" s="916">
        <f t="shared" si="67"/>
        <v>17.574932903367369</v>
      </c>
      <c r="L246" s="916">
        <f t="shared" si="67"/>
        <v>5.0781529929193692</v>
      </c>
      <c r="M246" s="916">
        <f>M222-M235</f>
        <v>47.210932903367365</v>
      </c>
      <c r="N246" s="916">
        <f>N222-N235</f>
        <v>24.121226716367005</v>
      </c>
    </row>
    <row r="247" spans="1:14" ht="47.25" outlineLevel="1" x14ac:dyDescent="0.25">
      <c r="A247" s="910" t="s">
        <v>1422</v>
      </c>
      <c r="B247" s="911" t="s">
        <v>1423</v>
      </c>
      <c r="C247" s="908" t="s">
        <v>1122</v>
      </c>
      <c r="D247" s="907"/>
      <c r="E247" s="907"/>
      <c r="F247" s="907"/>
      <c r="G247" s="907"/>
      <c r="H247" s="907"/>
      <c r="I247" s="907"/>
      <c r="J247" s="907"/>
      <c r="K247" s="907"/>
      <c r="L247" s="907"/>
      <c r="M247" s="907"/>
      <c r="N247" s="907"/>
    </row>
    <row r="248" spans="1:14" ht="47.25" outlineLevel="1" x14ac:dyDescent="0.25">
      <c r="A248" s="910" t="s">
        <v>1424</v>
      </c>
      <c r="B248" s="911" t="s">
        <v>1425</v>
      </c>
      <c r="C248" s="908" t="s">
        <v>1122</v>
      </c>
      <c r="D248" s="907"/>
      <c r="E248" s="907"/>
      <c r="F248" s="907"/>
      <c r="G248" s="907"/>
      <c r="H248" s="907"/>
      <c r="I248" s="907"/>
      <c r="J248" s="907"/>
      <c r="K248" s="907"/>
      <c r="L248" s="907"/>
      <c r="M248" s="907"/>
      <c r="N248" s="907"/>
    </row>
    <row r="249" spans="1:14" ht="31.5" x14ac:dyDescent="0.25">
      <c r="A249" s="912" t="s">
        <v>1426</v>
      </c>
      <c r="B249" s="955" t="s">
        <v>1427</v>
      </c>
      <c r="C249" s="908" t="s">
        <v>1122</v>
      </c>
      <c r="D249" s="907"/>
      <c r="E249" s="907"/>
      <c r="F249" s="907"/>
      <c r="G249" s="907"/>
      <c r="H249" s="907"/>
      <c r="I249" s="907"/>
      <c r="J249" s="907"/>
      <c r="K249" s="907"/>
      <c r="L249" s="907"/>
      <c r="M249" s="907"/>
      <c r="N249" s="907"/>
    </row>
    <row r="250" spans="1:14" ht="47.25" x14ac:dyDescent="0.25">
      <c r="A250" s="912" t="s">
        <v>1428</v>
      </c>
      <c r="B250" s="955" t="s">
        <v>1429</v>
      </c>
      <c r="C250" s="908" t="s">
        <v>1122</v>
      </c>
      <c r="D250" s="916">
        <f>D242+D243+D246+D249</f>
        <v>39.717033099993799</v>
      </c>
      <c r="E250" s="916">
        <f>E242+E243+E246+E249</f>
        <v>48.814698269998729</v>
      </c>
      <c r="F250" s="916">
        <f t="shared" ref="F250:N250" si="68">F242+F243+F246+F249</f>
        <v>6.2047641500033137</v>
      </c>
      <c r="G250" s="916">
        <f t="shared" si="68"/>
        <v>32.468988004678579</v>
      </c>
      <c r="H250" s="916">
        <f t="shared" si="68"/>
        <v>480.17977528236668</v>
      </c>
      <c r="I250" s="916">
        <f t="shared" si="68"/>
        <v>10.466420714986741</v>
      </c>
      <c r="J250" s="916">
        <f t="shared" si="68"/>
        <v>362.39631783420276</v>
      </c>
      <c r="K250" s="916">
        <f t="shared" si="68"/>
        <v>24.418438547265211</v>
      </c>
      <c r="L250" s="916">
        <f t="shared" si="68"/>
        <v>426.30346108533718</v>
      </c>
      <c r="M250" s="916">
        <f t="shared" si="68"/>
        <v>67.353847266930217</v>
      </c>
      <c r="N250" s="916">
        <f t="shared" si="68"/>
        <v>1268.8795542019066</v>
      </c>
    </row>
    <row r="251" spans="1:14" ht="31.5" x14ac:dyDescent="0.25">
      <c r="A251" s="912" t="s">
        <v>1430</v>
      </c>
      <c r="B251" s="955" t="s">
        <v>1431</v>
      </c>
      <c r="C251" s="908" t="s">
        <v>1122</v>
      </c>
      <c r="D251" s="907"/>
      <c r="E251" s="907"/>
      <c r="F251" s="907"/>
      <c r="G251" s="907"/>
      <c r="H251" s="907"/>
      <c r="I251" s="907"/>
      <c r="J251" s="907"/>
      <c r="K251" s="907"/>
      <c r="L251" s="907"/>
      <c r="M251" s="907"/>
      <c r="N251" s="907"/>
    </row>
    <row r="252" spans="1:14" ht="31.5" x14ac:dyDescent="0.25">
      <c r="A252" s="912" t="s">
        <v>1432</v>
      </c>
      <c r="B252" s="955" t="s">
        <v>1433</v>
      </c>
      <c r="C252" s="908" t="s">
        <v>1122</v>
      </c>
      <c r="D252" s="907"/>
      <c r="E252" s="907"/>
      <c r="F252" s="907"/>
      <c r="G252" s="907"/>
      <c r="H252" s="907"/>
      <c r="I252" s="907"/>
      <c r="J252" s="907"/>
      <c r="K252" s="907"/>
      <c r="L252" s="907"/>
      <c r="M252" s="907"/>
      <c r="N252" s="907"/>
    </row>
    <row r="253" spans="1:14" x14ac:dyDescent="0.25">
      <c r="A253" s="912" t="s">
        <v>1434</v>
      </c>
      <c r="B253" s="955" t="s">
        <v>1203</v>
      </c>
      <c r="C253" s="908" t="s">
        <v>656</v>
      </c>
      <c r="D253" s="907"/>
      <c r="E253" s="907"/>
      <c r="F253" s="907"/>
      <c r="G253" s="907"/>
      <c r="H253" s="907"/>
      <c r="I253" s="907"/>
      <c r="J253" s="907"/>
      <c r="K253" s="907"/>
      <c r="L253" s="907"/>
      <c r="M253" s="907"/>
      <c r="N253" s="907"/>
    </row>
    <row r="254" spans="1:14" ht="47.25" outlineLevel="1" x14ac:dyDescent="0.25">
      <c r="A254" s="910" t="s">
        <v>1435</v>
      </c>
      <c r="B254" s="911" t="s">
        <v>1436</v>
      </c>
      <c r="C254" s="908" t="s">
        <v>1122</v>
      </c>
      <c r="D254" s="916">
        <f>D255+D263+D269+D281</f>
        <v>186.42514300000002</v>
      </c>
      <c r="E254" s="916">
        <f>E255+E263+E269+E281</f>
        <v>187.00187099999999</v>
      </c>
      <c r="F254" s="916">
        <v>133.67099999999999</v>
      </c>
      <c r="G254" s="916">
        <f t="shared" ref="G254:L254" si="69">G255+G263+G269+G281</f>
        <v>126.95480441554997</v>
      </c>
      <c r="H254" s="916">
        <f t="shared" si="69"/>
        <v>126.95480441554997</v>
      </c>
      <c r="I254" s="916">
        <f t="shared" si="69"/>
        <v>120.61206419477247</v>
      </c>
      <c r="J254" s="916">
        <f t="shared" si="69"/>
        <v>120.61206419477247</v>
      </c>
      <c r="K254" s="916">
        <f t="shared" si="69"/>
        <v>116.52952543503385</v>
      </c>
      <c r="L254" s="916">
        <f t="shared" si="69"/>
        <v>116.52952543503385</v>
      </c>
      <c r="M254" s="916">
        <f>K254</f>
        <v>116.52952543503385</v>
      </c>
      <c r="N254" s="916">
        <f>L254</f>
        <v>116.52952543503385</v>
      </c>
    </row>
    <row r="255" spans="1:14" ht="47.25" outlineLevel="1" x14ac:dyDescent="0.25">
      <c r="A255" s="910" t="s">
        <v>1437</v>
      </c>
      <c r="B255" s="909" t="s">
        <v>1438</v>
      </c>
      <c r="C255" s="908" t="s">
        <v>1122</v>
      </c>
      <c r="D255" s="916">
        <f>D261</f>
        <v>170.339</v>
      </c>
      <c r="E255" s="916">
        <f>E261</f>
        <v>170.339</v>
      </c>
      <c r="F255" s="916">
        <f t="shared" ref="F255:L255" si="70">F261</f>
        <v>107.649</v>
      </c>
      <c r="G255" s="916">
        <f t="shared" si="70"/>
        <v>102.26655</v>
      </c>
      <c r="H255" s="916">
        <f t="shared" si="70"/>
        <v>102.26655</v>
      </c>
      <c r="I255" s="916">
        <f t="shared" si="70"/>
        <v>97.153222499999984</v>
      </c>
      <c r="J255" s="916">
        <f t="shared" si="70"/>
        <v>97.153222499999984</v>
      </c>
      <c r="K255" s="916">
        <f t="shared" si="70"/>
        <v>94.238625824999986</v>
      </c>
      <c r="L255" s="916">
        <f t="shared" si="70"/>
        <v>94.238625824999986</v>
      </c>
      <c r="M255" s="916">
        <f>K255</f>
        <v>94.238625824999986</v>
      </c>
      <c r="N255" s="916">
        <f t="shared" ref="N255:N256" si="71">L255</f>
        <v>94.238625824999986</v>
      </c>
    </row>
    <row r="256" spans="1:14" outlineLevel="1" x14ac:dyDescent="0.25">
      <c r="A256" s="912" t="s">
        <v>1439</v>
      </c>
      <c r="B256" s="914" t="s">
        <v>1440</v>
      </c>
      <c r="C256" s="908" t="s">
        <v>1122</v>
      </c>
      <c r="D256" s="916">
        <f>D262</f>
        <v>121.426</v>
      </c>
      <c r="E256" s="916">
        <f>E262+E264+E270+E282</f>
        <v>122.06200000000001</v>
      </c>
      <c r="F256" s="916">
        <v>65.742999999999995</v>
      </c>
      <c r="G256" s="916">
        <f>F256/F255*G255</f>
        <v>62.455849999999998</v>
      </c>
      <c r="H256" s="916">
        <f>G256</f>
        <v>62.455849999999998</v>
      </c>
      <c r="I256" s="916">
        <f>G256/G255*I255</f>
        <v>59.333057499999988</v>
      </c>
      <c r="J256" s="916">
        <f>I256</f>
        <v>59.333057499999988</v>
      </c>
      <c r="K256" s="916">
        <f>I256/I255*K255</f>
        <v>57.553065774999993</v>
      </c>
      <c r="L256" s="916">
        <f>K256</f>
        <v>57.553065774999993</v>
      </c>
      <c r="M256" s="916">
        <f>K256</f>
        <v>57.553065774999993</v>
      </c>
      <c r="N256" s="916">
        <f t="shared" si="71"/>
        <v>57.553065774999993</v>
      </c>
    </row>
    <row r="257" spans="1:14" ht="78.75" outlineLevel="1" x14ac:dyDescent="0.25">
      <c r="A257" s="912" t="s">
        <v>1441</v>
      </c>
      <c r="B257" s="914" t="s">
        <v>1124</v>
      </c>
      <c r="C257" s="908" t="s">
        <v>1122</v>
      </c>
      <c r="D257" s="907"/>
      <c r="E257" s="907"/>
      <c r="F257" s="907"/>
      <c r="G257" s="907"/>
      <c r="H257" s="907"/>
      <c r="I257" s="916"/>
      <c r="J257" s="907"/>
      <c r="K257" s="916"/>
      <c r="L257" s="907"/>
      <c r="M257" s="907"/>
      <c r="N257" s="907"/>
    </row>
    <row r="258" spans="1:14" outlineLevel="1" x14ac:dyDescent="0.25">
      <c r="A258" s="912" t="s">
        <v>1442</v>
      </c>
      <c r="B258" s="915" t="s">
        <v>1440</v>
      </c>
      <c r="C258" s="908" t="s">
        <v>1122</v>
      </c>
      <c r="D258" s="907"/>
      <c r="E258" s="907"/>
      <c r="F258" s="907"/>
      <c r="G258" s="907"/>
      <c r="H258" s="907"/>
      <c r="I258" s="916"/>
      <c r="J258" s="907"/>
      <c r="K258" s="916"/>
      <c r="L258" s="907"/>
      <c r="M258" s="907"/>
      <c r="N258" s="907"/>
    </row>
    <row r="259" spans="1:14" ht="78.75" outlineLevel="1" x14ac:dyDescent="0.25">
      <c r="A259" s="912" t="s">
        <v>1443</v>
      </c>
      <c r="B259" s="914" t="s">
        <v>1125</v>
      </c>
      <c r="C259" s="908" t="s">
        <v>1122</v>
      </c>
      <c r="D259" s="907"/>
      <c r="E259" s="907"/>
      <c r="F259" s="907"/>
      <c r="G259" s="907"/>
      <c r="H259" s="907"/>
      <c r="I259" s="916"/>
      <c r="J259" s="907"/>
      <c r="K259" s="916"/>
      <c r="L259" s="907"/>
      <c r="M259" s="907"/>
      <c r="N259" s="907"/>
    </row>
    <row r="260" spans="1:14" outlineLevel="1" x14ac:dyDescent="0.25">
      <c r="A260" s="912" t="s">
        <v>1444</v>
      </c>
      <c r="B260" s="915" t="s">
        <v>1440</v>
      </c>
      <c r="C260" s="908" t="s">
        <v>1122</v>
      </c>
      <c r="D260" s="907"/>
      <c r="E260" s="907"/>
      <c r="F260" s="907"/>
      <c r="G260" s="907"/>
      <c r="H260" s="907"/>
      <c r="I260" s="916"/>
      <c r="J260" s="907"/>
      <c r="K260" s="916"/>
      <c r="L260" s="907"/>
      <c r="M260" s="907"/>
      <c r="N260" s="907"/>
    </row>
    <row r="261" spans="1:14" ht="78.75" outlineLevel="1" x14ac:dyDescent="0.25">
      <c r="A261" s="912" t="s">
        <v>1445</v>
      </c>
      <c r="B261" s="914" t="s">
        <v>1126</v>
      </c>
      <c r="C261" s="908" t="s">
        <v>1122</v>
      </c>
      <c r="D261" s="916">
        <v>170.339</v>
      </c>
      <c r="E261" s="916">
        <v>170.339</v>
      </c>
      <c r="F261" s="916">
        <v>107.649</v>
      </c>
      <c r="G261" s="916">
        <f>F261*0.95</f>
        <v>102.26655</v>
      </c>
      <c r="H261" s="916">
        <f>G261</f>
        <v>102.26655</v>
      </c>
      <c r="I261" s="916">
        <f>G261*0.95</f>
        <v>97.153222499999984</v>
      </c>
      <c r="J261" s="916">
        <f>I261</f>
        <v>97.153222499999984</v>
      </c>
      <c r="K261" s="916">
        <f>I261*0.97</f>
        <v>94.238625824999986</v>
      </c>
      <c r="L261" s="916">
        <f>K261</f>
        <v>94.238625824999986</v>
      </c>
      <c r="M261" s="916">
        <f>K261</f>
        <v>94.238625824999986</v>
      </c>
      <c r="N261" s="916">
        <f t="shared" ref="N261:N262" si="72">L261</f>
        <v>94.238625824999986</v>
      </c>
    </row>
    <row r="262" spans="1:14" outlineLevel="1" x14ac:dyDescent="0.25">
      <c r="A262" s="912" t="s">
        <v>1446</v>
      </c>
      <c r="B262" s="915" t="s">
        <v>1440</v>
      </c>
      <c r="C262" s="908" t="s">
        <v>1122</v>
      </c>
      <c r="D262" s="916">
        <v>121.426</v>
      </c>
      <c r="E262" s="916">
        <v>121.426</v>
      </c>
      <c r="F262" s="916">
        <f>F256</f>
        <v>65.742999999999995</v>
      </c>
      <c r="G262" s="916">
        <f>G256</f>
        <v>62.455849999999998</v>
      </c>
      <c r="H262" s="916">
        <f>G262</f>
        <v>62.455849999999998</v>
      </c>
      <c r="I262" s="916">
        <f>I256</f>
        <v>59.333057499999988</v>
      </c>
      <c r="J262" s="916">
        <f>I262</f>
        <v>59.333057499999988</v>
      </c>
      <c r="K262" s="916">
        <f>K256</f>
        <v>57.553065774999993</v>
      </c>
      <c r="L262" s="916">
        <f>K262</f>
        <v>57.553065774999993</v>
      </c>
      <c r="M262" s="916">
        <f>M256</f>
        <v>57.553065774999993</v>
      </c>
      <c r="N262" s="916">
        <f t="shared" si="72"/>
        <v>57.553065774999993</v>
      </c>
    </row>
    <row r="263" spans="1:14" ht="47.25" outlineLevel="1" x14ac:dyDescent="0.25">
      <c r="A263" s="910" t="s">
        <v>1447</v>
      </c>
      <c r="B263" s="909" t="s">
        <v>1448</v>
      </c>
      <c r="C263" s="908" t="s">
        <v>1122</v>
      </c>
      <c r="D263" s="970">
        <v>6.0999999999999999E-2</v>
      </c>
      <c r="E263" s="970">
        <v>6.0999999999999999E-2</v>
      </c>
      <c r="F263" s="970">
        <v>3.9626930999999983E-2</v>
      </c>
      <c r="G263" s="907">
        <v>0</v>
      </c>
      <c r="H263" s="907"/>
      <c r="I263" s="907">
        <v>0</v>
      </c>
      <c r="J263" s="907"/>
      <c r="K263" s="907">
        <v>0</v>
      </c>
      <c r="L263" s="907"/>
      <c r="M263" s="907"/>
      <c r="N263" s="907"/>
    </row>
    <row r="264" spans="1:14" outlineLevel="1" x14ac:dyDescent="0.25">
      <c r="A264" s="912" t="s">
        <v>1449</v>
      </c>
      <c r="B264" s="914" t="s">
        <v>1440</v>
      </c>
      <c r="C264" s="908" t="s">
        <v>1122</v>
      </c>
      <c r="D264" s="970">
        <v>2.4E-2</v>
      </c>
      <c r="E264" s="916">
        <v>2.4E-2</v>
      </c>
      <c r="F264" s="907"/>
      <c r="G264" s="907"/>
      <c r="H264" s="907"/>
      <c r="I264" s="907"/>
      <c r="J264" s="907"/>
      <c r="K264" s="907"/>
      <c r="L264" s="907"/>
      <c r="M264" s="907"/>
      <c r="N264" s="907"/>
    </row>
    <row r="265" spans="1:14" ht="31.5" outlineLevel="1" x14ac:dyDescent="0.25">
      <c r="A265" s="910" t="s">
        <v>1450</v>
      </c>
      <c r="B265" s="909" t="s">
        <v>1451</v>
      </c>
      <c r="C265" s="908" t="s">
        <v>1122</v>
      </c>
      <c r="D265" s="916"/>
      <c r="E265" s="916"/>
      <c r="F265" s="907"/>
      <c r="G265" s="907"/>
      <c r="H265" s="907"/>
      <c r="I265" s="907"/>
      <c r="J265" s="907"/>
      <c r="K265" s="907"/>
      <c r="L265" s="907"/>
      <c r="M265" s="907"/>
      <c r="N265" s="907"/>
    </row>
    <row r="266" spans="1:14" outlineLevel="1" x14ac:dyDescent="0.25">
      <c r="A266" s="912" t="s">
        <v>1452</v>
      </c>
      <c r="B266" s="914" t="s">
        <v>1440</v>
      </c>
      <c r="C266" s="908" t="s">
        <v>1122</v>
      </c>
      <c r="D266" s="916"/>
      <c r="E266" s="916"/>
      <c r="F266" s="907"/>
      <c r="G266" s="907"/>
      <c r="H266" s="907"/>
      <c r="I266" s="907"/>
      <c r="J266" s="907"/>
      <c r="K266" s="907"/>
      <c r="L266" s="907"/>
      <c r="M266" s="907"/>
      <c r="N266" s="907"/>
    </row>
    <row r="267" spans="1:14" ht="47.25" outlineLevel="1" x14ac:dyDescent="0.25">
      <c r="A267" s="910" t="s">
        <v>1453</v>
      </c>
      <c r="B267" s="909" t="s">
        <v>1454</v>
      </c>
      <c r="C267" s="908" t="s">
        <v>1122</v>
      </c>
      <c r="D267" s="916"/>
      <c r="E267" s="916"/>
      <c r="F267" s="907"/>
      <c r="G267" s="907"/>
      <c r="H267" s="907"/>
      <c r="I267" s="907"/>
      <c r="J267" s="907"/>
      <c r="K267" s="907"/>
      <c r="L267" s="907"/>
      <c r="M267" s="907"/>
      <c r="N267" s="907"/>
    </row>
    <row r="268" spans="1:14" outlineLevel="1" x14ac:dyDescent="0.25">
      <c r="A268" s="912" t="s">
        <v>1455</v>
      </c>
      <c r="B268" s="914" t="s">
        <v>1440</v>
      </c>
      <c r="C268" s="908" t="s">
        <v>1122</v>
      </c>
      <c r="D268" s="916"/>
      <c r="E268" s="916"/>
      <c r="F268" s="907"/>
      <c r="G268" s="907"/>
      <c r="H268" s="907"/>
      <c r="I268" s="907"/>
      <c r="J268" s="907"/>
      <c r="K268" s="907"/>
      <c r="L268" s="907"/>
      <c r="M268" s="907"/>
      <c r="N268" s="907"/>
    </row>
    <row r="269" spans="1:14" ht="47.25" outlineLevel="1" x14ac:dyDescent="0.25">
      <c r="A269" s="910" t="s">
        <v>1456</v>
      </c>
      <c r="B269" s="909" t="s">
        <v>1457</v>
      </c>
      <c r="C269" s="908" t="s">
        <v>1122</v>
      </c>
      <c r="D269" s="916">
        <f>D270</f>
        <v>0.10199999999999999</v>
      </c>
      <c r="E269" s="916">
        <v>0.105</v>
      </c>
      <c r="F269" s="916">
        <v>0.1</v>
      </c>
      <c r="G269" s="916">
        <f>F269</f>
        <v>0.1</v>
      </c>
      <c r="H269" s="916">
        <f>G269</f>
        <v>0.1</v>
      </c>
      <c r="I269" s="916">
        <f>G269</f>
        <v>0.1</v>
      </c>
      <c r="J269" s="916">
        <f t="shared" ref="J269:J270" si="73">I269</f>
        <v>0.1</v>
      </c>
      <c r="K269" s="916">
        <f>I269</f>
        <v>0.1</v>
      </c>
      <c r="L269" s="916">
        <f t="shared" ref="L269:L270" si="74">K269</f>
        <v>0.1</v>
      </c>
      <c r="M269" s="916">
        <f>K269</f>
        <v>0.1</v>
      </c>
      <c r="N269" s="916">
        <f t="shared" ref="N269:N270" si="75">L269</f>
        <v>0.1</v>
      </c>
    </row>
    <row r="270" spans="1:14" outlineLevel="1" x14ac:dyDescent="0.25">
      <c r="A270" s="912" t="s">
        <v>1458</v>
      </c>
      <c r="B270" s="914" t="s">
        <v>1440</v>
      </c>
      <c r="C270" s="908" t="s">
        <v>1122</v>
      </c>
      <c r="D270" s="916">
        <v>0.10199999999999999</v>
      </c>
      <c r="E270" s="916">
        <v>0.10199999999999999</v>
      </c>
      <c r="F270" s="916">
        <f>E270</f>
        <v>0.10199999999999999</v>
      </c>
      <c r="G270" s="916">
        <f>F270</f>
        <v>0.10199999999999999</v>
      </c>
      <c r="H270" s="916">
        <f>G270</f>
        <v>0.10199999999999999</v>
      </c>
      <c r="I270" s="916">
        <f>G270</f>
        <v>0.10199999999999999</v>
      </c>
      <c r="J270" s="916">
        <f t="shared" si="73"/>
        <v>0.10199999999999999</v>
      </c>
      <c r="K270" s="916">
        <f>I270</f>
        <v>0.10199999999999999</v>
      </c>
      <c r="L270" s="916">
        <f t="shared" si="74"/>
        <v>0.10199999999999999</v>
      </c>
      <c r="M270" s="916">
        <f>K270</f>
        <v>0.10199999999999999</v>
      </c>
      <c r="N270" s="916">
        <f t="shared" si="75"/>
        <v>0.10199999999999999</v>
      </c>
    </row>
    <row r="271" spans="1:14" ht="31.5" outlineLevel="1" x14ac:dyDescent="0.25">
      <c r="A271" s="910" t="s">
        <v>1459</v>
      </c>
      <c r="B271" s="909" t="s">
        <v>1460</v>
      </c>
      <c r="C271" s="908" t="s">
        <v>1122</v>
      </c>
      <c r="D271" s="907"/>
      <c r="E271" s="907"/>
      <c r="F271" s="907"/>
      <c r="G271" s="907"/>
      <c r="H271" s="907"/>
      <c r="I271" s="907"/>
      <c r="J271" s="907"/>
      <c r="K271" s="907"/>
      <c r="L271" s="907"/>
      <c r="M271" s="907"/>
      <c r="N271" s="907"/>
    </row>
    <row r="272" spans="1:14" outlineLevel="1" x14ac:dyDescent="0.25">
      <c r="A272" s="912" t="s">
        <v>1461</v>
      </c>
      <c r="B272" s="914" t="s">
        <v>1440</v>
      </c>
      <c r="C272" s="908" t="s">
        <v>1122</v>
      </c>
      <c r="D272" s="907"/>
      <c r="E272" s="907"/>
      <c r="F272" s="907"/>
      <c r="G272" s="907"/>
      <c r="H272" s="907"/>
      <c r="I272" s="907"/>
      <c r="J272" s="907"/>
      <c r="K272" s="907"/>
      <c r="L272" s="907"/>
      <c r="M272" s="907"/>
      <c r="N272" s="907"/>
    </row>
    <row r="273" spans="1:20" ht="31.5" outlineLevel="1" x14ac:dyDescent="0.25">
      <c r="A273" s="910" t="s">
        <v>1462</v>
      </c>
      <c r="B273" s="909" t="s">
        <v>1463</v>
      </c>
      <c r="C273" s="908" t="s">
        <v>1122</v>
      </c>
      <c r="D273" s="907"/>
      <c r="E273" s="907"/>
      <c r="F273" s="907"/>
      <c r="G273" s="907"/>
      <c r="H273" s="907"/>
      <c r="I273" s="907"/>
      <c r="J273" s="907"/>
      <c r="K273" s="907"/>
      <c r="L273" s="907"/>
      <c r="M273" s="907"/>
      <c r="N273" s="907"/>
    </row>
    <row r="274" spans="1:20" outlineLevel="1" x14ac:dyDescent="0.25">
      <c r="A274" s="912" t="s">
        <v>1464</v>
      </c>
      <c r="B274" s="914" t="s">
        <v>1440</v>
      </c>
      <c r="C274" s="908" t="s">
        <v>1122</v>
      </c>
      <c r="D274" s="907"/>
      <c r="E274" s="907"/>
      <c r="F274" s="907"/>
      <c r="G274" s="907"/>
      <c r="H274" s="907"/>
      <c r="I274" s="907"/>
      <c r="J274" s="907"/>
      <c r="K274" s="907"/>
      <c r="L274" s="907"/>
      <c r="M274" s="907"/>
      <c r="N274" s="907"/>
    </row>
    <row r="275" spans="1:20" ht="63" customHeight="1" outlineLevel="1" x14ac:dyDescent="0.25">
      <c r="A275" s="910" t="s">
        <v>1465</v>
      </c>
      <c r="B275" s="909" t="s">
        <v>1466</v>
      </c>
      <c r="C275" s="908" t="s">
        <v>1122</v>
      </c>
      <c r="D275" s="907"/>
      <c r="E275" s="907"/>
      <c r="F275" s="907"/>
      <c r="G275" s="907"/>
      <c r="H275" s="907"/>
      <c r="I275" s="907"/>
      <c r="J275" s="907"/>
      <c r="K275" s="907"/>
      <c r="L275" s="907"/>
      <c r="M275" s="907"/>
      <c r="N275" s="907"/>
    </row>
    <row r="276" spans="1:20" outlineLevel="1" x14ac:dyDescent="0.25">
      <c r="A276" s="912" t="s">
        <v>1467</v>
      </c>
      <c r="B276" s="914" t="s">
        <v>1440</v>
      </c>
      <c r="C276" s="908" t="s">
        <v>1122</v>
      </c>
      <c r="D276" s="907"/>
      <c r="E276" s="907"/>
      <c r="F276" s="907"/>
      <c r="G276" s="907"/>
      <c r="H276" s="907"/>
      <c r="I276" s="907"/>
      <c r="J276" s="907"/>
      <c r="K276" s="907"/>
      <c r="L276" s="907"/>
      <c r="M276" s="907"/>
      <c r="N276" s="907"/>
    </row>
    <row r="277" spans="1:20" ht="47.25" outlineLevel="1" x14ac:dyDescent="0.25">
      <c r="A277" s="912" t="s">
        <v>1468</v>
      </c>
      <c r="B277" s="914" t="s">
        <v>1136</v>
      </c>
      <c r="C277" s="908" t="s">
        <v>1122</v>
      </c>
      <c r="D277" s="907"/>
      <c r="E277" s="907"/>
      <c r="F277" s="907"/>
      <c r="G277" s="907"/>
      <c r="H277" s="907"/>
      <c r="I277" s="907"/>
      <c r="J277" s="907"/>
      <c r="K277" s="907"/>
      <c r="L277" s="907"/>
      <c r="M277" s="907"/>
      <c r="N277" s="907"/>
    </row>
    <row r="278" spans="1:20" outlineLevel="1" x14ac:dyDescent="0.25">
      <c r="A278" s="912" t="s">
        <v>1469</v>
      </c>
      <c r="B278" s="915" t="s">
        <v>1440</v>
      </c>
      <c r="C278" s="908" t="s">
        <v>1122</v>
      </c>
      <c r="D278" s="907"/>
      <c r="E278" s="907"/>
      <c r="F278" s="907"/>
      <c r="G278" s="907"/>
      <c r="H278" s="907"/>
      <c r="I278" s="907"/>
      <c r="J278" s="907"/>
      <c r="K278" s="907"/>
      <c r="L278" s="907"/>
      <c r="M278" s="907"/>
      <c r="N278" s="907"/>
    </row>
    <row r="279" spans="1:20" ht="31.5" outlineLevel="1" x14ac:dyDescent="0.25">
      <c r="A279" s="912" t="s">
        <v>1470</v>
      </c>
      <c r="B279" s="914" t="s">
        <v>1138</v>
      </c>
      <c r="C279" s="908" t="s">
        <v>1122</v>
      </c>
      <c r="D279" s="907"/>
      <c r="E279" s="907"/>
      <c r="F279" s="907"/>
      <c r="G279" s="907"/>
      <c r="H279" s="907"/>
      <c r="I279" s="907"/>
      <c r="J279" s="907"/>
      <c r="K279" s="907"/>
      <c r="L279" s="907"/>
      <c r="M279" s="907"/>
      <c r="N279" s="907"/>
    </row>
    <row r="280" spans="1:20" outlineLevel="1" x14ac:dyDescent="0.25">
      <c r="A280" s="912" t="s">
        <v>1471</v>
      </c>
      <c r="B280" s="915" t="s">
        <v>1440</v>
      </c>
      <c r="C280" s="908" t="s">
        <v>1122</v>
      </c>
      <c r="D280" s="907"/>
      <c r="E280" s="907"/>
      <c r="F280" s="907"/>
      <c r="G280" s="907"/>
      <c r="H280" s="907"/>
      <c r="I280" s="907"/>
      <c r="J280" s="907"/>
      <c r="K280" s="907"/>
      <c r="L280" s="907"/>
      <c r="M280" s="907"/>
      <c r="N280" s="907"/>
    </row>
    <row r="281" spans="1:20" outlineLevel="1" x14ac:dyDescent="0.25">
      <c r="A281" s="910" t="s">
        <v>1472</v>
      </c>
      <c r="B281" s="909" t="s">
        <v>1473</v>
      </c>
      <c r="C281" s="908" t="s">
        <v>1122</v>
      </c>
      <c r="D281" s="916">
        <v>15.923143</v>
      </c>
      <c r="E281" s="916">
        <v>16.496870999999999</v>
      </c>
      <c r="F281" s="916">
        <f>F254-F255-F263-F269</f>
        <v>25.882373068999989</v>
      </c>
      <c r="G281" s="916">
        <f>F281*0.95</f>
        <v>24.58825441554999</v>
      </c>
      <c r="H281" s="916">
        <f t="shared" ref="H281:J284" si="76">G281</f>
        <v>24.58825441554999</v>
      </c>
      <c r="I281" s="916">
        <f>G281*0.95</f>
        <v>23.35884169477249</v>
      </c>
      <c r="J281" s="916">
        <f t="shared" ref="J281:J282" si="77">I281</f>
        <v>23.35884169477249</v>
      </c>
      <c r="K281" s="916">
        <f>I281*0.95</f>
        <v>22.190899610033863</v>
      </c>
      <c r="L281" s="916">
        <f t="shared" ref="L281:L284" si="78">K281</f>
        <v>22.190899610033863</v>
      </c>
      <c r="M281" s="916">
        <f>K281</f>
        <v>22.190899610033863</v>
      </c>
      <c r="N281" s="916">
        <f t="shared" ref="N281:N284" si="79">L281</f>
        <v>22.190899610033863</v>
      </c>
    </row>
    <row r="282" spans="1:20" outlineLevel="1" x14ac:dyDescent="0.25">
      <c r="A282" s="912" t="s">
        <v>1474</v>
      </c>
      <c r="B282" s="914" t="s">
        <v>1440</v>
      </c>
      <c r="C282" s="908" t="s">
        <v>1122</v>
      </c>
      <c r="D282" s="916">
        <v>0.51</v>
      </c>
      <c r="E282" s="916">
        <v>0.51</v>
      </c>
      <c r="F282" s="916">
        <v>0</v>
      </c>
      <c r="G282" s="916">
        <f>F282</f>
        <v>0</v>
      </c>
      <c r="H282" s="916">
        <f t="shared" si="76"/>
        <v>0</v>
      </c>
      <c r="I282" s="916">
        <f>G282</f>
        <v>0</v>
      </c>
      <c r="J282" s="916">
        <f t="shared" si="77"/>
        <v>0</v>
      </c>
      <c r="K282" s="916">
        <f>I282</f>
        <v>0</v>
      </c>
      <c r="L282" s="916">
        <f t="shared" si="78"/>
        <v>0</v>
      </c>
      <c r="M282" s="916">
        <f>K282</f>
        <v>0</v>
      </c>
      <c r="N282" s="916">
        <f t="shared" si="79"/>
        <v>0</v>
      </c>
    </row>
    <row r="283" spans="1:20" ht="47.25" outlineLevel="1" x14ac:dyDescent="0.25">
      <c r="A283" s="910" t="s">
        <v>1475</v>
      </c>
      <c r="B283" s="911" t="s">
        <v>1476</v>
      </c>
      <c r="C283" s="908" t="s">
        <v>1122</v>
      </c>
      <c r="D283" s="916">
        <v>51.95</v>
      </c>
      <c r="E283" s="916">
        <v>45.09</v>
      </c>
      <c r="F283" s="916">
        <v>50.432000000000002</v>
      </c>
      <c r="G283" s="916">
        <f>F283*0.95</f>
        <v>47.910400000000003</v>
      </c>
      <c r="H283" s="916">
        <f t="shared" si="76"/>
        <v>47.910400000000003</v>
      </c>
      <c r="I283" s="916">
        <f>G283*0.95</f>
        <v>45.514879999999998</v>
      </c>
      <c r="J283" s="916">
        <f t="shared" si="76"/>
        <v>45.514879999999998</v>
      </c>
      <c r="K283" s="916">
        <f>I283*0.95</f>
        <v>43.239135999999995</v>
      </c>
      <c r="L283" s="916">
        <f t="shared" si="78"/>
        <v>43.239135999999995</v>
      </c>
      <c r="M283" s="916">
        <f>K283</f>
        <v>43.239135999999995</v>
      </c>
      <c r="N283" s="916">
        <f t="shared" si="79"/>
        <v>43.239135999999995</v>
      </c>
      <c r="P283">
        <v>51.95</v>
      </c>
      <c r="Q283">
        <v>54.3185</v>
      </c>
      <c r="R283">
        <v>56.686999999999998</v>
      </c>
      <c r="S283">
        <v>59.055500000000002</v>
      </c>
      <c r="T283">
        <v>61.423999999999999</v>
      </c>
    </row>
    <row r="284" spans="1:20" ht="31.5" outlineLevel="1" x14ac:dyDescent="0.25">
      <c r="A284" s="910" t="s">
        <v>1477</v>
      </c>
      <c r="B284" s="909" t="s">
        <v>1478</v>
      </c>
      <c r="C284" s="908" t="s">
        <v>1122</v>
      </c>
      <c r="D284" s="916">
        <v>11.298825859999999</v>
      </c>
      <c r="E284" s="916">
        <v>12.341445820000001</v>
      </c>
      <c r="F284" s="916">
        <v>14.554566470000001</v>
      </c>
      <c r="G284" s="916">
        <f>$E284/$E$283*G$283</f>
        <v>13.113408867033224</v>
      </c>
      <c r="H284" s="916">
        <f t="shared" si="76"/>
        <v>13.113408867033224</v>
      </c>
      <c r="I284" s="916">
        <f>$E284/$E$283*I$283</f>
        <v>12.45773842368156</v>
      </c>
      <c r="J284" s="916">
        <f t="shared" si="76"/>
        <v>12.45773842368156</v>
      </c>
      <c r="K284" s="916">
        <f>$E284/$E$283*K$283</f>
        <v>11.834851502497482</v>
      </c>
      <c r="L284" s="916">
        <f t="shared" si="78"/>
        <v>11.834851502497482</v>
      </c>
      <c r="M284" s="916">
        <f>K284</f>
        <v>11.834851502497482</v>
      </c>
      <c r="N284" s="916">
        <f t="shared" si="79"/>
        <v>11.834851502497482</v>
      </c>
    </row>
    <row r="285" spans="1:20" outlineLevel="1" x14ac:dyDescent="0.25">
      <c r="A285" s="912" t="s">
        <v>1479</v>
      </c>
      <c r="B285" s="914" t="s">
        <v>1440</v>
      </c>
      <c r="C285" s="908" t="s">
        <v>1122</v>
      </c>
      <c r="D285" s="907"/>
      <c r="E285" s="907"/>
      <c r="F285" s="907"/>
      <c r="G285" s="907"/>
      <c r="H285" s="907"/>
      <c r="I285" s="907"/>
      <c r="J285" s="907"/>
      <c r="K285" s="907"/>
      <c r="L285" s="907"/>
      <c r="M285" s="907"/>
      <c r="N285" s="907"/>
    </row>
    <row r="286" spans="1:20" ht="31.5" outlineLevel="1" x14ac:dyDescent="0.25">
      <c r="A286" s="910" t="s">
        <v>1480</v>
      </c>
      <c r="B286" s="909" t="s">
        <v>1481</v>
      </c>
      <c r="C286" s="908" t="s">
        <v>1122</v>
      </c>
      <c r="D286" s="907"/>
      <c r="E286" s="907"/>
      <c r="F286" s="907"/>
      <c r="G286" s="907"/>
      <c r="H286" s="907"/>
      <c r="I286" s="907"/>
      <c r="J286" s="907"/>
      <c r="K286" s="907"/>
      <c r="L286" s="907"/>
      <c r="M286" s="907"/>
      <c r="N286" s="907"/>
    </row>
    <row r="287" spans="1:20" ht="47.25" outlineLevel="1" x14ac:dyDescent="0.25">
      <c r="A287" s="912" t="s">
        <v>1482</v>
      </c>
      <c r="B287" s="914" t="s">
        <v>1310</v>
      </c>
      <c r="C287" s="908" t="s">
        <v>1122</v>
      </c>
      <c r="D287" s="907"/>
      <c r="E287" s="907"/>
      <c r="F287" s="907"/>
      <c r="G287" s="907"/>
      <c r="H287" s="907"/>
      <c r="I287" s="907"/>
      <c r="J287" s="907"/>
      <c r="K287" s="907"/>
      <c r="L287" s="907"/>
      <c r="M287" s="907"/>
      <c r="N287" s="907"/>
    </row>
    <row r="288" spans="1:20" outlineLevel="1" x14ac:dyDescent="0.25">
      <c r="A288" s="912" t="s">
        <v>1483</v>
      </c>
      <c r="B288" s="915" t="s">
        <v>1440</v>
      </c>
      <c r="C288" s="908" t="s">
        <v>1122</v>
      </c>
      <c r="D288" s="907"/>
      <c r="E288" s="907"/>
      <c r="F288" s="907"/>
      <c r="G288" s="907"/>
      <c r="H288" s="907"/>
      <c r="I288" s="907"/>
      <c r="J288" s="907"/>
      <c r="K288" s="907"/>
      <c r="L288" s="907"/>
      <c r="M288" s="907"/>
      <c r="N288" s="907"/>
    </row>
    <row r="289" spans="1:14" outlineLevel="1" x14ac:dyDescent="0.25">
      <c r="A289" s="912" t="s">
        <v>1484</v>
      </c>
      <c r="B289" s="914" t="s">
        <v>1485</v>
      </c>
      <c r="C289" s="908" t="s">
        <v>1122</v>
      </c>
      <c r="D289" s="907"/>
      <c r="E289" s="907"/>
      <c r="F289" s="907"/>
      <c r="G289" s="907"/>
      <c r="H289" s="907"/>
      <c r="I289" s="907"/>
      <c r="J289" s="907"/>
      <c r="K289" s="907"/>
      <c r="L289" s="907"/>
      <c r="M289" s="907"/>
      <c r="N289" s="907"/>
    </row>
    <row r="290" spans="1:14" outlineLevel="1" x14ac:dyDescent="0.25">
      <c r="A290" s="912" t="s">
        <v>1486</v>
      </c>
      <c r="B290" s="915" t="s">
        <v>1440</v>
      </c>
      <c r="C290" s="908" t="s">
        <v>1122</v>
      </c>
      <c r="D290" s="907"/>
      <c r="E290" s="907"/>
      <c r="F290" s="907"/>
      <c r="G290" s="907"/>
      <c r="H290" s="907"/>
      <c r="I290" s="907"/>
      <c r="J290" s="907"/>
      <c r="K290" s="907"/>
      <c r="L290" s="907"/>
      <c r="M290" s="907"/>
      <c r="N290" s="907"/>
    </row>
    <row r="291" spans="1:14" ht="61.5" customHeight="1" outlineLevel="1" x14ac:dyDescent="0.25">
      <c r="A291" s="910" t="s">
        <v>1487</v>
      </c>
      <c r="B291" s="909" t="s">
        <v>1488</v>
      </c>
      <c r="C291" s="908" t="s">
        <v>1122</v>
      </c>
      <c r="D291" s="907"/>
      <c r="E291" s="907"/>
      <c r="F291" s="907"/>
      <c r="G291" s="907"/>
      <c r="H291" s="907"/>
      <c r="I291" s="907"/>
      <c r="J291" s="907"/>
      <c r="K291" s="907"/>
      <c r="L291" s="907"/>
      <c r="M291" s="907"/>
      <c r="N291" s="907"/>
    </row>
    <row r="292" spans="1:14" outlineLevel="1" x14ac:dyDescent="0.25">
      <c r="A292" s="912" t="s">
        <v>1489</v>
      </c>
      <c r="B292" s="914" t="s">
        <v>1440</v>
      </c>
      <c r="C292" s="908" t="s">
        <v>1122</v>
      </c>
      <c r="D292" s="907"/>
      <c r="E292" s="907"/>
      <c r="F292" s="907"/>
      <c r="G292" s="907"/>
      <c r="H292" s="907"/>
      <c r="I292" s="907"/>
      <c r="J292" s="907"/>
      <c r="K292" s="907"/>
      <c r="L292" s="907"/>
      <c r="M292" s="907"/>
      <c r="N292" s="907"/>
    </row>
    <row r="293" spans="1:14" ht="47.25" outlineLevel="1" x14ac:dyDescent="0.25">
      <c r="A293" s="910" t="s">
        <v>1490</v>
      </c>
      <c r="B293" s="909" t="s">
        <v>1491</v>
      </c>
      <c r="C293" s="908" t="s">
        <v>1122</v>
      </c>
      <c r="D293" s="907"/>
      <c r="E293" s="916"/>
      <c r="F293" s="907"/>
      <c r="G293" s="907"/>
      <c r="H293" s="907"/>
      <c r="I293" s="907"/>
      <c r="J293" s="907"/>
      <c r="K293" s="907"/>
      <c r="L293" s="907"/>
      <c r="M293" s="907"/>
      <c r="N293" s="907"/>
    </row>
    <row r="294" spans="1:14" outlineLevel="1" x14ac:dyDescent="0.25">
      <c r="A294" s="912" t="s">
        <v>1492</v>
      </c>
      <c r="B294" s="914" t="s">
        <v>1440</v>
      </c>
      <c r="C294" s="908" t="s">
        <v>1122</v>
      </c>
      <c r="D294" s="907"/>
      <c r="E294" s="907"/>
      <c r="F294" s="907"/>
      <c r="G294" s="907"/>
      <c r="H294" s="907"/>
      <c r="I294" s="907"/>
      <c r="J294" s="907"/>
      <c r="K294" s="907"/>
      <c r="L294" s="907"/>
      <c r="M294" s="907"/>
      <c r="N294" s="907"/>
    </row>
    <row r="295" spans="1:14" ht="31.5" outlineLevel="1" x14ac:dyDescent="0.25">
      <c r="A295" s="910" t="s">
        <v>1493</v>
      </c>
      <c r="B295" s="909" t="s">
        <v>1494</v>
      </c>
      <c r="C295" s="908" t="s">
        <v>1122</v>
      </c>
      <c r="D295" s="916">
        <v>4.766794</v>
      </c>
      <c r="E295" s="916">
        <v>4.0890000000000004</v>
      </c>
      <c r="F295" s="916">
        <v>4.7670000000000003</v>
      </c>
      <c r="G295" s="916">
        <f>$E295/$E$283*G$283</f>
        <v>4.3447688090485697</v>
      </c>
      <c r="H295" s="916">
        <f t="shared" ref="H295:L297" si="80">G295</f>
        <v>4.3447688090485697</v>
      </c>
      <c r="I295" s="916">
        <f>$E295/$E$283*I$283</f>
        <v>4.1275303685961404</v>
      </c>
      <c r="J295" s="916">
        <f t="shared" si="80"/>
        <v>4.1275303685961404</v>
      </c>
      <c r="K295" s="916">
        <f>$E295/$E$283*K$283</f>
        <v>3.9211538501663332</v>
      </c>
      <c r="L295" s="916">
        <f t="shared" si="80"/>
        <v>3.9211538501663332</v>
      </c>
      <c r="M295" s="916">
        <f>K295</f>
        <v>3.9211538501663332</v>
      </c>
      <c r="N295" s="916">
        <f t="shared" ref="N295" si="81">L295</f>
        <v>3.9211538501663332</v>
      </c>
    </row>
    <row r="296" spans="1:14" outlineLevel="1" x14ac:dyDescent="0.25">
      <c r="A296" s="912" t="s">
        <v>1495</v>
      </c>
      <c r="B296" s="914" t="s">
        <v>1440</v>
      </c>
      <c r="C296" s="908" t="s">
        <v>1122</v>
      </c>
      <c r="D296" s="907"/>
      <c r="E296" s="907"/>
      <c r="F296" s="907"/>
      <c r="G296" s="907"/>
      <c r="H296" s="907"/>
      <c r="I296" s="907"/>
      <c r="J296" s="907"/>
      <c r="K296" s="907"/>
      <c r="L296" s="907"/>
      <c r="M296" s="907"/>
      <c r="N296" s="907"/>
    </row>
    <row r="297" spans="1:14" ht="31.5" outlineLevel="1" x14ac:dyDescent="0.25">
      <c r="A297" s="910" t="s">
        <v>1496</v>
      </c>
      <c r="B297" s="909" t="s">
        <v>1497</v>
      </c>
      <c r="C297" s="908" t="s">
        <v>1122</v>
      </c>
      <c r="D297" s="916">
        <v>14.82901</v>
      </c>
      <c r="E297" s="916">
        <v>21.946999999999999</v>
      </c>
      <c r="F297" s="916">
        <v>27.391999999999999</v>
      </c>
      <c r="G297" s="916">
        <f>$E297/$E$283*G$283</f>
        <v>23.319794828121534</v>
      </c>
      <c r="H297" s="916">
        <f t="shared" si="80"/>
        <v>23.319794828121534</v>
      </c>
      <c r="I297" s="916">
        <f>$E297/$E$283*I$283</f>
        <v>22.153805086715455</v>
      </c>
      <c r="J297" s="916">
        <f t="shared" si="80"/>
        <v>22.153805086715455</v>
      </c>
      <c r="K297" s="916">
        <f>$E297/$E$283*K$283</f>
        <v>21.046114832379679</v>
      </c>
      <c r="L297" s="916">
        <f t="shared" si="80"/>
        <v>21.046114832379679</v>
      </c>
      <c r="M297" s="916">
        <f>K297</f>
        <v>21.046114832379679</v>
      </c>
      <c r="N297" s="916">
        <f t="shared" ref="N297" si="82">L297</f>
        <v>21.046114832379679</v>
      </c>
    </row>
    <row r="298" spans="1:14" outlineLevel="1" x14ac:dyDescent="0.25">
      <c r="A298" s="912" t="s">
        <v>1498</v>
      </c>
      <c r="B298" s="914" t="s">
        <v>1440</v>
      </c>
      <c r="C298" s="908" t="s">
        <v>1122</v>
      </c>
      <c r="D298" s="907"/>
      <c r="E298" s="907"/>
      <c r="F298" s="907"/>
      <c r="G298" s="907"/>
      <c r="H298" s="907"/>
      <c r="I298" s="907"/>
      <c r="J298" s="907"/>
      <c r="K298" s="907"/>
      <c r="L298" s="907"/>
      <c r="M298" s="907"/>
      <c r="N298" s="907"/>
    </row>
    <row r="299" spans="1:14" ht="47.25" outlineLevel="1" x14ac:dyDescent="0.25">
      <c r="A299" s="910" t="s">
        <v>1499</v>
      </c>
      <c r="B299" s="909" t="s">
        <v>1500</v>
      </c>
      <c r="C299" s="908" t="s">
        <v>1122</v>
      </c>
      <c r="D299" s="907"/>
      <c r="E299" s="907"/>
      <c r="F299" s="907"/>
      <c r="G299" s="907"/>
      <c r="H299" s="907"/>
      <c r="I299" s="907"/>
      <c r="J299" s="907"/>
      <c r="K299" s="907"/>
      <c r="L299" s="907"/>
      <c r="M299" s="907"/>
      <c r="N299" s="907"/>
    </row>
    <row r="300" spans="1:14" outlineLevel="1" x14ac:dyDescent="0.25">
      <c r="A300" s="912" t="s">
        <v>1501</v>
      </c>
      <c r="B300" s="914" t="s">
        <v>1440</v>
      </c>
      <c r="C300" s="908" t="s">
        <v>1122</v>
      </c>
      <c r="D300" s="907"/>
      <c r="E300" s="907"/>
      <c r="F300" s="907"/>
      <c r="G300" s="907"/>
      <c r="H300" s="907"/>
      <c r="I300" s="907"/>
      <c r="J300" s="907"/>
      <c r="K300" s="907"/>
      <c r="L300" s="907"/>
      <c r="M300" s="907"/>
      <c r="N300" s="907"/>
    </row>
    <row r="301" spans="1:14" ht="78.75" outlineLevel="1" x14ac:dyDescent="0.25">
      <c r="A301" s="910" t="s">
        <v>1502</v>
      </c>
      <c r="B301" s="909" t="s">
        <v>1503</v>
      </c>
      <c r="C301" s="908" t="s">
        <v>1122</v>
      </c>
      <c r="D301" s="907"/>
      <c r="E301" s="907"/>
      <c r="F301" s="907"/>
      <c r="G301" s="907"/>
      <c r="H301" s="907"/>
      <c r="I301" s="907"/>
      <c r="J301" s="907"/>
      <c r="K301" s="907"/>
      <c r="L301" s="907"/>
      <c r="M301" s="907"/>
      <c r="N301" s="907"/>
    </row>
    <row r="302" spans="1:14" outlineLevel="1" x14ac:dyDescent="0.25">
      <c r="A302" s="912" t="s">
        <v>1504</v>
      </c>
      <c r="B302" s="914" t="s">
        <v>1440</v>
      </c>
      <c r="C302" s="908" t="s">
        <v>1122</v>
      </c>
      <c r="D302" s="907"/>
      <c r="E302" s="907"/>
      <c r="F302" s="907"/>
      <c r="G302" s="907"/>
      <c r="H302" s="907"/>
      <c r="I302" s="907"/>
      <c r="J302" s="907"/>
      <c r="K302" s="907"/>
      <c r="L302" s="907"/>
      <c r="M302" s="907"/>
      <c r="N302" s="907"/>
    </row>
    <row r="303" spans="1:14" ht="31.5" outlineLevel="1" x14ac:dyDescent="0.25">
      <c r="A303" s="910" t="s">
        <v>1505</v>
      </c>
      <c r="B303" s="909" t="s">
        <v>1506</v>
      </c>
      <c r="C303" s="908" t="s">
        <v>1122</v>
      </c>
      <c r="D303" s="916">
        <f>D283-D284-D295-D297</f>
        <v>21.055370140000004</v>
      </c>
      <c r="E303" s="916">
        <f>E283-E284-E295-E297</f>
        <v>6.7125541800000015</v>
      </c>
      <c r="F303" s="916">
        <f>F283-F284-F295-F297</f>
        <v>3.7184335300000058</v>
      </c>
      <c r="G303" s="916">
        <f>G283-G284-G295-G297</f>
        <v>7.1324274957966765</v>
      </c>
      <c r="H303" s="916">
        <f t="shared" ref="H303" si="83">G303</f>
        <v>7.1324274957966765</v>
      </c>
      <c r="I303" s="916">
        <f>I283-I284-I295-I297</f>
        <v>6.7758061210068412</v>
      </c>
      <c r="J303" s="916">
        <f t="shared" ref="J303" si="84">I303</f>
        <v>6.7758061210068412</v>
      </c>
      <c r="K303" s="916">
        <f>K283-K284-K295-K297</f>
        <v>6.4370158149564993</v>
      </c>
      <c r="L303" s="916">
        <f t="shared" ref="L303" si="85">K303</f>
        <v>6.4370158149564993</v>
      </c>
      <c r="M303" s="916">
        <f>M283-M284-M295-M297</f>
        <v>6.4370158149564993</v>
      </c>
      <c r="N303" s="916">
        <f t="shared" ref="N303" si="86">L303</f>
        <v>6.4370158149564993</v>
      </c>
    </row>
    <row r="304" spans="1:14" outlineLevel="1" x14ac:dyDescent="0.25">
      <c r="A304" s="912" t="s">
        <v>1507</v>
      </c>
      <c r="B304" s="914" t="s">
        <v>1440</v>
      </c>
      <c r="C304" s="908" t="s">
        <v>1122</v>
      </c>
      <c r="D304" s="907"/>
      <c r="E304" s="907"/>
      <c r="F304" s="907"/>
      <c r="G304" s="907"/>
      <c r="H304" s="907"/>
      <c r="I304" s="907"/>
      <c r="J304" s="907"/>
      <c r="K304" s="907"/>
      <c r="L304" s="907"/>
      <c r="M304" s="907"/>
      <c r="N304" s="907"/>
    </row>
    <row r="305" spans="1:14" ht="78.75" outlineLevel="1" x14ac:dyDescent="0.25">
      <c r="A305" s="910" t="s">
        <v>1508</v>
      </c>
      <c r="B305" s="911" t="s">
        <v>1509</v>
      </c>
      <c r="C305" s="908" t="s">
        <v>561</v>
      </c>
      <c r="D305" s="916">
        <v>107.00685523189347</v>
      </c>
      <c r="E305" s="916">
        <f>(E222+E167)/(E23*1.18)*100</f>
        <v>109.36065103207437</v>
      </c>
      <c r="F305" s="916">
        <f>(F222+F167)/(F23*1.2)*100</f>
        <v>109.59918218342402</v>
      </c>
      <c r="G305" s="916">
        <f>(G222+G167)/(G23*1.2)*100</f>
        <v>106.87657567577389</v>
      </c>
      <c r="H305" s="916">
        <f t="shared" ref="H305:L305" si="87">(H222+H167)/(H23*1.2)*100</f>
        <v>106.1900738838126</v>
      </c>
      <c r="I305" s="916">
        <f t="shared" si="87"/>
        <v>107.09567178247016</v>
      </c>
      <c r="J305" s="916">
        <f t="shared" si="87"/>
        <v>102.68763324392869</v>
      </c>
      <c r="K305" s="916">
        <f t="shared" si="87"/>
        <v>107.02539512504177</v>
      </c>
      <c r="L305" s="916">
        <f t="shared" si="87"/>
        <v>100.10659865543377</v>
      </c>
      <c r="M305" s="916">
        <f>(M222+M167)/(M23*1.2)*100</f>
        <v>107.00023965828061</v>
      </c>
      <c r="N305" s="916">
        <f>(N222+N167)/(N23*1.2)*100</f>
        <v>102.91219723391461</v>
      </c>
    </row>
    <row r="306" spans="1:14" ht="47.25" outlineLevel="1" x14ac:dyDescent="0.25">
      <c r="A306" s="910" t="s">
        <v>1510</v>
      </c>
      <c r="B306" s="909" t="s">
        <v>1511</v>
      </c>
      <c r="C306" s="908" t="s">
        <v>561</v>
      </c>
      <c r="D306" s="907"/>
      <c r="E306" s="916"/>
      <c r="F306" s="907"/>
      <c r="G306" s="907"/>
      <c r="H306" s="907"/>
      <c r="I306" s="907"/>
      <c r="J306" s="907"/>
      <c r="K306" s="907"/>
      <c r="L306" s="907"/>
      <c r="M306" s="907"/>
      <c r="N306" s="907"/>
    </row>
    <row r="307" spans="1:14" ht="78.75" outlineLevel="1" x14ac:dyDescent="0.25">
      <c r="A307" s="912" t="s">
        <v>1512</v>
      </c>
      <c r="B307" s="909" t="s">
        <v>1513</v>
      </c>
      <c r="C307" s="908" t="s">
        <v>561</v>
      </c>
      <c r="D307" s="907"/>
      <c r="E307" s="907"/>
      <c r="F307" s="907"/>
      <c r="G307" s="907"/>
      <c r="H307" s="907"/>
      <c r="I307" s="907"/>
      <c r="J307" s="907"/>
      <c r="K307" s="907"/>
      <c r="L307" s="907"/>
      <c r="M307" s="907"/>
      <c r="N307" s="907"/>
    </row>
    <row r="308" spans="1:14" ht="78.75" outlineLevel="1" x14ac:dyDescent="0.25">
      <c r="A308" s="912" t="s">
        <v>1514</v>
      </c>
      <c r="B308" s="909" t="s">
        <v>1515</v>
      </c>
      <c r="C308" s="908" t="s">
        <v>561</v>
      </c>
      <c r="D308" s="907"/>
      <c r="E308" s="907"/>
      <c r="F308" s="907"/>
      <c r="G308" s="907"/>
      <c r="H308" s="907"/>
      <c r="I308" s="907"/>
      <c r="J308" s="907"/>
      <c r="K308" s="907"/>
      <c r="L308" s="907"/>
      <c r="M308" s="907"/>
      <c r="N308" s="907"/>
    </row>
    <row r="309" spans="1:14" ht="78.75" outlineLevel="1" x14ac:dyDescent="0.25">
      <c r="A309" s="912" t="s">
        <v>1516</v>
      </c>
      <c r="B309" s="909" t="s">
        <v>1517</v>
      </c>
      <c r="C309" s="908" t="s">
        <v>561</v>
      </c>
      <c r="D309" s="916">
        <v>102.60807259095739</v>
      </c>
      <c r="E309" s="916">
        <f>(E171)/(E27*1.18)*100</f>
        <v>99.800714126098882</v>
      </c>
      <c r="F309" s="916">
        <f>(F171)/(F27*1.2)*100</f>
        <v>100.75067626229502</v>
      </c>
      <c r="G309" s="916">
        <f t="shared" ref="G309:N309" si="88">$E$309/$E$305*G305</f>
        <v>97.533788205649472</v>
      </c>
      <c r="H309" s="916">
        <f t="shared" si="88"/>
        <v>96.907298070120845</v>
      </c>
      <c r="I309" s="916">
        <f t="shared" si="88"/>
        <v>97.733731674385069</v>
      </c>
      <c r="J309" s="916">
        <f t="shared" si="88"/>
        <v>93.711028902500701</v>
      </c>
      <c r="K309" s="916">
        <f t="shared" si="88"/>
        <v>97.669598363806188</v>
      </c>
      <c r="L309" s="916">
        <f t="shared" si="88"/>
        <v>91.355619596822677</v>
      </c>
      <c r="M309" s="916">
        <f t="shared" si="88"/>
        <v>97.646641902563076</v>
      </c>
      <c r="N309" s="916">
        <f t="shared" si="88"/>
        <v>93.915962270728627</v>
      </c>
    </row>
    <row r="310" spans="1:14" ht="47.25" outlineLevel="1" x14ac:dyDescent="0.25">
      <c r="A310" s="910" t="s">
        <v>1518</v>
      </c>
      <c r="B310" s="909" t="s">
        <v>1519</v>
      </c>
      <c r="C310" s="908" t="s">
        <v>561</v>
      </c>
      <c r="D310" s="970">
        <v>92.255063280569729</v>
      </c>
      <c r="E310" s="970">
        <f>(E172)/(E28*1.18)*100</f>
        <v>95.298512242903158</v>
      </c>
      <c r="F310" s="970">
        <f>(F172)/(F28*1.2)*100</f>
        <v>87.715280565840388</v>
      </c>
      <c r="G310" s="970">
        <f>(G172)/(G28*1.2)*100</f>
        <v>83.333333333333329</v>
      </c>
      <c r="H310" s="970">
        <f t="shared" ref="H310:L310" si="89">(H172)/(H28*1.2)*100</f>
        <v>89.110065378373207</v>
      </c>
      <c r="I310" s="970">
        <f t="shared" si="89"/>
        <v>83.333333333333343</v>
      </c>
      <c r="J310" s="970">
        <f t="shared" si="89"/>
        <v>88.980604858177159</v>
      </c>
      <c r="K310" s="970">
        <f t="shared" si="89"/>
        <v>83.333333333333343</v>
      </c>
      <c r="L310" s="970">
        <f t="shared" si="89"/>
        <v>85.805349263308031</v>
      </c>
      <c r="M310" s="970">
        <f>(M172)/(M28*1.2)*100</f>
        <v>83.333333333333343</v>
      </c>
      <c r="N310" s="970">
        <f>(N172)/(N28*1.2)*100</f>
        <v>87.918551698718744</v>
      </c>
    </row>
    <row r="311" spans="1:14" ht="47.25" outlineLevel="1" x14ac:dyDescent="0.25">
      <c r="A311" s="910" t="s">
        <v>1520</v>
      </c>
      <c r="B311" s="909" t="s">
        <v>1521</v>
      </c>
      <c r="C311" s="908" t="s">
        <v>561</v>
      </c>
      <c r="D311" s="907"/>
      <c r="E311" s="907"/>
      <c r="F311" s="907"/>
      <c r="G311" s="907"/>
      <c r="H311" s="907"/>
      <c r="I311" s="907"/>
      <c r="J311" s="907"/>
      <c r="K311" s="907"/>
      <c r="L311" s="907"/>
      <c r="M311" s="907"/>
      <c r="N311" s="907"/>
    </row>
    <row r="312" spans="1:14" ht="47.25" outlineLevel="1" x14ac:dyDescent="0.25">
      <c r="A312" s="910" t="s">
        <v>1522</v>
      </c>
      <c r="B312" s="909" t="s">
        <v>1523</v>
      </c>
      <c r="C312" s="908" t="s">
        <v>561</v>
      </c>
      <c r="D312" s="907"/>
      <c r="E312" s="907"/>
      <c r="F312" s="907"/>
      <c r="G312" s="907"/>
      <c r="H312" s="907"/>
      <c r="I312" s="907"/>
      <c r="J312" s="907"/>
      <c r="K312" s="907"/>
      <c r="L312" s="907"/>
      <c r="M312" s="907"/>
      <c r="N312" s="907"/>
    </row>
    <row r="313" spans="1:14" ht="31.5" outlineLevel="1" x14ac:dyDescent="0.25">
      <c r="A313" s="910" t="s">
        <v>1524</v>
      </c>
      <c r="B313" s="909" t="s">
        <v>1525</v>
      </c>
      <c r="C313" s="908" t="s">
        <v>561</v>
      </c>
      <c r="D313" s="907"/>
      <c r="E313" s="916"/>
      <c r="F313" s="907"/>
      <c r="G313" s="907"/>
      <c r="H313" s="907"/>
      <c r="I313" s="907"/>
      <c r="J313" s="907"/>
      <c r="K313" s="907"/>
      <c r="L313" s="907"/>
      <c r="M313" s="907"/>
      <c r="N313" s="907"/>
    </row>
    <row r="314" spans="1:14" ht="31.5" outlineLevel="1" x14ac:dyDescent="0.25">
      <c r="A314" s="910" t="s">
        <v>1526</v>
      </c>
      <c r="B314" s="909" t="s">
        <v>1527</v>
      </c>
      <c r="C314" s="908" t="s">
        <v>561</v>
      </c>
      <c r="D314" s="907"/>
      <c r="E314" s="916"/>
      <c r="F314" s="907"/>
      <c r="G314" s="907"/>
      <c r="H314" s="907"/>
      <c r="I314" s="907"/>
      <c r="J314" s="907"/>
      <c r="K314" s="907"/>
      <c r="L314" s="907"/>
      <c r="M314" s="907"/>
      <c r="N314" s="907"/>
    </row>
    <row r="315" spans="1:14" ht="78.75" outlineLevel="1" x14ac:dyDescent="0.25">
      <c r="A315" s="910" t="s">
        <v>1528</v>
      </c>
      <c r="B315" s="909" t="s">
        <v>1529</v>
      </c>
      <c r="C315" s="908" t="s">
        <v>561</v>
      </c>
      <c r="D315" s="907"/>
      <c r="E315" s="907"/>
      <c r="F315" s="907"/>
      <c r="G315" s="907"/>
      <c r="H315" s="907"/>
      <c r="I315" s="907"/>
      <c r="J315" s="907"/>
      <c r="K315" s="907"/>
      <c r="L315" s="907"/>
      <c r="M315" s="907"/>
      <c r="N315" s="907"/>
    </row>
    <row r="316" spans="1:14" ht="47.25" outlineLevel="1" x14ac:dyDescent="0.25">
      <c r="A316" s="912" t="s">
        <v>1530</v>
      </c>
      <c r="B316" s="914" t="s">
        <v>1136</v>
      </c>
      <c r="C316" s="908" t="s">
        <v>561</v>
      </c>
      <c r="D316" s="907"/>
      <c r="E316" s="907"/>
      <c r="F316" s="907"/>
      <c r="G316" s="907"/>
      <c r="H316" s="907"/>
      <c r="I316" s="907"/>
      <c r="J316" s="907"/>
      <c r="K316" s="907"/>
      <c r="L316" s="907"/>
      <c r="M316" s="907"/>
      <c r="N316" s="907"/>
    </row>
    <row r="317" spans="1:14" ht="31.5" outlineLevel="1" x14ac:dyDescent="0.25">
      <c r="A317" s="912" t="s">
        <v>1531</v>
      </c>
      <c r="B317" s="914" t="s">
        <v>1138</v>
      </c>
      <c r="C317" s="908" t="s">
        <v>561</v>
      </c>
      <c r="D317" s="907"/>
      <c r="E317" s="907"/>
      <c r="F317" s="907"/>
      <c r="G317" s="907"/>
      <c r="H317" s="907"/>
      <c r="I317" s="907"/>
      <c r="J317" s="907"/>
      <c r="K317" s="907"/>
      <c r="L317" s="907"/>
      <c r="M317" s="907"/>
      <c r="N317" s="907"/>
    </row>
    <row r="318" spans="1:14" x14ac:dyDescent="0.25">
      <c r="A318" s="1368" t="s">
        <v>1532</v>
      </c>
      <c r="B318" s="1368"/>
      <c r="C318" s="1368"/>
      <c r="D318" s="1368"/>
      <c r="E318" s="1368"/>
      <c r="F318" s="1368"/>
      <c r="G318" s="1368"/>
      <c r="H318" s="1368"/>
      <c r="I318" s="1368"/>
      <c r="J318" s="1368"/>
      <c r="K318" s="1368"/>
      <c r="L318" s="1368"/>
      <c r="M318" s="1368"/>
      <c r="N318" s="1368"/>
    </row>
    <row r="319" spans="1:14" ht="47.25" x14ac:dyDescent="0.25">
      <c r="A319" s="912" t="s">
        <v>1533</v>
      </c>
      <c r="B319" s="955" t="s">
        <v>1534</v>
      </c>
      <c r="C319" s="908" t="s">
        <v>656</v>
      </c>
      <c r="D319" s="908" t="s">
        <v>1535</v>
      </c>
      <c r="E319" s="908" t="s">
        <v>1535</v>
      </c>
      <c r="F319" s="908" t="s">
        <v>1535</v>
      </c>
      <c r="G319" s="908" t="s">
        <v>1535</v>
      </c>
      <c r="H319" s="908" t="s">
        <v>1535</v>
      </c>
      <c r="I319" s="908" t="s">
        <v>1535</v>
      </c>
      <c r="J319" s="908" t="s">
        <v>1535</v>
      </c>
      <c r="K319" s="908" t="s">
        <v>1535</v>
      </c>
      <c r="L319" s="908" t="s">
        <v>1535</v>
      </c>
      <c r="M319" s="908" t="s">
        <v>1535</v>
      </c>
      <c r="N319" s="908" t="s">
        <v>1535</v>
      </c>
    </row>
    <row r="320" spans="1:14" ht="31.5" outlineLevel="1" x14ac:dyDescent="0.25">
      <c r="A320" s="910" t="s">
        <v>1536</v>
      </c>
      <c r="B320" s="911" t="s">
        <v>1537</v>
      </c>
      <c r="C320" s="908" t="s">
        <v>350</v>
      </c>
      <c r="D320" s="955">
        <v>38.049999999999997</v>
      </c>
      <c r="E320" s="955">
        <v>38.049999999999997</v>
      </c>
      <c r="F320" s="955">
        <v>38.049999999999997</v>
      </c>
      <c r="G320" s="955">
        <v>38.049999999999997</v>
      </c>
      <c r="H320" s="955">
        <f>G320</f>
        <v>38.049999999999997</v>
      </c>
      <c r="I320" s="955">
        <v>38.049999999999997</v>
      </c>
      <c r="J320" s="955">
        <f t="shared" ref="J320:J323" si="90">I320</f>
        <v>38.049999999999997</v>
      </c>
      <c r="K320" s="955">
        <v>38.049999999999997</v>
      </c>
      <c r="L320" s="955">
        <f t="shared" ref="L320:L323" si="91">K320</f>
        <v>38.049999999999997</v>
      </c>
      <c r="M320" s="955">
        <v>38.049999999999997</v>
      </c>
      <c r="N320" s="955">
        <f t="shared" ref="N320:N323" si="92">M320</f>
        <v>38.049999999999997</v>
      </c>
    </row>
    <row r="321" spans="1:14" ht="31.5" outlineLevel="1" x14ac:dyDescent="0.25">
      <c r="A321" s="910" t="s">
        <v>1538</v>
      </c>
      <c r="B321" s="911" t="s">
        <v>1539</v>
      </c>
      <c r="C321" s="908" t="s">
        <v>1540</v>
      </c>
      <c r="D321" s="971">
        <v>1.1200000000000001</v>
      </c>
      <c r="E321" s="971">
        <f>D321</f>
        <v>1.1200000000000001</v>
      </c>
      <c r="F321" s="971">
        <f>E321</f>
        <v>1.1200000000000001</v>
      </c>
      <c r="G321" s="971">
        <f t="shared" ref="G321:H323" si="93">F321</f>
        <v>1.1200000000000001</v>
      </c>
      <c r="H321" s="955">
        <f t="shared" si="93"/>
        <v>1.1200000000000001</v>
      </c>
      <c r="I321" s="971">
        <f>G321</f>
        <v>1.1200000000000001</v>
      </c>
      <c r="J321" s="955">
        <f t="shared" si="90"/>
        <v>1.1200000000000001</v>
      </c>
      <c r="K321" s="971">
        <f>I321</f>
        <v>1.1200000000000001</v>
      </c>
      <c r="L321" s="955">
        <f t="shared" si="91"/>
        <v>1.1200000000000001</v>
      </c>
      <c r="M321" s="971">
        <f>K321</f>
        <v>1.1200000000000001</v>
      </c>
      <c r="N321" s="955">
        <f t="shared" si="92"/>
        <v>1.1200000000000001</v>
      </c>
    </row>
    <row r="322" spans="1:14" ht="31.5" outlineLevel="1" x14ac:dyDescent="0.25">
      <c r="A322" s="910" t="s">
        <v>1541</v>
      </c>
      <c r="B322" s="911" t="s">
        <v>1542</v>
      </c>
      <c r="C322" s="908" t="s">
        <v>350</v>
      </c>
      <c r="D322" s="955">
        <f>D320</f>
        <v>38.049999999999997</v>
      </c>
      <c r="E322" s="955">
        <f t="shared" ref="E322:M322" si="94">E320</f>
        <v>38.049999999999997</v>
      </c>
      <c r="F322" s="955">
        <f t="shared" si="94"/>
        <v>38.049999999999997</v>
      </c>
      <c r="G322" s="955">
        <f t="shared" si="94"/>
        <v>38.049999999999997</v>
      </c>
      <c r="H322" s="955">
        <f t="shared" si="93"/>
        <v>38.049999999999997</v>
      </c>
      <c r="I322" s="955">
        <f t="shared" si="94"/>
        <v>38.049999999999997</v>
      </c>
      <c r="J322" s="955">
        <f t="shared" si="90"/>
        <v>38.049999999999997</v>
      </c>
      <c r="K322" s="955">
        <f t="shared" si="94"/>
        <v>38.049999999999997</v>
      </c>
      <c r="L322" s="955">
        <f t="shared" si="91"/>
        <v>38.049999999999997</v>
      </c>
      <c r="M322" s="955">
        <f t="shared" si="94"/>
        <v>38.049999999999997</v>
      </c>
      <c r="N322" s="955">
        <f t="shared" si="92"/>
        <v>38.049999999999997</v>
      </c>
    </row>
    <row r="323" spans="1:14" ht="31.5" outlineLevel="1" x14ac:dyDescent="0.25">
      <c r="A323" s="910" t="s">
        <v>1543</v>
      </c>
      <c r="B323" s="911" t="s">
        <v>1544</v>
      </c>
      <c r="C323" s="908" t="s">
        <v>1540</v>
      </c>
      <c r="D323" s="971">
        <v>1.0900000000000001</v>
      </c>
      <c r="E323" s="971">
        <f>D323</f>
        <v>1.0900000000000001</v>
      </c>
      <c r="F323" s="971">
        <f>E323</f>
        <v>1.0900000000000001</v>
      </c>
      <c r="G323" s="971">
        <f t="shared" ref="G323" si="95">F323</f>
        <v>1.0900000000000001</v>
      </c>
      <c r="H323" s="955">
        <f t="shared" si="93"/>
        <v>1.0900000000000001</v>
      </c>
      <c r="I323" s="971">
        <f>G323</f>
        <v>1.0900000000000001</v>
      </c>
      <c r="J323" s="955">
        <f t="shared" si="90"/>
        <v>1.0900000000000001</v>
      </c>
      <c r="K323" s="971">
        <f>I323</f>
        <v>1.0900000000000001</v>
      </c>
      <c r="L323" s="955">
        <f t="shared" si="91"/>
        <v>1.0900000000000001</v>
      </c>
      <c r="M323" s="971">
        <f>K323</f>
        <v>1.0900000000000001</v>
      </c>
      <c r="N323" s="955">
        <f t="shared" si="92"/>
        <v>1.0900000000000001</v>
      </c>
    </row>
    <row r="324" spans="1:14" ht="31.5" outlineLevel="1" x14ac:dyDescent="0.25">
      <c r="A324" s="910" t="s">
        <v>1545</v>
      </c>
      <c r="B324" s="911" t="s">
        <v>1546</v>
      </c>
      <c r="C324" s="908" t="s">
        <v>1547</v>
      </c>
      <c r="D324" s="972">
        <v>103.87332259999999</v>
      </c>
      <c r="E324" s="972">
        <v>105.53787799999999</v>
      </c>
      <c r="F324" s="972">
        <v>105.74190419999998</v>
      </c>
      <c r="G324" s="972">
        <v>104.75727316666665</v>
      </c>
      <c r="H324" s="972">
        <v>101.99716900000007</v>
      </c>
      <c r="I324" s="972">
        <v>105</v>
      </c>
      <c r="J324" s="972">
        <f>H324</f>
        <v>101.99716900000007</v>
      </c>
      <c r="K324" s="955">
        <v>105.6</v>
      </c>
      <c r="L324" s="972">
        <f>J324</f>
        <v>101.99716900000007</v>
      </c>
      <c r="M324" s="971">
        <f>G324+I324+K324</f>
        <v>315.35727316666669</v>
      </c>
      <c r="N324" s="972">
        <f>H324+J324+L324</f>
        <v>305.99150700000018</v>
      </c>
    </row>
    <row r="325" spans="1:14" ht="31.5" outlineLevel="1" x14ac:dyDescent="0.25">
      <c r="A325" s="910" t="s">
        <v>1548</v>
      </c>
      <c r="B325" s="911" t="s">
        <v>1549</v>
      </c>
      <c r="C325" s="908" t="s">
        <v>656</v>
      </c>
      <c r="D325" s="908" t="s">
        <v>1535</v>
      </c>
      <c r="E325" s="908" t="s">
        <v>1535</v>
      </c>
      <c r="F325" s="908" t="s">
        <v>1535</v>
      </c>
      <c r="G325" s="908" t="s">
        <v>1535</v>
      </c>
      <c r="H325" s="908" t="s">
        <v>1535</v>
      </c>
      <c r="I325" s="908" t="s">
        <v>1535</v>
      </c>
      <c r="J325" s="908" t="s">
        <v>1535</v>
      </c>
      <c r="K325" s="908" t="s">
        <v>1535</v>
      </c>
      <c r="L325" s="908" t="s">
        <v>1535</v>
      </c>
      <c r="M325" s="908" t="s">
        <v>1535</v>
      </c>
      <c r="N325" s="908" t="s">
        <v>1535</v>
      </c>
    </row>
    <row r="326" spans="1:14" outlineLevel="1" x14ac:dyDescent="0.25">
      <c r="A326" s="910" t="s">
        <v>1550</v>
      </c>
      <c r="B326" s="909" t="s">
        <v>1551</v>
      </c>
      <c r="C326" s="908" t="s">
        <v>1547</v>
      </c>
      <c r="D326" s="972">
        <v>102.61285260000001</v>
      </c>
      <c r="E326" s="972">
        <v>103.69653901199999</v>
      </c>
      <c r="F326" s="972">
        <v>104.023819038</v>
      </c>
      <c r="G326" s="972">
        <f>G324-1.261</f>
        <v>103.49627316666665</v>
      </c>
      <c r="H326" s="972">
        <v>100.70979775484231</v>
      </c>
      <c r="I326" s="972">
        <f>I324-1.261</f>
        <v>103.739</v>
      </c>
      <c r="J326" s="972">
        <f>H326</f>
        <v>100.70979775484231</v>
      </c>
      <c r="K326" s="972">
        <f>K324-1.261</f>
        <v>104.339</v>
      </c>
      <c r="L326" s="972">
        <f>J326</f>
        <v>100.70979775484231</v>
      </c>
      <c r="M326" s="972">
        <f>G326+I326+K326</f>
        <v>311.57427316666667</v>
      </c>
      <c r="N326" s="972">
        <f>H326+J326+L326</f>
        <v>302.12939326452693</v>
      </c>
    </row>
    <row r="327" spans="1:14" outlineLevel="1" x14ac:dyDescent="0.25">
      <c r="A327" s="910" t="s">
        <v>1552</v>
      </c>
      <c r="B327" s="909" t="s">
        <v>1553</v>
      </c>
      <c r="C327" s="908" t="s">
        <v>1554</v>
      </c>
      <c r="D327" s="972">
        <v>1.7718519048205543</v>
      </c>
      <c r="E327" s="972">
        <v>1.9431613283713891</v>
      </c>
      <c r="F327" s="972">
        <v>1.8133414088280591</v>
      </c>
      <c r="G327" s="972">
        <v>1.9708771865896342</v>
      </c>
      <c r="H327" s="972">
        <v>1.7678628898542632</v>
      </c>
      <c r="I327" s="972">
        <f>G327</f>
        <v>1.9708771865896342</v>
      </c>
      <c r="J327" s="972">
        <f>H327</f>
        <v>1.7678628898542632</v>
      </c>
      <c r="K327" s="972">
        <f>I327</f>
        <v>1.9708771865896342</v>
      </c>
      <c r="L327" s="972">
        <f>J327</f>
        <v>1.7678628898542632</v>
      </c>
      <c r="M327" s="972">
        <f>G327+I327+K327</f>
        <v>5.9126315597689025</v>
      </c>
      <c r="N327" s="972">
        <f>H327+J327+L327</f>
        <v>5.3035886695627896</v>
      </c>
    </row>
    <row r="328" spans="1:14" ht="31.5" outlineLevel="1" x14ac:dyDescent="0.25">
      <c r="A328" s="910" t="s">
        <v>1555</v>
      </c>
      <c r="B328" s="911" t="s">
        <v>1556</v>
      </c>
      <c r="C328" s="908" t="s">
        <v>656</v>
      </c>
      <c r="D328" s="908" t="s">
        <v>1535</v>
      </c>
      <c r="E328" s="908" t="s">
        <v>1535</v>
      </c>
      <c r="F328" s="908" t="s">
        <v>1535</v>
      </c>
      <c r="G328" s="908" t="s">
        <v>1535</v>
      </c>
      <c r="H328" s="908" t="s">
        <v>1535</v>
      </c>
      <c r="I328" s="908" t="s">
        <v>1535</v>
      </c>
      <c r="J328" s="908" t="s">
        <v>1535</v>
      </c>
      <c r="K328" s="908" t="s">
        <v>1535</v>
      </c>
      <c r="L328" s="908" t="s">
        <v>1535</v>
      </c>
      <c r="M328" s="908" t="s">
        <v>1535</v>
      </c>
      <c r="N328" s="908" t="s">
        <v>1535</v>
      </c>
    </row>
    <row r="329" spans="1:14" outlineLevel="1" x14ac:dyDescent="0.25">
      <c r="A329" s="910" t="s">
        <v>1557</v>
      </c>
      <c r="B329" s="909" t="s">
        <v>1551</v>
      </c>
      <c r="C329" s="908" t="s">
        <v>1547</v>
      </c>
      <c r="D329" s="955"/>
      <c r="E329" s="955"/>
      <c r="F329" s="955"/>
      <c r="G329" s="955"/>
      <c r="H329" s="955"/>
      <c r="I329" s="955"/>
      <c r="J329" s="955"/>
      <c r="K329" s="955"/>
      <c r="L329" s="955"/>
      <c r="M329" s="955"/>
      <c r="N329" s="955"/>
    </row>
    <row r="330" spans="1:14" outlineLevel="1" x14ac:dyDescent="0.25">
      <c r="A330" s="910" t="s">
        <v>1558</v>
      </c>
      <c r="B330" s="909" t="s">
        <v>1559</v>
      </c>
      <c r="C330" s="908" t="s">
        <v>350</v>
      </c>
      <c r="D330" s="955"/>
      <c r="E330" s="955"/>
      <c r="F330" s="955"/>
      <c r="G330" s="955"/>
      <c r="H330" s="955"/>
      <c r="I330" s="955"/>
      <c r="J330" s="955"/>
      <c r="K330" s="955"/>
      <c r="L330" s="955"/>
      <c r="M330" s="955"/>
      <c r="N330" s="955"/>
    </row>
    <row r="331" spans="1:14" outlineLevel="1" x14ac:dyDescent="0.25">
      <c r="A331" s="910" t="s">
        <v>1560</v>
      </c>
      <c r="B331" s="909" t="s">
        <v>1553</v>
      </c>
      <c r="C331" s="908" t="s">
        <v>1554</v>
      </c>
      <c r="D331" s="955"/>
      <c r="E331" s="955"/>
      <c r="F331" s="955"/>
      <c r="G331" s="955"/>
      <c r="H331" s="955"/>
      <c r="I331" s="955"/>
      <c r="J331" s="955"/>
      <c r="K331" s="955"/>
      <c r="L331" s="955"/>
      <c r="M331" s="955"/>
      <c r="N331" s="955"/>
    </row>
    <row r="332" spans="1:14" ht="31.5" outlineLevel="1" x14ac:dyDescent="0.25">
      <c r="A332" s="910" t="s">
        <v>1561</v>
      </c>
      <c r="B332" s="911" t="s">
        <v>1562</v>
      </c>
      <c r="C332" s="908" t="s">
        <v>656</v>
      </c>
      <c r="D332" s="908" t="s">
        <v>1535</v>
      </c>
      <c r="E332" s="908" t="s">
        <v>1535</v>
      </c>
      <c r="F332" s="908" t="s">
        <v>1535</v>
      </c>
      <c r="G332" s="908" t="s">
        <v>1535</v>
      </c>
      <c r="H332" s="908" t="s">
        <v>1535</v>
      </c>
      <c r="I332" s="908" t="s">
        <v>1535</v>
      </c>
      <c r="J332" s="908" t="s">
        <v>1535</v>
      </c>
      <c r="K332" s="908" t="s">
        <v>1535</v>
      </c>
      <c r="L332" s="908" t="s">
        <v>1535</v>
      </c>
      <c r="M332" s="908" t="s">
        <v>1535</v>
      </c>
      <c r="N332" s="908" t="s">
        <v>1535</v>
      </c>
    </row>
    <row r="333" spans="1:14" outlineLevel="1" x14ac:dyDescent="0.25">
      <c r="A333" s="910" t="s">
        <v>1563</v>
      </c>
      <c r="B333" s="909" t="s">
        <v>1551</v>
      </c>
      <c r="C333" s="908" t="s">
        <v>1547</v>
      </c>
      <c r="D333" s="955"/>
      <c r="E333" s="955"/>
      <c r="F333" s="955"/>
      <c r="G333" s="955"/>
      <c r="H333" s="955"/>
      <c r="I333" s="955"/>
      <c r="J333" s="955"/>
      <c r="K333" s="955"/>
      <c r="L333" s="955"/>
      <c r="M333" s="955"/>
      <c r="N333" s="955"/>
    </row>
    <row r="334" spans="1:14" outlineLevel="1" x14ac:dyDescent="0.25">
      <c r="A334" s="910" t="s">
        <v>1564</v>
      </c>
      <c r="B334" s="909" t="s">
        <v>1553</v>
      </c>
      <c r="C334" s="908" t="s">
        <v>1554</v>
      </c>
      <c r="D334" s="955"/>
      <c r="E334" s="955"/>
      <c r="F334" s="955"/>
      <c r="G334" s="955"/>
      <c r="H334" s="955"/>
      <c r="I334" s="955"/>
      <c r="J334" s="955"/>
      <c r="K334" s="955"/>
      <c r="L334" s="955"/>
      <c r="M334" s="955"/>
      <c r="N334" s="955"/>
    </row>
    <row r="335" spans="1:14" ht="31.5" outlineLevel="1" x14ac:dyDescent="0.25">
      <c r="A335" s="910" t="s">
        <v>1565</v>
      </c>
      <c r="B335" s="911" t="s">
        <v>1566</v>
      </c>
      <c r="C335" s="908" t="s">
        <v>656</v>
      </c>
      <c r="D335" s="908" t="s">
        <v>1535</v>
      </c>
      <c r="E335" s="908" t="s">
        <v>1535</v>
      </c>
      <c r="F335" s="908" t="s">
        <v>1535</v>
      </c>
      <c r="G335" s="908" t="s">
        <v>1535</v>
      </c>
      <c r="H335" s="908" t="s">
        <v>1535</v>
      </c>
      <c r="I335" s="908" t="s">
        <v>1535</v>
      </c>
      <c r="J335" s="908" t="s">
        <v>1535</v>
      </c>
      <c r="K335" s="908" t="s">
        <v>1535</v>
      </c>
      <c r="L335" s="908" t="s">
        <v>1535</v>
      </c>
      <c r="M335" s="908" t="s">
        <v>1535</v>
      </c>
      <c r="N335" s="908" t="s">
        <v>1535</v>
      </c>
    </row>
    <row r="336" spans="1:14" outlineLevel="1" x14ac:dyDescent="0.25">
      <c r="A336" s="910" t="s">
        <v>1567</v>
      </c>
      <c r="B336" s="909" t="s">
        <v>1551</v>
      </c>
      <c r="C336" s="908" t="s">
        <v>1547</v>
      </c>
      <c r="D336" s="972">
        <v>93.968065999999993</v>
      </c>
      <c r="E336" s="972">
        <v>92.79207199999999</v>
      </c>
      <c r="F336" s="972">
        <v>89.303083999999998</v>
      </c>
      <c r="G336" s="972">
        <v>92.124312631306154</v>
      </c>
      <c r="H336" s="972">
        <v>89.96545094568549</v>
      </c>
      <c r="I336" s="972">
        <f>G336/G326*I326</f>
        <v>92.34036913260644</v>
      </c>
      <c r="J336" s="972">
        <f>H336</f>
        <v>89.96545094568549</v>
      </c>
      <c r="K336" s="972">
        <f>I336/I326*K326</f>
        <v>92.874442349810806</v>
      </c>
      <c r="L336" s="972">
        <f>J336</f>
        <v>89.96545094568549</v>
      </c>
      <c r="M336" s="972">
        <f>G336+I336+K336</f>
        <v>277.33912411372341</v>
      </c>
      <c r="N336" s="972">
        <f>H336+J336+L336</f>
        <v>269.8963528370565</v>
      </c>
    </row>
    <row r="337" spans="1:14" outlineLevel="1" x14ac:dyDescent="0.25">
      <c r="A337" s="910" t="s">
        <v>1568</v>
      </c>
      <c r="B337" s="909" t="s">
        <v>1559</v>
      </c>
      <c r="C337" s="908" t="s">
        <v>350</v>
      </c>
      <c r="D337" s="955"/>
      <c r="E337" s="955"/>
      <c r="F337" s="955"/>
      <c r="G337" s="955"/>
      <c r="H337" s="955"/>
      <c r="I337" s="955"/>
      <c r="J337" s="955"/>
      <c r="K337" s="955"/>
      <c r="L337" s="955"/>
      <c r="M337" s="955"/>
      <c r="N337" s="955"/>
    </row>
    <row r="338" spans="1:14" outlineLevel="1" x14ac:dyDescent="0.25">
      <c r="A338" s="910" t="s">
        <v>1569</v>
      </c>
      <c r="B338" s="909" t="s">
        <v>1553</v>
      </c>
      <c r="C338" s="908" t="s">
        <v>1554</v>
      </c>
      <c r="D338" s="972">
        <v>0.2606772618</v>
      </c>
      <c r="E338" s="972">
        <v>0.25158900000000001</v>
      </c>
      <c r="F338" s="972">
        <v>0.27090899999999996</v>
      </c>
      <c r="G338" s="972">
        <v>0.24423529999999999</v>
      </c>
      <c r="H338" s="972">
        <v>0.26067899999999999</v>
      </c>
      <c r="I338" s="972">
        <f>G338</f>
        <v>0.24423529999999999</v>
      </c>
      <c r="J338" s="972">
        <f>H338</f>
        <v>0.26067899999999999</v>
      </c>
      <c r="K338" s="972">
        <f>I338</f>
        <v>0.24423529999999999</v>
      </c>
      <c r="L338" s="972">
        <f>J338</f>
        <v>0.26067899999999999</v>
      </c>
      <c r="M338" s="972">
        <f>G338+I338+K338</f>
        <v>0.73270590000000002</v>
      </c>
      <c r="N338" s="972">
        <f>H338+J338+L338</f>
        <v>0.78203699999999998</v>
      </c>
    </row>
    <row r="339" spans="1:14" ht="31.5" x14ac:dyDescent="0.25">
      <c r="A339" s="912" t="s">
        <v>1570</v>
      </c>
      <c r="B339" s="955" t="s">
        <v>1571</v>
      </c>
      <c r="C339" s="908" t="s">
        <v>656</v>
      </c>
      <c r="D339" s="908" t="s">
        <v>1535</v>
      </c>
      <c r="E339" s="908" t="s">
        <v>1535</v>
      </c>
      <c r="F339" s="908" t="s">
        <v>1535</v>
      </c>
      <c r="G339" s="908" t="s">
        <v>1535</v>
      </c>
      <c r="H339" s="908" t="s">
        <v>1535</v>
      </c>
      <c r="I339" s="908" t="s">
        <v>1535</v>
      </c>
      <c r="J339" s="908" t="s">
        <v>1535</v>
      </c>
      <c r="K339" s="908" t="s">
        <v>1535</v>
      </c>
      <c r="L339" s="908" t="s">
        <v>1535</v>
      </c>
      <c r="M339" s="908" t="s">
        <v>1535</v>
      </c>
      <c r="N339" s="908" t="s">
        <v>1535</v>
      </c>
    </row>
    <row r="340" spans="1:14" ht="47.25" outlineLevel="1" x14ac:dyDescent="0.25">
      <c r="A340" s="910" t="s">
        <v>1572</v>
      </c>
      <c r="B340" s="911" t="s">
        <v>1573</v>
      </c>
      <c r="C340" s="908" t="s">
        <v>1547</v>
      </c>
      <c r="D340" s="955"/>
      <c r="E340" s="955"/>
      <c r="F340" s="955"/>
      <c r="G340" s="955"/>
      <c r="H340" s="955"/>
      <c r="I340" s="955"/>
      <c r="J340" s="955"/>
      <c r="K340" s="955"/>
      <c r="L340" s="955"/>
      <c r="M340" s="955"/>
      <c r="N340" s="955"/>
    </row>
    <row r="341" spans="1:14" ht="94.5" outlineLevel="1" x14ac:dyDescent="0.25">
      <c r="A341" s="910" t="s">
        <v>1574</v>
      </c>
      <c r="B341" s="909" t="s">
        <v>1575</v>
      </c>
      <c r="C341" s="908" t="s">
        <v>1547</v>
      </c>
      <c r="D341" s="955"/>
      <c r="E341" s="955"/>
      <c r="F341" s="955"/>
      <c r="G341" s="955"/>
      <c r="H341" s="955"/>
      <c r="I341" s="955"/>
      <c r="J341" s="955"/>
      <c r="K341" s="955"/>
      <c r="L341" s="955"/>
      <c r="M341" s="955"/>
      <c r="N341" s="955"/>
    </row>
    <row r="342" spans="1:14" ht="31.5" outlineLevel="1" x14ac:dyDescent="0.25">
      <c r="A342" s="912" t="s">
        <v>1576</v>
      </c>
      <c r="B342" s="914" t="s">
        <v>1577</v>
      </c>
      <c r="C342" s="908" t="s">
        <v>1547</v>
      </c>
      <c r="D342" s="955"/>
      <c r="E342" s="955"/>
      <c r="F342" s="955"/>
      <c r="G342" s="955"/>
      <c r="H342" s="955"/>
      <c r="I342" s="955"/>
      <c r="J342" s="955"/>
      <c r="K342" s="955"/>
      <c r="L342" s="955"/>
      <c r="M342" s="955"/>
      <c r="N342" s="955"/>
    </row>
    <row r="343" spans="1:14" ht="63" outlineLevel="1" x14ac:dyDescent="0.25">
      <c r="A343" s="912" t="s">
        <v>1578</v>
      </c>
      <c r="B343" s="914" t="s">
        <v>1579</v>
      </c>
      <c r="C343" s="908" t="s">
        <v>1547</v>
      </c>
      <c r="D343" s="955"/>
      <c r="E343" s="955"/>
      <c r="F343" s="955"/>
      <c r="G343" s="955"/>
      <c r="H343" s="955"/>
      <c r="I343" s="955"/>
      <c r="J343" s="955"/>
      <c r="K343" s="955"/>
      <c r="L343" s="955"/>
      <c r="M343" s="955"/>
      <c r="N343" s="955"/>
    </row>
    <row r="344" spans="1:14" ht="47.25" outlineLevel="1" x14ac:dyDescent="0.25">
      <c r="A344" s="910" t="s">
        <v>1580</v>
      </c>
      <c r="B344" s="911" t="s">
        <v>1581</v>
      </c>
      <c r="C344" s="908" t="s">
        <v>1547</v>
      </c>
      <c r="D344" s="955"/>
      <c r="E344" s="955"/>
      <c r="F344" s="955"/>
      <c r="G344" s="955"/>
      <c r="H344" s="955"/>
      <c r="I344" s="955"/>
      <c r="J344" s="955"/>
      <c r="K344" s="955"/>
      <c r="L344" s="955"/>
      <c r="M344" s="955"/>
      <c r="N344" s="955"/>
    </row>
    <row r="345" spans="1:14" ht="47.25" outlineLevel="1" x14ac:dyDescent="0.25">
      <c r="A345" s="910" t="s">
        <v>1582</v>
      </c>
      <c r="B345" s="911" t="s">
        <v>1583</v>
      </c>
      <c r="C345" s="908" t="s">
        <v>350</v>
      </c>
      <c r="D345" s="955"/>
      <c r="E345" s="955"/>
      <c r="F345" s="955"/>
      <c r="G345" s="955"/>
      <c r="H345" s="955"/>
      <c r="I345" s="955"/>
      <c r="J345" s="955"/>
      <c r="K345" s="955"/>
      <c r="L345" s="955"/>
      <c r="M345" s="955"/>
      <c r="N345" s="955"/>
    </row>
    <row r="346" spans="1:14" ht="94.5" outlineLevel="1" x14ac:dyDescent="0.25">
      <c r="A346" s="910" t="s">
        <v>1584</v>
      </c>
      <c r="B346" s="909" t="s">
        <v>1585</v>
      </c>
      <c r="C346" s="908" t="s">
        <v>350</v>
      </c>
      <c r="D346" s="955"/>
      <c r="E346" s="955"/>
      <c r="F346" s="955"/>
      <c r="G346" s="955"/>
      <c r="H346" s="955"/>
      <c r="I346" s="955"/>
      <c r="J346" s="955"/>
      <c r="K346" s="955"/>
      <c r="L346" s="955"/>
      <c r="M346" s="955"/>
      <c r="N346" s="955"/>
    </row>
    <row r="347" spans="1:14" ht="31.5" outlineLevel="1" x14ac:dyDescent="0.25">
      <c r="A347" s="912" t="s">
        <v>1586</v>
      </c>
      <c r="B347" s="914" t="s">
        <v>1577</v>
      </c>
      <c r="C347" s="908" t="s">
        <v>350</v>
      </c>
      <c r="D347" s="955"/>
      <c r="E347" s="955"/>
      <c r="F347" s="955"/>
      <c r="G347" s="955"/>
      <c r="H347" s="955"/>
      <c r="I347" s="955"/>
      <c r="J347" s="955"/>
      <c r="K347" s="955"/>
      <c r="L347" s="955"/>
      <c r="M347" s="955"/>
      <c r="N347" s="955"/>
    </row>
    <row r="348" spans="1:14" ht="63" outlineLevel="1" x14ac:dyDescent="0.25">
      <c r="A348" s="912" t="s">
        <v>1587</v>
      </c>
      <c r="B348" s="914" t="s">
        <v>1579</v>
      </c>
      <c r="C348" s="908" t="s">
        <v>350</v>
      </c>
      <c r="D348" s="955"/>
      <c r="E348" s="955"/>
      <c r="F348" s="955"/>
      <c r="G348" s="955"/>
      <c r="H348" s="955"/>
      <c r="I348" s="955"/>
      <c r="J348" s="955"/>
      <c r="K348" s="955"/>
      <c r="L348" s="955"/>
      <c r="M348" s="955"/>
      <c r="N348" s="955"/>
    </row>
    <row r="349" spans="1:14" ht="47.25" outlineLevel="1" x14ac:dyDescent="0.25">
      <c r="A349" s="910" t="s">
        <v>1588</v>
      </c>
      <c r="B349" s="911" t="s">
        <v>1589</v>
      </c>
      <c r="C349" s="908" t="s">
        <v>1590</v>
      </c>
      <c r="D349" s="955"/>
      <c r="E349" s="955"/>
      <c r="F349" s="955"/>
      <c r="G349" s="955"/>
      <c r="H349" s="955"/>
      <c r="I349" s="955"/>
      <c r="J349" s="955"/>
      <c r="K349" s="955"/>
      <c r="L349" s="955"/>
      <c r="M349" s="955"/>
      <c r="N349" s="955"/>
    </row>
    <row r="350" spans="1:14" ht="78.75" outlineLevel="1" x14ac:dyDescent="0.25">
      <c r="A350" s="910" t="s">
        <v>1591</v>
      </c>
      <c r="B350" s="911" t="s">
        <v>1592</v>
      </c>
      <c r="C350" s="908" t="s">
        <v>1122</v>
      </c>
      <c r="D350" s="955"/>
      <c r="E350" s="955"/>
      <c r="F350" s="955"/>
      <c r="G350" s="955"/>
      <c r="H350" s="955"/>
      <c r="I350" s="955"/>
      <c r="J350" s="955"/>
      <c r="K350" s="955"/>
      <c r="L350" s="955"/>
      <c r="M350" s="955"/>
      <c r="N350" s="955"/>
    </row>
    <row r="351" spans="1:14" ht="31.5" x14ac:dyDescent="0.25">
      <c r="A351" s="912" t="s">
        <v>1593</v>
      </c>
      <c r="B351" s="955" t="s">
        <v>1594</v>
      </c>
      <c r="C351" s="908" t="s">
        <v>656</v>
      </c>
      <c r="D351" s="908" t="s">
        <v>1535</v>
      </c>
      <c r="E351" s="908" t="s">
        <v>1535</v>
      </c>
      <c r="F351" s="908" t="s">
        <v>1535</v>
      </c>
      <c r="G351" s="908" t="s">
        <v>1535</v>
      </c>
      <c r="H351" s="908" t="s">
        <v>1535</v>
      </c>
      <c r="I351" s="908" t="s">
        <v>1535</v>
      </c>
      <c r="J351" s="908" t="s">
        <v>1535</v>
      </c>
      <c r="K351" s="908" t="s">
        <v>1535</v>
      </c>
      <c r="L351" s="908" t="s">
        <v>1535</v>
      </c>
      <c r="M351" s="908" t="s">
        <v>1535</v>
      </c>
      <c r="N351" s="908" t="s">
        <v>1535</v>
      </c>
    </row>
    <row r="352" spans="1:14" ht="47.25" outlineLevel="1" x14ac:dyDescent="0.25">
      <c r="A352" s="910" t="s">
        <v>1595</v>
      </c>
      <c r="B352" s="911" t="s">
        <v>1596</v>
      </c>
      <c r="C352" s="908" t="s">
        <v>1547</v>
      </c>
      <c r="D352" s="955"/>
      <c r="E352" s="955"/>
      <c r="F352" s="955"/>
      <c r="G352" s="955"/>
      <c r="H352" s="955"/>
      <c r="I352" s="955"/>
      <c r="J352" s="955"/>
      <c r="K352" s="955"/>
      <c r="L352" s="955"/>
      <c r="M352" s="955"/>
      <c r="N352" s="955"/>
    </row>
    <row r="353" spans="1:14" ht="31.5" outlineLevel="1" x14ac:dyDescent="0.25">
      <c r="A353" s="910" t="s">
        <v>1597</v>
      </c>
      <c r="B353" s="911" t="s">
        <v>1598</v>
      </c>
      <c r="C353" s="908" t="s">
        <v>1540</v>
      </c>
      <c r="D353" s="955"/>
      <c r="E353" s="955"/>
      <c r="F353" s="955"/>
      <c r="G353" s="955"/>
      <c r="H353" s="955"/>
      <c r="I353" s="955"/>
      <c r="J353" s="955"/>
      <c r="K353" s="955"/>
      <c r="L353" s="955"/>
      <c r="M353" s="955"/>
      <c r="N353" s="955"/>
    </row>
    <row r="354" spans="1:14" ht="110.25" outlineLevel="1" x14ac:dyDescent="0.25">
      <c r="A354" s="910" t="s">
        <v>1599</v>
      </c>
      <c r="B354" s="911" t="s">
        <v>1600</v>
      </c>
      <c r="C354" s="908" t="s">
        <v>1122</v>
      </c>
      <c r="D354" s="955"/>
      <c r="E354" s="955"/>
      <c r="F354" s="955"/>
      <c r="G354" s="955"/>
      <c r="H354" s="955"/>
      <c r="I354" s="955"/>
      <c r="J354" s="955"/>
      <c r="K354" s="955"/>
      <c r="L354" s="955"/>
      <c r="M354" s="955"/>
      <c r="N354" s="955"/>
    </row>
    <row r="355" spans="1:14" ht="78.75" outlineLevel="1" x14ac:dyDescent="0.25">
      <c r="A355" s="910" t="s">
        <v>1601</v>
      </c>
      <c r="B355" s="911" t="s">
        <v>1602</v>
      </c>
      <c r="C355" s="908" t="s">
        <v>1122</v>
      </c>
      <c r="D355" s="955"/>
      <c r="E355" s="955"/>
      <c r="F355" s="955"/>
      <c r="G355" s="955"/>
      <c r="H355" s="955"/>
      <c r="I355" s="955"/>
      <c r="J355" s="955"/>
      <c r="K355" s="955"/>
      <c r="L355" s="955"/>
      <c r="M355" s="955"/>
      <c r="N355" s="955"/>
    </row>
    <row r="356" spans="1:14" ht="47.25" x14ac:dyDescent="0.25">
      <c r="A356" s="912" t="s">
        <v>1603</v>
      </c>
      <c r="B356" s="955" t="s">
        <v>1604</v>
      </c>
      <c r="C356" s="908" t="s">
        <v>656</v>
      </c>
      <c r="D356" s="908" t="s">
        <v>1535</v>
      </c>
      <c r="E356" s="908" t="s">
        <v>1535</v>
      </c>
      <c r="F356" s="908" t="s">
        <v>1535</v>
      </c>
      <c r="G356" s="908" t="s">
        <v>1535</v>
      </c>
      <c r="H356" s="908" t="s">
        <v>1535</v>
      </c>
      <c r="I356" s="908" t="s">
        <v>1535</v>
      </c>
      <c r="J356" s="908" t="s">
        <v>1535</v>
      </c>
      <c r="K356" s="908" t="s">
        <v>1535</v>
      </c>
      <c r="L356" s="908" t="s">
        <v>1535</v>
      </c>
      <c r="M356" s="908" t="s">
        <v>1535</v>
      </c>
      <c r="N356" s="908" t="s">
        <v>1535</v>
      </c>
    </row>
    <row r="357" spans="1:14" ht="47.25" outlineLevel="1" x14ac:dyDescent="0.25">
      <c r="A357" s="910" t="s">
        <v>1605</v>
      </c>
      <c r="B357" s="911" t="s">
        <v>1606</v>
      </c>
      <c r="C357" s="908" t="s">
        <v>350</v>
      </c>
      <c r="D357" s="955"/>
      <c r="E357" s="955"/>
      <c r="F357" s="955"/>
      <c r="G357" s="955"/>
      <c r="H357" s="955"/>
      <c r="I357" s="955"/>
      <c r="J357" s="955"/>
      <c r="K357" s="955"/>
      <c r="L357" s="955"/>
      <c r="M357" s="955"/>
      <c r="N357" s="955"/>
    </row>
    <row r="358" spans="1:14" ht="141.75" outlineLevel="1" x14ac:dyDescent="0.25">
      <c r="A358" s="910" t="s">
        <v>1607</v>
      </c>
      <c r="B358" s="909" t="s">
        <v>1608</v>
      </c>
      <c r="C358" s="908" t="s">
        <v>350</v>
      </c>
      <c r="D358" s="955"/>
      <c r="E358" s="955"/>
      <c r="F358" s="955"/>
      <c r="G358" s="955"/>
      <c r="H358" s="955"/>
      <c r="I358" s="955"/>
      <c r="J358" s="955"/>
      <c r="K358" s="955"/>
      <c r="L358" s="955"/>
      <c r="M358" s="955"/>
      <c r="N358" s="955"/>
    </row>
    <row r="359" spans="1:14" ht="141.75" outlineLevel="1" x14ac:dyDescent="0.25">
      <c r="A359" s="910" t="s">
        <v>1609</v>
      </c>
      <c r="B359" s="909" t="s">
        <v>1610</v>
      </c>
      <c r="C359" s="908" t="s">
        <v>350</v>
      </c>
      <c r="D359" s="955"/>
      <c r="E359" s="955"/>
      <c r="F359" s="955"/>
      <c r="G359" s="955"/>
      <c r="H359" s="955"/>
      <c r="I359" s="955"/>
      <c r="J359" s="955"/>
      <c r="K359" s="955"/>
      <c r="L359" s="955"/>
      <c r="M359" s="955"/>
      <c r="N359" s="955"/>
    </row>
    <row r="360" spans="1:14" ht="63" outlineLevel="1" x14ac:dyDescent="0.25">
      <c r="A360" s="910" t="s">
        <v>1611</v>
      </c>
      <c r="B360" s="909" t="s">
        <v>1612</v>
      </c>
      <c r="C360" s="908" t="s">
        <v>350</v>
      </c>
      <c r="D360" s="955"/>
      <c r="E360" s="955"/>
      <c r="F360" s="955"/>
      <c r="G360" s="955"/>
      <c r="H360" s="955"/>
      <c r="I360" s="955"/>
      <c r="J360" s="955"/>
      <c r="K360" s="955"/>
      <c r="L360" s="955"/>
      <c r="M360" s="955"/>
      <c r="N360" s="955"/>
    </row>
    <row r="361" spans="1:14" ht="47.25" outlineLevel="1" x14ac:dyDescent="0.25">
      <c r="A361" s="910" t="s">
        <v>1613</v>
      </c>
      <c r="B361" s="911" t="s">
        <v>1614</v>
      </c>
      <c r="C361" s="908" t="s">
        <v>1547</v>
      </c>
      <c r="D361" s="955"/>
      <c r="E361" s="955"/>
      <c r="F361" s="955"/>
      <c r="G361" s="955"/>
      <c r="H361" s="955"/>
      <c r="I361" s="955"/>
      <c r="J361" s="955"/>
      <c r="K361" s="955"/>
      <c r="L361" s="955"/>
      <c r="M361" s="955"/>
      <c r="N361" s="955"/>
    </row>
    <row r="362" spans="1:14" ht="110.25" outlineLevel="1" x14ac:dyDescent="0.25">
      <c r="A362" s="910" t="s">
        <v>1615</v>
      </c>
      <c r="B362" s="909" t="s">
        <v>1616</v>
      </c>
      <c r="C362" s="908" t="s">
        <v>1547</v>
      </c>
      <c r="D362" s="955"/>
      <c r="E362" s="955"/>
      <c r="F362" s="955"/>
      <c r="G362" s="955"/>
      <c r="H362" s="955"/>
      <c r="I362" s="955"/>
      <c r="J362" s="955"/>
      <c r="K362" s="955"/>
      <c r="L362" s="955"/>
      <c r="M362" s="955"/>
      <c r="N362" s="955"/>
    </row>
    <row r="363" spans="1:14" ht="47.25" outlineLevel="1" x14ac:dyDescent="0.25">
      <c r="A363" s="910" t="s">
        <v>1617</v>
      </c>
      <c r="B363" s="909" t="s">
        <v>1618</v>
      </c>
      <c r="C363" s="908" t="s">
        <v>1547</v>
      </c>
      <c r="D363" s="955"/>
      <c r="E363" s="955"/>
      <c r="F363" s="955"/>
      <c r="G363" s="955"/>
      <c r="H363" s="955"/>
      <c r="I363" s="955"/>
      <c r="J363" s="955"/>
      <c r="K363" s="955"/>
      <c r="L363" s="955"/>
      <c r="M363" s="955"/>
      <c r="N363" s="955"/>
    </row>
    <row r="364" spans="1:14" ht="63" outlineLevel="1" x14ac:dyDescent="0.25">
      <c r="A364" s="910" t="s">
        <v>1619</v>
      </c>
      <c r="B364" s="911" t="s">
        <v>1620</v>
      </c>
      <c r="C364" s="908" t="s">
        <v>1122</v>
      </c>
      <c r="D364" s="955"/>
      <c r="E364" s="955"/>
      <c r="F364" s="955"/>
      <c r="G364" s="955"/>
      <c r="H364" s="955"/>
      <c r="I364" s="955"/>
      <c r="J364" s="955"/>
      <c r="K364" s="955"/>
      <c r="L364" s="955"/>
      <c r="M364" s="955"/>
      <c r="N364" s="955"/>
    </row>
    <row r="365" spans="1:14" ht="31.5" outlineLevel="1" x14ac:dyDescent="0.25">
      <c r="A365" s="910" t="s">
        <v>1621</v>
      </c>
      <c r="B365" s="909" t="s">
        <v>1136</v>
      </c>
      <c r="C365" s="908" t="s">
        <v>1122</v>
      </c>
      <c r="D365" s="955"/>
      <c r="E365" s="955"/>
      <c r="F365" s="955"/>
      <c r="G365" s="955"/>
      <c r="H365" s="955"/>
      <c r="I365" s="955"/>
      <c r="J365" s="955"/>
      <c r="K365" s="955"/>
      <c r="L365" s="955"/>
      <c r="M365" s="955"/>
      <c r="N365" s="955"/>
    </row>
    <row r="366" spans="1:14" ht="31.5" outlineLevel="1" x14ac:dyDescent="0.25">
      <c r="A366" s="910" t="s">
        <v>1622</v>
      </c>
      <c r="B366" s="909" t="s">
        <v>1138</v>
      </c>
      <c r="C366" s="908" t="s">
        <v>1122</v>
      </c>
      <c r="D366" s="955"/>
      <c r="E366" s="955"/>
      <c r="F366" s="955"/>
      <c r="G366" s="955"/>
      <c r="H366" s="955"/>
      <c r="I366" s="955"/>
      <c r="J366" s="955"/>
      <c r="K366" s="955"/>
      <c r="L366" s="955"/>
      <c r="M366" s="955"/>
      <c r="N366" s="955"/>
    </row>
    <row r="367" spans="1:14" ht="31.5" x14ac:dyDescent="0.25">
      <c r="A367" s="912" t="s">
        <v>1623</v>
      </c>
      <c r="B367" s="955" t="s">
        <v>1624</v>
      </c>
      <c r="C367" s="908" t="s">
        <v>1625</v>
      </c>
      <c r="D367" s="973"/>
      <c r="E367" s="973"/>
      <c r="F367" s="955"/>
      <c r="G367" s="973"/>
      <c r="H367" s="955"/>
      <c r="I367" s="955"/>
      <c r="J367" s="955"/>
      <c r="K367" s="955"/>
      <c r="L367" s="955"/>
      <c r="M367" s="973"/>
      <c r="N367" s="955"/>
    </row>
    <row r="369" ht="51" customHeight="1" x14ac:dyDescent="0.25"/>
    <row r="372" ht="76.5" customHeight="1" x14ac:dyDescent="0.25"/>
  </sheetData>
  <mergeCells count="24">
    <mergeCell ref="A22:N22"/>
    <mergeCell ref="A166:N166"/>
    <mergeCell ref="A318:N318"/>
    <mergeCell ref="A16:N16"/>
    <mergeCell ref="A18:N18"/>
    <mergeCell ref="A19:A20"/>
    <mergeCell ref="B19:B20"/>
    <mergeCell ref="C19:C20"/>
    <mergeCell ref="G19:H19"/>
    <mergeCell ref="I19:J19"/>
    <mergeCell ref="K19:L19"/>
    <mergeCell ref="M19:N19"/>
    <mergeCell ref="A15:N15"/>
    <mergeCell ref="L1:N1"/>
    <mergeCell ref="L2:N2"/>
    <mergeCell ref="L3:N3"/>
    <mergeCell ref="A5:N5"/>
    <mergeCell ref="A7:N7"/>
    <mergeCell ref="A8:N8"/>
    <mergeCell ref="A9:N9"/>
    <mergeCell ref="A10:N10"/>
    <mergeCell ref="A11:N11"/>
    <mergeCell ref="A13:N13"/>
    <mergeCell ref="A14:N14"/>
  </mergeCells>
  <pageMargins left="0.55000000000000004" right="0.19" top="0.26" bottom="0.25" header="0.17" footer="0.16"/>
  <pageSetup paperSize="9" scale="6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CB064-D595-4AF3-9434-B294782694C4}">
  <dimension ref="A1:P83"/>
  <sheetViews>
    <sheetView zoomScale="90" zoomScaleNormal="90" workbookViewId="0">
      <pane xSplit="3" ySplit="4" topLeftCell="D46" activePane="bottomRight" state="frozen"/>
      <selection activeCell="G212" sqref="G212"/>
      <selection pane="topRight" activeCell="G212" sqref="G212"/>
      <selection pane="bottomLeft" activeCell="G212" sqref="G212"/>
      <selection pane="bottomRight" activeCell="L50" sqref="L50"/>
    </sheetView>
  </sheetViews>
  <sheetFormatPr defaultRowHeight="15.75" x14ac:dyDescent="0.25"/>
  <cols>
    <col min="1" max="1" width="13.85546875" style="906" customWidth="1"/>
    <col min="2" max="2" width="38" style="906" customWidth="1"/>
    <col min="3" max="3" width="13.140625" style="906" customWidth="1"/>
    <col min="4" max="4" width="13.5703125" style="906" bestFit="1" customWidth="1"/>
    <col min="5" max="6" width="13.140625" style="906" bestFit="1" customWidth="1"/>
    <col min="7" max="7" width="14.85546875" style="906" customWidth="1"/>
    <col min="8" max="8" width="18.5703125" style="906" customWidth="1"/>
    <col min="9" max="9" width="17.42578125" style="906" customWidth="1"/>
    <col min="10" max="10" width="16.7109375" style="906" customWidth="1"/>
    <col min="11" max="11" width="14.28515625" style="906" customWidth="1"/>
    <col min="12" max="12" width="16.140625" style="906" customWidth="1"/>
    <col min="13" max="13" width="15.140625" style="906" customWidth="1"/>
    <col min="14" max="14" width="17.7109375" style="906" customWidth="1"/>
    <col min="15" max="15" width="9.140625" style="906"/>
    <col min="16" max="16" width="9.140625" style="905"/>
  </cols>
  <sheetData>
    <row r="1" spans="1:14" x14ac:dyDescent="0.25">
      <c r="A1" s="1368" t="s">
        <v>1700</v>
      </c>
      <c r="B1" s="1368"/>
      <c r="C1" s="1368"/>
      <c r="D1" s="1368"/>
      <c r="E1" s="1368"/>
      <c r="F1" s="1368"/>
      <c r="G1" s="1368"/>
      <c r="H1" s="1368"/>
      <c r="I1" s="1368"/>
      <c r="J1" s="1368"/>
      <c r="K1" s="1368"/>
      <c r="L1" s="1368"/>
      <c r="M1" s="1368"/>
      <c r="N1" s="1368"/>
    </row>
    <row r="2" spans="1:14" ht="31.5" customHeight="1" x14ac:dyDescent="0.25">
      <c r="A2" s="1369" t="s">
        <v>1699</v>
      </c>
      <c r="B2" s="1368" t="s">
        <v>1111</v>
      </c>
      <c r="C2" s="1368" t="s">
        <v>1112</v>
      </c>
      <c r="D2" s="956" t="s">
        <v>1113</v>
      </c>
      <c r="E2" s="956" t="s">
        <v>1114</v>
      </c>
      <c r="F2" s="956" t="s">
        <v>1115</v>
      </c>
      <c r="G2" s="1368" t="s">
        <v>304</v>
      </c>
      <c r="H2" s="1368"/>
      <c r="I2" s="1368" t="s">
        <v>305</v>
      </c>
      <c r="J2" s="1368"/>
      <c r="K2" s="1368" t="s">
        <v>306</v>
      </c>
      <c r="L2" s="1368"/>
      <c r="M2" s="1368" t="s">
        <v>342</v>
      </c>
      <c r="N2" s="1368"/>
    </row>
    <row r="3" spans="1:14" ht="78.75" x14ac:dyDescent="0.25">
      <c r="A3" s="1369"/>
      <c r="B3" s="1368"/>
      <c r="C3" s="1368"/>
      <c r="D3" s="956" t="s">
        <v>212</v>
      </c>
      <c r="E3" s="956" t="s">
        <v>212</v>
      </c>
      <c r="F3" s="956" t="s">
        <v>1116</v>
      </c>
      <c r="G3" s="956" t="s">
        <v>1117</v>
      </c>
      <c r="H3" s="956" t="s">
        <v>1118</v>
      </c>
      <c r="I3" s="956" t="s">
        <v>1117</v>
      </c>
      <c r="J3" s="956" t="s">
        <v>43</v>
      </c>
      <c r="K3" s="956" t="s">
        <v>1117</v>
      </c>
      <c r="L3" s="956" t="s">
        <v>43</v>
      </c>
      <c r="M3" s="956" t="s">
        <v>1117</v>
      </c>
      <c r="N3" s="956" t="s">
        <v>43</v>
      </c>
    </row>
    <row r="4" spans="1:14" x14ac:dyDescent="0.25">
      <c r="A4" s="957">
        <v>1</v>
      </c>
      <c r="B4" s="956">
        <v>2</v>
      </c>
      <c r="C4" s="956">
        <v>3</v>
      </c>
      <c r="D4" s="956">
        <v>4</v>
      </c>
      <c r="E4" s="956">
        <v>5</v>
      </c>
      <c r="F4" s="956">
        <v>6</v>
      </c>
      <c r="G4" s="956">
        <v>7</v>
      </c>
      <c r="H4" s="956">
        <v>8</v>
      </c>
      <c r="I4" s="956">
        <v>9</v>
      </c>
      <c r="J4" s="956">
        <v>10</v>
      </c>
      <c r="K4" s="956">
        <v>11</v>
      </c>
      <c r="L4" s="956">
        <v>12</v>
      </c>
      <c r="M4" s="956">
        <v>13</v>
      </c>
      <c r="N4" s="956">
        <v>14</v>
      </c>
    </row>
    <row r="5" spans="1:14" ht="31.5" customHeight="1" x14ac:dyDescent="0.25">
      <c r="A5" s="1367" t="s">
        <v>1698</v>
      </c>
      <c r="B5" s="1367"/>
      <c r="C5" s="908" t="s">
        <v>1122</v>
      </c>
      <c r="D5" s="916">
        <f t="shared" ref="D5:N5" si="0">D6</f>
        <v>26.647181880000002</v>
      </c>
      <c r="E5" s="916">
        <f t="shared" si="0"/>
        <v>50.462192250000001</v>
      </c>
      <c r="F5" s="916">
        <f t="shared" si="0"/>
        <v>29.717906520000003</v>
      </c>
      <c r="G5" s="916">
        <f t="shared" si="0"/>
        <v>89.386200000000002</v>
      </c>
      <c r="H5" s="916">
        <f t="shared" si="0"/>
        <v>87.854012000000012</v>
      </c>
      <c r="I5" s="916">
        <f t="shared" si="0"/>
        <v>95.274100000000004</v>
      </c>
      <c r="J5" s="916">
        <f t="shared" si="0"/>
        <v>214.08883999999998</v>
      </c>
      <c r="K5" s="916">
        <f t="shared" si="0"/>
        <v>91.432240000000007</v>
      </c>
      <c r="L5" s="916">
        <f t="shared" si="0"/>
        <v>154.34719999999999</v>
      </c>
      <c r="M5" s="916">
        <f t="shared" si="0"/>
        <v>276.09253999999999</v>
      </c>
      <c r="N5" s="916">
        <f t="shared" si="0"/>
        <v>456.290052</v>
      </c>
    </row>
    <row r="6" spans="1:14" ht="31.5" x14ac:dyDescent="0.25">
      <c r="A6" s="912" t="s">
        <v>1120</v>
      </c>
      <c r="B6" s="955" t="s">
        <v>1697</v>
      </c>
      <c r="C6" s="908" t="s">
        <v>1122</v>
      </c>
      <c r="D6" s="916">
        <f>D7+D31+D46</f>
        <v>26.647181880000002</v>
      </c>
      <c r="E6" s="916">
        <f t="shared" ref="E6:F6" si="1">E7+E31+E46</f>
        <v>50.462192250000001</v>
      </c>
      <c r="F6" s="916">
        <f t="shared" si="1"/>
        <v>29.717906520000003</v>
      </c>
      <c r="G6" s="916">
        <f>G7+G31</f>
        <v>89.386200000000002</v>
      </c>
      <c r="H6" s="916">
        <f t="shared" ref="H6:N6" si="2">H7+H31</f>
        <v>87.854012000000012</v>
      </c>
      <c r="I6" s="916">
        <f t="shared" si="2"/>
        <v>95.274100000000004</v>
      </c>
      <c r="J6" s="916">
        <f t="shared" si="2"/>
        <v>214.08883999999998</v>
      </c>
      <c r="K6" s="916">
        <f t="shared" si="2"/>
        <v>91.432240000000007</v>
      </c>
      <c r="L6" s="916">
        <f t="shared" si="2"/>
        <v>154.34719999999999</v>
      </c>
      <c r="M6" s="916">
        <f t="shared" si="2"/>
        <v>276.09253999999999</v>
      </c>
      <c r="N6" s="916">
        <f t="shared" si="2"/>
        <v>456.290052</v>
      </c>
    </row>
    <row r="7" spans="1:14" ht="31.5" x14ac:dyDescent="0.25">
      <c r="A7" s="910" t="s">
        <v>108</v>
      </c>
      <c r="B7" s="911" t="s">
        <v>1696</v>
      </c>
      <c r="C7" s="908" t="s">
        <v>1122</v>
      </c>
      <c r="D7" s="907"/>
      <c r="E7" s="907"/>
      <c r="F7" s="907"/>
      <c r="G7" s="907"/>
      <c r="H7" s="907"/>
      <c r="I7" s="907"/>
      <c r="J7" s="907"/>
      <c r="K7" s="907"/>
      <c r="L7" s="907"/>
      <c r="M7" s="907"/>
      <c r="N7" s="907"/>
    </row>
    <row r="8" spans="1:14" ht="46.5" customHeight="1" x14ac:dyDescent="0.25">
      <c r="A8" s="910" t="s">
        <v>110</v>
      </c>
      <c r="B8" s="909" t="s">
        <v>1695</v>
      </c>
      <c r="C8" s="908" t="s">
        <v>1122</v>
      </c>
      <c r="D8" s="907"/>
      <c r="E8" s="907"/>
      <c r="F8" s="907"/>
      <c r="G8" s="907"/>
      <c r="H8" s="907"/>
      <c r="I8" s="907"/>
      <c r="J8" s="907"/>
      <c r="K8" s="907"/>
      <c r="L8" s="907"/>
      <c r="M8" s="907"/>
      <c r="N8" s="907"/>
    </row>
    <row r="9" spans="1:14" ht="47.25" x14ac:dyDescent="0.25">
      <c r="A9" s="912" t="s">
        <v>112</v>
      </c>
      <c r="B9" s="914" t="s">
        <v>1694</v>
      </c>
      <c r="C9" s="908" t="s">
        <v>1122</v>
      </c>
      <c r="D9" s="907"/>
      <c r="E9" s="907"/>
      <c r="F9" s="907"/>
      <c r="G9" s="907"/>
      <c r="H9" s="907"/>
      <c r="I9" s="907"/>
      <c r="J9" s="907"/>
      <c r="K9" s="907"/>
      <c r="L9" s="907"/>
      <c r="M9" s="907"/>
      <c r="N9" s="907"/>
    </row>
    <row r="10" spans="1:14" ht="78.75" x14ac:dyDescent="0.25">
      <c r="A10" s="912" t="s">
        <v>1693</v>
      </c>
      <c r="B10" s="915" t="s">
        <v>1124</v>
      </c>
      <c r="C10" s="908" t="s">
        <v>1122</v>
      </c>
      <c r="D10" s="907"/>
      <c r="E10" s="907"/>
      <c r="F10" s="907"/>
      <c r="G10" s="907"/>
      <c r="H10" s="907"/>
      <c r="I10" s="907"/>
      <c r="J10" s="907"/>
      <c r="K10" s="907"/>
      <c r="L10" s="907"/>
      <c r="M10" s="907"/>
      <c r="N10" s="907"/>
    </row>
    <row r="11" spans="1:14" ht="78.75" x14ac:dyDescent="0.25">
      <c r="A11" s="912" t="s">
        <v>1692</v>
      </c>
      <c r="B11" s="915" t="s">
        <v>1125</v>
      </c>
      <c r="C11" s="908" t="s">
        <v>1122</v>
      </c>
      <c r="D11" s="907"/>
      <c r="E11" s="907"/>
      <c r="F11" s="907"/>
      <c r="G11" s="907"/>
      <c r="H11" s="907"/>
      <c r="I11" s="907"/>
      <c r="J11" s="907"/>
      <c r="K11" s="907"/>
      <c r="L11" s="907"/>
      <c r="M11" s="907"/>
      <c r="N11" s="907"/>
    </row>
    <row r="12" spans="1:14" ht="78.75" x14ac:dyDescent="0.25">
      <c r="A12" s="912" t="s">
        <v>1691</v>
      </c>
      <c r="B12" s="915" t="s">
        <v>1126</v>
      </c>
      <c r="C12" s="908" t="s">
        <v>1122</v>
      </c>
      <c r="D12" s="907"/>
      <c r="E12" s="907"/>
      <c r="F12" s="907"/>
      <c r="G12" s="907"/>
      <c r="H12" s="907"/>
      <c r="I12" s="907"/>
      <c r="J12" s="907"/>
      <c r="K12" s="907"/>
      <c r="L12" s="907"/>
      <c r="M12" s="907"/>
      <c r="N12" s="907"/>
    </row>
    <row r="13" spans="1:14" ht="47.25" x14ac:dyDescent="0.25">
      <c r="A13" s="912" t="s">
        <v>114</v>
      </c>
      <c r="B13" s="914" t="s">
        <v>1690</v>
      </c>
      <c r="C13" s="908" t="s">
        <v>1122</v>
      </c>
      <c r="D13" s="907"/>
      <c r="E13" s="907"/>
      <c r="F13" s="907"/>
      <c r="G13" s="907"/>
      <c r="H13" s="907"/>
      <c r="I13" s="907"/>
      <c r="J13" s="907"/>
      <c r="K13" s="907"/>
      <c r="L13" s="907"/>
      <c r="M13" s="907"/>
      <c r="N13" s="907"/>
    </row>
    <row r="14" spans="1:14" ht="31.5" x14ac:dyDescent="0.25">
      <c r="A14" s="912" t="s">
        <v>116</v>
      </c>
      <c r="B14" s="914" t="s">
        <v>1689</v>
      </c>
      <c r="C14" s="908" t="s">
        <v>1122</v>
      </c>
      <c r="D14" s="907"/>
      <c r="E14" s="907"/>
      <c r="F14" s="907"/>
      <c r="G14" s="907"/>
      <c r="H14" s="907"/>
      <c r="I14" s="907"/>
      <c r="J14" s="907"/>
      <c r="K14" s="907"/>
      <c r="L14" s="907"/>
      <c r="M14" s="907"/>
      <c r="N14" s="907"/>
    </row>
    <row r="15" spans="1:14" ht="47.25" x14ac:dyDescent="0.25">
      <c r="A15" s="912" t="s">
        <v>886</v>
      </c>
      <c r="B15" s="914" t="s">
        <v>1688</v>
      </c>
      <c r="C15" s="908" t="s">
        <v>1122</v>
      </c>
      <c r="D15" s="907"/>
      <c r="E15" s="907"/>
      <c r="F15" s="907"/>
      <c r="G15" s="907"/>
      <c r="H15" s="907"/>
      <c r="I15" s="907"/>
      <c r="J15" s="907"/>
      <c r="K15" s="907"/>
      <c r="L15" s="907"/>
      <c r="M15" s="907"/>
      <c r="N15" s="907"/>
    </row>
    <row r="16" spans="1:14" ht="31.5" x14ac:dyDescent="0.25">
      <c r="A16" s="912" t="s">
        <v>1687</v>
      </c>
      <c r="B16" s="914" t="s">
        <v>1686</v>
      </c>
      <c r="C16" s="908" t="s">
        <v>1122</v>
      </c>
      <c r="D16" s="907"/>
      <c r="E16" s="907"/>
      <c r="F16" s="907"/>
      <c r="G16" s="907"/>
      <c r="H16" s="907"/>
      <c r="I16" s="907"/>
      <c r="J16" s="907"/>
      <c r="K16" s="907"/>
      <c r="L16" s="907"/>
      <c r="M16" s="907"/>
      <c r="N16" s="907"/>
    </row>
    <row r="17" spans="1:14" ht="78.75" x14ac:dyDescent="0.25">
      <c r="A17" s="912" t="s">
        <v>1685</v>
      </c>
      <c r="B17" s="915" t="s">
        <v>1684</v>
      </c>
      <c r="C17" s="908" t="s">
        <v>1122</v>
      </c>
      <c r="D17" s="907"/>
      <c r="E17" s="907"/>
      <c r="F17" s="907"/>
      <c r="G17" s="907"/>
      <c r="H17" s="907"/>
      <c r="I17" s="907"/>
      <c r="J17" s="907"/>
      <c r="K17" s="907"/>
      <c r="L17" s="907"/>
      <c r="M17" s="907"/>
      <c r="N17" s="907"/>
    </row>
    <row r="18" spans="1:14" ht="47.25" x14ac:dyDescent="0.25">
      <c r="A18" s="912" t="s">
        <v>1683</v>
      </c>
      <c r="B18" s="917" t="s">
        <v>1679</v>
      </c>
      <c r="C18" s="908" t="s">
        <v>1122</v>
      </c>
      <c r="D18" s="907"/>
      <c r="E18" s="907"/>
      <c r="F18" s="907"/>
      <c r="G18" s="907"/>
      <c r="H18" s="907"/>
      <c r="I18" s="907"/>
      <c r="J18" s="907"/>
      <c r="K18" s="907"/>
      <c r="L18" s="907"/>
      <c r="M18" s="907"/>
      <c r="N18" s="907"/>
    </row>
    <row r="19" spans="1:14" ht="47.25" x14ac:dyDescent="0.25">
      <c r="A19" s="912" t="s">
        <v>1682</v>
      </c>
      <c r="B19" s="915" t="s">
        <v>1681</v>
      </c>
      <c r="C19" s="908" t="s">
        <v>1122</v>
      </c>
      <c r="D19" s="907"/>
      <c r="E19" s="907"/>
      <c r="F19" s="907"/>
      <c r="G19" s="907"/>
      <c r="H19" s="907"/>
      <c r="I19" s="907"/>
      <c r="J19" s="907"/>
      <c r="K19" s="907"/>
      <c r="L19" s="907"/>
      <c r="M19" s="907"/>
      <c r="N19" s="907"/>
    </row>
    <row r="20" spans="1:14" ht="47.25" x14ac:dyDescent="0.25">
      <c r="A20" s="912" t="s">
        <v>1680</v>
      </c>
      <c r="B20" s="917" t="s">
        <v>1679</v>
      </c>
      <c r="C20" s="908" t="s">
        <v>1122</v>
      </c>
      <c r="D20" s="907"/>
      <c r="E20" s="907"/>
      <c r="F20" s="907"/>
      <c r="G20" s="907"/>
      <c r="H20" s="907"/>
      <c r="I20" s="907"/>
      <c r="J20" s="907"/>
      <c r="K20" s="907"/>
      <c r="L20" s="907"/>
      <c r="M20" s="907"/>
      <c r="N20" s="907"/>
    </row>
    <row r="21" spans="1:14" ht="31.5" x14ac:dyDescent="0.25">
      <c r="A21" s="912" t="s">
        <v>1678</v>
      </c>
      <c r="B21" s="914" t="s">
        <v>1677</v>
      </c>
      <c r="C21" s="908" t="s">
        <v>1122</v>
      </c>
      <c r="D21" s="907"/>
      <c r="E21" s="907"/>
      <c r="F21" s="907"/>
      <c r="G21" s="907"/>
      <c r="H21" s="907"/>
      <c r="I21" s="907"/>
      <c r="J21" s="907"/>
      <c r="K21" s="907"/>
      <c r="L21" s="907"/>
      <c r="M21" s="907"/>
      <c r="N21" s="907"/>
    </row>
    <row r="22" spans="1:14" ht="31.5" x14ac:dyDescent="0.25">
      <c r="A22" s="912" t="s">
        <v>1676</v>
      </c>
      <c r="B22" s="914" t="s">
        <v>1463</v>
      </c>
      <c r="C22" s="908" t="s">
        <v>1122</v>
      </c>
      <c r="D22" s="907"/>
      <c r="E22" s="907"/>
      <c r="F22" s="907"/>
      <c r="G22" s="907"/>
      <c r="H22" s="907"/>
      <c r="I22" s="907"/>
      <c r="J22" s="907"/>
      <c r="K22" s="907"/>
      <c r="L22" s="907"/>
      <c r="M22" s="907"/>
      <c r="N22" s="907"/>
    </row>
    <row r="23" spans="1:14" ht="78.75" x14ac:dyDescent="0.25">
      <c r="A23" s="912" t="s">
        <v>1675</v>
      </c>
      <c r="B23" s="914" t="s">
        <v>1674</v>
      </c>
      <c r="C23" s="908" t="s">
        <v>1122</v>
      </c>
      <c r="D23" s="907"/>
      <c r="E23" s="907"/>
      <c r="F23" s="907"/>
      <c r="G23" s="907"/>
      <c r="H23" s="907"/>
      <c r="I23" s="907"/>
      <c r="J23" s="907"/>
      <c r="K23" s="907"/>
      <c r="L23" s="907"/>
      <c r="M23" s="907"/>
      <c r="N23" s="907"/>
    </row>
    <row r="24" spans="1:14" ht="47.25" x14ac:dyDescent="0.25">
      <c r="A24" s="912" t="s">
        <v>1673</v>
      </c>
      <c r="B24" s="915" t="s">
        <v>1136</v>
      </c>
      <c r="C24" s="908" t="s">
        <v>1122</v>
      </c>
      <c r="D24" s="907"/>
      <c r="E24" s="907"/>
      <c r="F24" s="907"/>
      <c r="G24" s="907"/>
      <c r="H24" s="907"/>
      <c r="I24" s="907"/>
      <c r="J24" s="907"/>
      <c r="K24" s="907"/>
      <c r="L24" s="907"/>
      <c r="M24" s="907"/>
      <c r="N24" s="907"/>
    </row>
    <row r="25" spans="1:14" ht="15" customHeight="1" x14ac:dyDescent="0.25">
      <c r="A25" s="912" t="s">
        <v>1672</v>
      </c>
      <c r="B25" s="915" t="s">
        <v>1138</v>
      </c>
      <c r="C25" s="908" t="s">
        <v>1122</v>
      </c>
      <c r="D25" s="907"/>
      <c r="E25" s="907"/>
      <c r="F25" s="907"/>
      <c r="G25" s="907"/>
      <c r="H25" s="907"/>
      <c r="I25" s="907"/>
      <c r="J25" s="907"/>
      <c r="K25" s="907"/>
      <c r="L25" s="907"/>
      <c r="M25" s="907"/>
      <c r="N25" s="907"/>
    </row>
    <row r="26" spans="1:14" ht="63" x14ac:dyDescent="0.25">
      <c r="A26" s="910" t="s">
        <v>118</v>
      </c>
      <c r="B26" s="909" t="s">
        <v>1671</v>
      </c>
      <c r="C26" s="908" t="s">
        <v>1122</v>
      </c>
      <c r="D26" s="907"/>
      <c r="E26" s="907"/>
      <c r="F26" s="907"/>
      <c r="G26" s="907"/>
      <c r="H26" s="907"/>
      <c r="I26" s="907"/>
      <c r="J26" s="907"/>
      <c r="K26" s="907"/>
      <c r="L26" s="907"/>
      <c r="M26" s="907"/>
      <c r="N26" s="907"/>
    </row>
    <row r="27" spans="1:14" ht="78.75" x14ac:dyDescent="0.25">
      <c r="A27" s="912" t="s">
        <v>120</v>
      </c>
      <c r="B27" s="914" t="s">
        <v>1124</v>
      </c>
      <c r="C27" s="908" t="s">
        <v>1122</v>
      </c>
      <c r="D27" s="907"/>
      <c r="E27" s="907"/>
      <c r="F27" s="907"/>
      <c r="G27" s="907"/>
      <c r="H27" s="907"/>
      <c r="I27" s="907"/>
      <c r="J27" s="907"/>
      <c r="K27" s="907"/>
      <c r="L27" s="907"/>
      <c r="M27" s="907"/>
      <c r="N27" s="907"/>
    </row>
    <row r="28" spans="1:14" ht="78.75" x14ac:dyDescent="0.25">
      <c r="A28" s="912" t="s">
        <v>122</v>
      </c>
      <c r="B28" s="914" t="s">
        <v>1125</v>
      </c>
      <c r="C28" s="908" t="s">
        <v>1122</v>
      </c>
      <c r="D28" s="907"/>
      <c r="E28" s="907"/>
      <c r="F28" s="907"/>
      <c r="G28" s="907"/>
      <c r="H28" s="907"/>
      <c r="I28" s="907"/>
      <c r="J28" s="907"/>
      <c r="K28" s="907"/>
      <c r="L28" s="907"/>
      <c r="M28" s="907"/>
      <c r="N28" s="907"/>
    </row>
    <row r="29" spans="1:14" ht="78.75" x14ac:dyDescent="0.25">
      <c r="A29" s="912" t="s">
        <v>889</v>
      </c>
      <c r="B29" s="914" t="s">
        <v>1126</v>
      </c>
      <c r="C29" s="908" t="s">
        <v>1122</v>
      </c>
      <c r="D29" s="907"/>
      <c r="E29" s="907"/>
      <c r="F29" s="907"/>
      <c r="G29" s="907"/>
      <c r="H29" s="907"/>
      <c r="I29" s="907"/>
      <c r="J29" s="907"/>
      <c r="K29" s="907"/>
      <c r="L29" s="907"/>
      <c r="M29" s="907"/>
      <c r="N29" s="907"/>
    </row>
    <row r="30" spans="1:14" x14ac:dyDescent="0.25">
      <c r="A30" s="910" t="s">
        <v>124</v>
      </c>
      <c r="B30" s="909" t="s">
        <v>1670</v>
      </c>
      <c r="C30" s="908" t="s">
        <v>1122</v>
      </c>
      <c r="D30" s="907"/>
      <c r="E30" s="907"/>
      <c r="F30" s="907"/>
      <c r="G30" s="907"/>
      <c r="H30" s="907"/>
      <c r="I30" s="907"/>
      <c r="J30" s="907"/>
      <c r="K30" s="907"/>
      <c r="L30" s="907"/>
      <c r="M30" s="907"/>
      <c r="N30" s="907"/>
    </row>
    <row r="31" spans="1:14" ht="31.5" x14ac:dyDescent="0.25">
      <c r="A31" s="910" t="s">
        <v>130</v>
      </c>
      <c r="B31" s="911" t="s">
        <v>1669</v>
      </c>
      <c r="C31" s="908" t="s">
        <v>1122</v>
      </c>
      <c r="D31" s="916">
        <f>D32</f>
        <v>26.647181880000002</v>
      </c>
      <c r="E31" s="916">
        <f t="shared" ref="E31:F31" si="3">E32</f>
        <v>50.462192250000001</v>
      </c>
      <c r="F31" s="916">
        <f t="shared" si="3"/>
        <v>29.717906520000003</v>
      </c>
      <c r="G31" s="916">
        <f>G32+G46</f>
        <v>89.386200000000002</v>
      </c>
      <c r="H31" s="916">
        <f t="shared" ref="H31:N31" si="4">H32+H46</f>
        <v>87.854012000000012</v>
      </c>
      <c r="I31" s="916">
        <f t="shared" si="4"/>
        <v>95.274100000000004</v>
      </c>
      <c r="J31" s="916">
        <f t="shared" si="4"/>
        <v>214.08883999999998</v>
      </c>
      <c r="K31" s="916">
        <f t="shared" si="4"/>
        <v>91.432240000000007</v>
      </c>
      <c r="L31" s="916">
        <f t="shared" si="4"/>
        <v>154.34719999999999</v>
      </c>
      <c r="M31" s="916">
        <f t="shared" si="4"/>
        <v>276.09253999999999</v>
      </c>
      <c r="N31" s="916">
        <f t="shared" si="4"/>
        <v>456.290052</v>
      </c>
    </row>
    <row r="32" spans="1:14" ht="47.25" x14ac:dyDescent="0.25">
      <c r="A32" s="910" t="s">
        <v>132</v>
      </c>
      <c r="B32" s="909" t="s">
        <v>1668</v>
      </c>
      <c r="C32" s="908" t="s">
        <v>1122</v>
      </c>
      <c r="D32" s="916">
        <f>D36+D38</f>
        <v>26.647181880000002</v>
      </c>
      <c r="E32" s="916">
        <f t="shared" ref="E32:N32" si="5">E36+E38</f>
        <v>50.462192250000001</v>
      </c>
      <c r="F32" s="916">
        <f t="shared" si="5"/>
        <v>29.717906520000003</v>
      </c>
      <c r="G32" s="916">
        <f t="shared" si="5"/>
        <v>89.386200000000002</v>
      </c>
      <c r="H32" s="916">
        <f t="shared" si="5"/>
        <v>87.854012000000012</v>
      </c>
      <c r="I32" s="916">
        <f t="shared" si="5"/>
        <v>95.274100000000004</v>
      </c>
      <c r="J32" s="916">
        <f t="shared" si="5"/>
        <v>88.915438181599839</v>
      </c>
      <c r="K32" s="916">
        <f t="shared" si="5"/>
        <v>91.432240000000007</v>
      </c>
      <c r="L32" s="916">
        <f t="shared" si="5"/>
        <v>104.15333818159986</v>
      </c>
      <c r="M32" s="916">
        <f t="shared" si="5"/>
        <v>276.09253999999999</v>
      </c>
      <c r="N32" s="916">
        <f t="shared" si="5"/>
        <v>280.92278836319974</v>
      </c>
    </row>
    <row r="33" spans="1:14" ht="30.75" customHeight="1" x14ac:dyDescent="0.25">
      <c r="A33" s="912" t="s">
        <v>134</v>
      </c>
      <c r="B33" s="914" t="s">
        <v>1659</v>
      </c>
      <c r="C33" s="908" t="s">
        <v>1122</v>
      </c>
      <c r="D33" s="907"/>
      <c r="E33" s="907"/>
      <c r="F33" s="907"/>
      <c r="G33" s="907"/>
      <c r="H33" s="907"/>
      <c r="I33" s="907"/>
      <c r="J33" s="907"/>
      <c r="K33" s="907"/>
      <c r="L33" s="907"/>
      <c r="M33" s="907"/>
      <c r="N33" s="907"/>
    </row>
    <row r="34" spans="1:14" ht="78.75" x14ac:dyDescent="0.25">
      <c r="A34" s="912" t="s">
        <v>136</v>
      </c>
      <c r="B34" s="914" t="s">
        <v>1124</v>
      </c>
      <c r="C34" s="908" t="s">
        <v>1122</v>
      </c>
      <c r="D34" s="907"/>
      <c r="E34" s="907"/>
      <c r="F34" s="907"/>
      <c r="G34" s="907"/>
      <c r="H34" s="907"/>
      <c r="I34" s="907"/>
      <c r="J34" s="907"/>
      <c r="K34" s="907"/>
      <c r="L34" s="907"/>
      <c r="M34" s="907"/>
      <c r="N34" s="907"/>
    </row>
    <row r="35" spans="1:14" ht="78.75" x14ac:dyDescent="0.25">
      <c r="A35" s="912" t="s">
        <v>192</v>
      </c>
      <c r="B35" s="914" t="s">
        <v>1125</v>
      </c>
      <c r="C35" s="908" t="s">
        <v>1122</v>
      </c>
      <c r="D35" s="907"/>
      <c r="E35" s="907"/>
      <c r="F35" s="907"/>
      <c r="G35" s="907"/>
      <c r="H35" s="907"/>
      <c r="I35" s="907"/>
      <c r="J35" s="907"/>
      <c r="K35" s="907"/>
      <c r="L35" s="907"/>
      <c r="M35" s="907"/>
      <c r="N35" s="907"/>
    </row>
    <row r="36" spans="1:14" ht="78.75" x14ac:dyDescent="0.25">
      <c r="A36" s="912" t="s">
        <v>1667</v>
      </c>
      <c r="B36" s="914" t="s">
        <v>1126</v>
      </c>
      <c r="C36" s="908" t="s">
        <v>1122</v>
      </c>
      <c r="D36" s="916">
        <f>'[21]Форма 1 (2)'!D211</f>
        <v>26.647181880000002</v>
      </c>
      <c r="E36" s="916">
        <f>'[21]Форма 1 (2)'!E211</f>
        <v>50.462192250000001</v>
      </c>
      <c r="F36" s="916">
        <f>'Ф № 18'!F210</f>
        <v>29.717906520000003</v>
      </c>
      <c r="G36" s="916">
        <f>'Г № 16'!AC18*1.2-G46</f>
        <v>30.341999999999999</v>
      </c>
      <c r="H36" s="916">
        <f>'Г № 16'!AD18*1.2-H46</f>
        <v>12.850999999999999</v>
      </c>
      <c r="I36" s="916">
        <f>'Г № 16'!AF18*1.2-I46-0.1</f>
        <v>57.073999999999998</v>
      </c>
      <c r="J36" s="916">
        <f>'Г № 16'!AG18*1.2-J46</f>
        <v>66.566598181599844</v>
      </c>
      <c r="K36" s="916">
        <f>'Г № 16'!AI18*1.2-K46</f>
        <v>56.914000000000001</v>
      </c>
      <c r="L36" s="916">
        <f>'Г № 16'!AJ18*1.2-L46</f>
        <v>68.634138181599866</v>
      </c>
      <c r="M36" s="916">
        <f>G36+I36+K36</f>
        <v>144.32999999999998</v>
      </c>
      <c r="N36" s="916">
        <f>H36+J36+L36</f>
        <v>148.05173636319972</v>
      </c>
    </row>
    <row r="37" spans="1:14" ht="47.25" x14ac:dyDescent="0.25">
      <c r="A37" s="912" t="s">
        <v>139</v>
      </c>
      <c r="B37" s="914" t="s">
        <v>1448</v>
      </c>
      <c r="C37" s="908" t="s">
        <v>1122</v>
      </c>
      <c r="D37" s="907"/>
      <c r="E37" s="907"/>
      <c r="F37" s="907"/>
      <c r="G37" s="907"/>
      <c r="H37" s="907"/>
      <c r="I37" s="907"/>
      <c r="J37" s="907"/>
      <c r="K37" s="907"/>
      <c r="L37" s="907"/>
      <c r="M37" s="907"/>
      <c r="N37" s="907"/>
    </row>
    <row r="38" spans="1:14" ht="31.5" x14ac:dyDescent="0.25">
      <c r="A38" s="912" t="s">
        <v>918</v>
      </c>
      <c r="B38" s="914" t="s">
        <v>1451</v>
      </c>
      <c r="C38" s="908" t="s">
        <v>1122</v>
      </c>
      <c r="D38" s="907"/>
      <c r="E38" s="907"/>
      <c r="F38" s="907"/>
      <c r="G38" s="975">
        <f>'С № 3'!AD20*1.2</f>
        <v>59.044200000000004</v>
      </c>
      <c r="H38" s="916">
        <f>'С № 3'!AE20*1.2</f>
        <v>75.003012000000012</v>
      </c>
      <c r="I38" s="916">
        <f>'С № 3'!AF20*1.2</f>
        <v>38.200099999999999</v>
      </c>
      <c r="J38" s="916">
        <f>'С № 3'!AG20*1.2</f>
        <v>22.348839999999999</v>
      </c>
      <c r="K38" s="975">
        <f>'С № 3'!AH20*1.2</f>
        <v>34.518239999999999</v>
      </c>
      <c r="L38" s="916">
        <f>'С № 3'!AI20*1.2</f>
        <v>35.519199999999998</v>
      </c>
      <c r="M38" s="975">
        <f>G38+I38+K38</f>
        <v>131.76254</v>
      </c>
      <c r="N38" s="916">
        <f>H38+J38+L38</f>
        <v>132.87105200000002</v>
      </c>
    </row>
    <row r="39" spans="1:14" ht="47.25" x14ac:dyDescent="0.25">
      <c r="A39" s="912" t="s">
        <v>919</v>
      </c>
      <c r="B39" s="914" t="s">
        <v>1454</v>
      </c>
      <c r="C39" s="908" t="s">
        <v>1122</v>
      </c>
      <c r="D39" s="907"/>
      <c r="E39" s="907"/>
      <c r="F39" s="907"/>
      <c r="G39" s="907"/>
      <c r="H39" s="907"/>
      <c r="I39" s="907"/>
      <c r="J39" s="907"/>
      <c r="K39" s="907"/>
      <c r="L39" s="907"/>
      <c r="M39" s="907"/>
      <c r="N39" s="907"/>
    </row>
    <row r="40" spans="1:14" ht="31.5" x14ac:dyDescent="0.25">
      <c r="A40" s="912" t="s">
        <v>1666</v>
      </c>
      <c r="B40" s="914" t="s">
        <v>1460</v>
      </c>
      <c r="C40" s="908" t="s">
        <v>1122</v>
      </c>
      <c r="D40" s="907"/>
      <c r="E40" s="907"/>
      <c r="F40" s="907"/>
      <c r="G40" s="907"/>
      <c r="H40" s="907"/>
      <c r="I40" s="907"/>
      <c r="J40" s="907"/>
      <c r="K40" s="907"/>
      <c r="L40" s="907"/>
      <c r="M40" s="907"/>
      <c r="N40" s="907"/>
    </row>
    <row r="41" spans="1:14" ht="31.5" x14ac:dyDescent="0.25">
      <c r="A41" s="912" t="s">
        <v>1665</v>
      </c>
      <c r="B41" s="914" t="s">
        <v>1463</v>
      </c>
      <c r="C41" s="908" t="s">
        <v>1122</v>
      </c>
      <c r="D41" s="907"/>
      <c r="E41" s="907"/>
      <c r="F41" s="907"/>
      <c r="G41" s="907"/>
      <c r="H41" s="907"/>
      <c r="I41" s="907"/>
      <c r="J41" s="907"/>
      <c r="K41" s="907"/>
      <c r="L41" s="907"/>
      <c r="M41" s="907"/>
      <c r="N41" s="907"/>
    </row>
    <row r="42" spans="1:14" ht="78.75" x14ac:dyDescent="0.25">
      <c r="A42" s="912" t="s">
        <v>1664</v>
      </c>
      <c r="B42" s="914" t="s">
        <v>1466</v>
      </c>
      <c r="C42" s="908" t="s">
        <v>1122</v>
      </c>
      <c r="D42" s="907"/>
      <c r="E42" s="907"/>
      <c r="F42" s="907"/>
      <c r="G42" s="907"/>
      <c r="H42" s="907"/>
      <c r="I42" s="907"/>
      <c r="J42" s="907"/>
      <c r="K42" s="907"/>
      <c r="L42" s="907"/>
      <c r="M42" s="907"/>
      <c r="N42" s="907"/>
    </row>
    <row r="43" spans="1:14" ht="47.25" x14ac:dyDescent="0.25">
      <c r="A43" s="912" t="s">
        <v>1663</v>
      </c>
      <c r="B43" s="915" t="s">
        <v>1136</v>
      </c>
      <c r="C43" s="908" t="s">
        <v>1122</v>
      </c>
      <c r="D43" s="907"/>
      <c r="E43" s="907"/>
      <c r="F43" s="907"/>
      <c r="G43" s="907"/>
      <c r="H43" s="907"/>
      <c r="I43" s="907"/>
      <c r="J43" s="907"/>
      <c r="K43" s="907"/>
      <c r="L43" s="907"/>
      <c r="M43" s="907"/>
      <c r="N43" s="907"/>
    </row>
    <row r="44" spans="1:14" ht="15.75" customHeight="1" x14ac:dyDescent="0.25">
      <c r="A44" s="912" t="s">
        <v>1662</v>
      </c>
      <c r="B44" s="915" t="s">
        <v>1138</v>
      </c>
      <c r="C44" s="908" t="s">
        <v>1122</v>
      </c>
      <c r="D44" s="907"/>
      <c r="E44" s="907"/>
      <c r="F44" s="907"/>
      <c r="G44" s="907"/>
      <c r="H44" s="907"/>
      <c r="I44" s="907"/>
      <c r="J44" s="907"/>
      <c r="K44" s="907"/>
      <c r="L44" s="907"/>
      <c r="M44" s="907"/>
      <c r="N44" s="907"/>
    </row>
    <row r="45" spans="1:14" x14ac:dyDescent="0.25">
      <c r="A45" s="910" t="s">
        <v>141</v>
      </c>
      <c r="B45" s="909" t="s">
        <v>1661</v>
      </c>
      <c r="C45" s="908" t="s">
        <v>1122</v>
      </c>
      <c r="D45" s="907"/>
      <c r="E45" s="907"/>
      <c r="F45" s="907"/>
      <c r="G45" s="907"/>
      <c r="H45" s="907"/>
      <c r="I45" s="907"/>
      <c r="J45" s="907"/>
      <c r="K45" s="907"/>
      <c r="L45" s="907"/>
      <c r="M45" s="907"/>
      <c r="N45" s="907"/>
    </row>
    <row r="46" spans="1:14" ht="47.25" x14ac:dyDescent="0.25">
      <c r="A46" s="910" t="s">
        <v>150</v>
      </c>
      <c r="B46" s="909" t="s">
        <v>1660</v>
      </c>
      <c r="C46" s="908" t="s">
        <v>1122</v>
      </c>
      <c r="D46" s="916"/>
      <c r="E46" s="916"/>
      <c r="F46" s="916"/>
      <c r="G46" s="916"/>
      <c r="H46" s="916">
        <f t="shared" ref="H46:N46" si="6">H47</f>
        <v>0</v>
      </c>
      <c r="I46" s="916">
        <f t="shared" si="6"/>
        <v>0</v>
      </c>
      <c r="J46" s="916">
        <f t="shared" si="6"/>
        <v>125.17340181840014</v>
      </c>
      <c r="K46" s="916">
        <f t="shared" si="6"/>
        <v>0</v>
      </c>
      <c r="L46" s="916">
        <f t="shared" si="6"/>
        <v>50.193861818400116</v>
      </c>
      <c r="M46" s="916">
        <f t="shared" si="6"/>
        <v>0</v>
      </c>
      <c r="N46" s="916">
        <f t="shared" si="6"/>
        <v>175.36726363680026</v>
      </c>
    </row>
    <row r="47" spans="1:14" ht="46.5" customHeight="1" x14ac:dyDescent="0.25">
      <c r="A47" s="912" t="s">
        <v>152</v>
      </c>
      <c r="B47" s="914" t="s">
        <v>1659</v>
      </c>
      <c r="C47" s="908" t="s">
        <v>1122</v>
      </c>
      <c r="D47" s="974"/>
      <c r="E47" s="974"/>
      <c r="F47" s="974"/>
      <c r="G47" s="974"/>
      <c r="H47" s="974">
        <f t="shared" ref="H47:N47" si="7">SUM(H48:H50)</f>
        <v>0</v>
      </c>
      <c r="I47" s="974">
        <f t="shared" si="7"/>
        <v>0</v>
      </c>
      <c r="J47" s="974">
        <f t="shared" si="7"/>
        <v>125.17340181840014</v>
      </c>
      <c r="K47" s="974">
        <f t="shared" si="7"/>
        <v>0</v>
      </c>
      <c r="L47" s="974">
        <f t="shared" si="7"/>
        <v>50.193861818400116</v>
      </c>
      <c r="M47" s="974">
        <f t="shared" si="7"/>
        <v>0</v>
      </c>
      <c r="N47" s="974">
        <f t="shared" si="7"/>
        <v>175.36726363680026</v>
      </c>
    </row>
    <row r="48" spans="1:14" ht="78.75" x14ac:dyDescent="0.25">
      <c r="A48" s="912" t="s">
        <v>1658</v>
      </c>
      <c r="B48" s="914" t="s">
        <v>1124</v>
      </c>
      <c r="C48" s="908" t="s">
        <v>1122</v>
      </c>
      <c r="D48" s="974"/>
      <c r="E48" s="974"/>
      <c r="F48" s="974"/>
      <c r="G48" s="974"/>
      <c r="H48" s="974"/>
      <c r="I48" s="974"/>
      <c r="J48" s="974"/>
      <c r="K48" s="974"/>
      <c r="L48" s="974"/>
      <c r="M48" s="974"/>
      <c r="N48" s="974"/>
    </row>
    <row r="49" spans="1:14" ht="78.75" x14ac:dyDescent="0.25">
      <c r="A49" s="912" t="s">
        <v>1657</v>
      </c>
      <c r="B49" s="914" t="s">
        <v>1125</v>
      </c>
      <c r="C49" s="908" t="s">
        <v>1122</v>
      </c>
      <c r="D49" s="974"/>
      <c r="E49" s="974"/>
      <c r="F49" s="974"/>
      <c r="G49" s="974"/>
      <c r="H49" s="974"/>
      <c r="I49" s="974"/>
      <c r="J49" s="974"/>
      <c r="K49" s="974"/>
      <c r="L49" s="974"/>
      <c r="M49" s="974"/>
      <c r="N49" s="974"/>
    </row>
    <row r="50" spans="1:14" ht="78.75" x14ac:dyDescent="0.25">
      <c r="A50" s="912" t="s">
        <v>1656</v>
      </c>
      <c r="B50" s="914" t="s">
        <v>1126</v>
      </c>
      <c r="C50" s="908" t="s">
        <v>1122</v>
      </c>
      <c r="D50" s="974"/>
      <c r="E50" s="974"/>
      <c r="F50" s="974"/>
      <c r="G50" s="974"/>
      <c r="H50" s="974"/>
      <c r="I50" s="974"/>
      <c r="J50" s="974">
        <f>('С № 3'!AG20+'Г № 16'!AG18-[22]Э!$AO$39/1000000)*1.2</f>
        <v>125.17340181840014</v>
      </c>
      <c r="K50" s="974"/>
      <c r="L50" s="974">
        <f>('С № 3'!AI20+'Г № 16'!AJ18-[22]Э!$AS$39/1000000-'Г № 16'!AM56/10)*1.2</f>
        <v>50.193861818400116</v>
      </c>
      <c r="M50" s="974">
        <f>G50+I50+K50</f>
        <v>0</v>
      </c>
      <c r="N50" s="974">
        <f>H50+J50+L50</f>
        <v>175.36726363680026</v>
      </c>
    </row>
    <row r="51" spans="1:14" ht="47.25" x14ac:dyDescent="0.25">
      <c r="A51" s="912" t="s">
        <v>154</v>
      </c>
      <c r="B51" s="914" t="s">
        <v>1448</v>
      </c>
      <c r="C51" s="908" t="s">
        <v>1122</v>
      </c>
      <c r="D51" s="907"/>
      <c r="E51" s="907"/>
      <c r="F51" s="907"/>
      <c r="G51" s="907"/>
      <c r="H51" s="907"/>
      <c r="I51" s="907"/>
      <c r="J51" s="907"/>
      <c r="K51" s="907"/>
      <c r="L51" s="907"/>
      <c r="M51" s="907"/>
      <c r="N51" s="907"/>
    </row>
    <row r="52" spans="1:14" ht="31.5" x14ac:dyDescent="0.25">
      <c r="A52" s="912" t="s">
        <v>156</v>
      </c>
      <c r="B52" s="914" t="s">
        <v>1451</v>
      </c>
      <c r="C52" s="908" t="s">
        <v>1122</v>
      </c>
      <c r="D52" s="907"/>
      <c r="E52" s="907"/>
      <c r="F52" s="907"/>
      <c r="G52" s="907"/>
      <c r="H52" s="907"/>
      <c r="I52" s="907"/>
      <c r="J52" s="907"/>
      <c r="K52" s="907"/>
      <c r="L52" s="907"/>
      <c r="M52" s="907"/>
      <c r="N52" s="907"/>
    </row>
    <row r="53" spans="1:14" ht="47.25" x14ac:dyDescent="0.25">
      <c r="A53" s="912" t="s">
        <v>158</v>
      </c>
      <c r="B53" s="914" t="s">
        <v>1454</v>
      </c>
      <c r="C53" s="908" t="s">
        <v>1122</v>
      </c>
      <c r="D53" s="907"/>
      <c r="E53" s="907"/>
      <c r="F53" s="907"/>
      <c r="G53" s="907"/>
      <c r="H53" s="907"/>
      <c r="I53" s="907"/>
      <c r="J53" s="907"/>
      <c r="K53" s="907"/>
      <c r="L53" s="907"/>
      <c r="M53" s="907"/>
      <c r="N53" s="907"/>
    </row>
    <row r="54" spans="1:14" ht="31.5" x14ac:dyDescent="0.25">
      <c r="A54" s="912" t="s">
        <v>160</v>
      </c>
      <c r="B54" s="914" t="s">
        <v>1460</v>
      </c>
      <c r="C54" s="908" t="s">
        <v>1122</v>
      </c>
      <c r="D54" s="907"/>
      <c r="E54" s="907"/>
      <c r="F54" s="907"/>
      <c r="G54" s="907"/>
      <c r="H54" s="907"/>
      <c r="I54" s="907"/>
      <c r="J54" s="907"/>
      <c r="K54" s="907"/>
      <c r="L54" s="907"/>
      <c r="M54" s="907"/>
      <c r="N54" s="907"/>
    </row>
    <row r="55" spans="1:14" ht="31.5" x14ac:dyDescent="0.25">
      <c r="A55" s="912" t="s">
        <v>165</v>
      </c>
      <c r="B55" s="914" t="s">
        <v>1463</v>
      </c>
      <c r="C55" s="908" t="s">
        <v>1122</v>
      </c>
      <c r="D55" s="907"/>
      <c r="E55" s="907"/>
      <c r="F55" s="907"/>
      <c r="G55" s="907"/>
      <c r="H55" s="907"/>
      <c r="I55" s="907"/>
      <c r="J55" s="907"/>
      <c r="K55" s="907"/>
      <c r="L55" s="907"/>
      <c r="M55" s="907"/>
      <c r="N55" s="907"/>
    </row>
    <row r="56" spans="1:14" ht="78.75" x14ac:dyDescent="0.25">
      <c r="A56" s="912" t="s">
        <v>167</v>
      </c>
      <c r="B56" s="914" t="s">
        <v>1466</v>
      </c>
      <c r="C56" s="908" t="s">
        <v>1122</v>
      </c>
      <c r="D56" s="907"/>
      <c r="E56" s="907"/>
      <c r="F56" s="907"/>
      <c r="G56" s="907"/>
      <c r="H56" s="907"/>
      <c r="I56" s="907"/>
      <c r="J56" s="907"/>
      <c r="K56" s="907"/>
      <c r="L56" s="907"/>
      <c r="M56" s="907"/>
      <c r="N56" s="907"/>
    </row>
    <row r="57" spans="1:14" ht="47.25" x14ac:dyDescent="0.25">
      <c r="A57" s="912" t="s">
        <v>1655</v>
      </c>
      <c r="B57" s="915" t="s">
        <v>1136</v>
      </c>
      <c r="C57" s="908" t="s">
        <v>1122</v>
      </c>
      <c r="D57" s="907"/>
      <c r="E57" s="907"/>
      <c r="F57" s="907"/>
      <c r="G57" s="907"/>
      <c r="H57" s="907"/>
      <c r="I57" s="907"/>
      <c r="J57" s="907"/>
      <c r="K57" s="907"/>
      <c r="L57" s="907"/>
      <c r="M57" s="907"/>
      <c r="N57" s="907"/>
    </row>
    <row r="58" spans="1:14" ht="31.5" x14ac:dyDescent="0.25">
      <c r="A58" s="912" t="s">
        <v>1654</v>
      </c>
      <c r="B58" s="915" t="s">
        <v>1138</v>
      </c>
      <c r="C58" s="908" t="s">
        <v>1122</v>
      </c>
      <c r="D58" s="907"/>
      <c r="E58" s="907"/>
      <c r="F58" s="907"/>
      <c r="G58" s="907"/>
      <c r="H58" s="907"/>
      <c r="I58" s="907"/>
      <c r="J58" s="907"/>
      <c r="K58" s="907"/>
      <c r="L58" s="907"/>
      <c r="M58" s="907"/>
      <c r="N58" s="907"/>
    </row>
    <row r="59" spans="1:14" ht="31.5" x14ac:dyDescent="0.25">
      <c r="A59" s="910" t="s">
        <v>177</v>
      </c>
      <c r="B59" s="911" t="s">
        <v>1653</v>
      </c>
      <c r="C59" s="908" t="s">
        <v>1122</v>
      </c>
      <c r="D59" s="907"/>
      <c r="E59" s="907"/>
      <c r="F59" s="907"/>
      <c r="G59" s="907"/>
      <c r="H59" s="907"/>
      <c r="I59" s="907"/>
      <c r="J59" s="907"/>
      <c r="K59" s="907"/>
      <c r="L59" s="907"/>
      <c r="M59" s="907"/>
      <c r="N59" s="907"/>
    </row>
    <row r="60" spans="1:14" ht="31.5" x14ac:dyDescent="0.25">
      <c r="A60" s="910" t="s">
        <v>183</v>
      </c>
      <c r="B60" s="911" t="s">
        <v>1652</v>
      </c>
      <c r="C60" s="908" t="s">
        <v>1122</v>
      </c>
      <c r="D60" s="907"/>
      <c r="E60" s="907"/>
      <c r="F60" s="907"/>
      <c r="G60" s="907"/>
      <c r="H60" s="907"/>
      <c r="I60" s="907"/>
      <c r="J60" s="907"/>
      <c r="K60" s="907"/>
      <c r="L60" s="907"/>
      <c r="M60" s="907"/>
      <c r="N60" s="907"/>
    </row>
    <row r="61" spans="1:14" x14ac:dyDescent="0.25">
      <c r="A61" s="910" t="s">
        <v>1060</v>
      </c>
      <c r="B61" s="909" t="s">
        <v>1651</v>
      </c>
      <c r="C61" s="908" t="s">
        <v>1122</v>
      </c>
      <c r="D61" s="907"/>
      <c r="E61" s="907"/>
      <c r="F61" s="907"/>
      <c r="G61" s="907"/>
      <c r="H61" s="907"/>
      <c r="I61" s="907"/>
      <c r="J61" s="907"/>
      <c r="K61" s="907"/>
      <c r="L61" s="907"/>
      <c r="M61" s="907"/>
      <c r="N61" s="907"/>
    </row>
    <row r="62" spans="1:14" ht="31.5" x14ac:dyDescent="0.25">
      <c r="A62" s="910" t="s">
        <v>1066</v>
      </c>
      <c r="B62" s="909" t="s">
        <v>1650</v>
      </c>
      <c r="C62" s="908" t="s">
        <v>1122</v>
      </c>
      <c r="D62" s="907"/>
      <c r="E62" s="907"/>
      <c r="F62" s="907"/>
      <c r="G62" s="907"/>
      <c r="H62" s="907"/>
      <c r="I62" s="907"/>
      <c r="J62" s="907"/>
      <c r="K62" s="907"/>
      <c r="L62" s="907"/>
      <c r="M62" s="907"/>
      <c r="N62" s="907"/>
    </row>
    <row r="63" spans="1:14" ht="31.5" x14ac:dyDescent="0.25">
      <c r="A63" s="912" t="s">
        <v>1141</v>
      </c>
      <c r="B63" s="955" t="s">
        <v>1649</v>
      </c>
      <c r="C63" s="908" t="s">
        <v>1122</v>
      </c>
      <c r="D63" s="907"/>
      <c r="E63" s="907"/>
      <c r="F63" s="907"/>
      <c r="G63" s="907"/>
      <c r="H63" s="907"/>
      <c r="I63" s="907"/>
      <c r="J63" s="907"/>
      <c r="K63" s="907"/>
      <c r="L63" s="907"/>
      <c r="M63" s="907"/>
      <c r="N63" s="907"/>
    </row>
    <row r="64" spans="1:14" x14ac:dyDescent="0.25">
      <c r="A64" s="910" t="s">
        <v>1143</v>
      </c>
      <c r="B64" s="911" t="s">
        <v>1648</v>
      </c>
      <c r="C64" s="908" t="s">
        <v>1122</v>
      </c>
      <c r="D64" s="907"/>
      <c r="E64" s="907"/>
      <c r="F64" s="907"/>
      <c r="G64" s="907"/>
      <c r="H64" s="907"/>
      <c r="I64" s="907"/>
      <c r="J64" s="907"/>
      <c r="K64" s="907"/>
      <c r="L64" s="907"/>
      <c r="M64" s="907"/>
      <c r="N64" s="907"/>
    </row>
    <row r="65" spans="1:14" x14ac:dyDescent="0.25">
      <c r="A65" s="910" t="s">
        <v>1147</v>
      </c>
      <c r="B65" s="911" t="s">
        <v>1647</v>
      </c>
      <c r="C65" s="908" t="s">
        <v>1122</v>
      </c>
      <c r="D65" s="907"/>
      <c r="E65" s="907"/>
      <c r="F65" s="907"/>
      <c r="G65" s="907"/>
      <c r="H65" s="907"/>
      <c r="I65" s="907"/>
      <c r="J65" s="907"/>
      <c r="K65" s="907"/>
      <c r="L65" s="907"/>
      <c r="M65" s="907"/>
      <c r="N65" s="907"/>
    </row>
    <row r="66" spans="1:14" x14ac:dyDescent="0.25">
      <c r="A66" s="910" t="s">
        <v>1148</v>
      </c>
      <c r="B66" s="911" t="s">
        <v>1646</v>
      </c>
      <c r="C66" s="908" t="s">
        <v>1122</v>
      </c>
      <c r="D66" s="907"/>
      <c r="E66" s="907"/>
      <c r="F66" s="907"/>
      <c r="G66" s="907"/>
      <c r="H66" s="907"/>
      <c r="I66" s="907"/>
      <c r="J66" s="907"/>
      <c r="K66" s="907"/>
      <c r="L66" s="907"/>
      <c r="M66" s="907"/>
      <c r="N66" s="907"/>
    </row>
    <row r="67" spans="1:14" x14ac:dyDescent="0.25">
      <c r="A67" s="910" t="s">
        <v>1149</v>
      </c>
      <c r="B67" s="911" t="s">
        <v>1645</v>
      </c>
      <c r="C67" s="908" t="s">
        <v>1122</v>
      </c>
      <c r="D67" s="907"/>
      <c r="E67" s="907"/>
      <c r="F67" s="907"/>
      <c r="G67" s="907"/>
      <c r="H67" s="907"/>
      <c r="I67" s="907"/>
      <c r="J67" s="907"/>
      <c r="K67" s="907"/>
      <c r="L67" s="907"/>
      <c r="M67" s="907"/>
      <c r="N67" s="907"/>
    </row>
    <row r="68" spans="1:14" x14ac:dyDescent="0.25">
      <c r="A68" s="910" t="s">
        <v>1150</v>
      </c>
      <c r="B68" s="911" t="s">
        <v>1644</v>
      </c>
      <c r="C68" s="908" t="s">
        <v>1122</v>
      </c>
      <c r="D68" s="907"/>
      <c r="E68" s="907"/>
      <c r="F68" s="907"/>
      <c r="G68" s="907"/>
      <c r="H68" s="907"/>
      <c r="I68" s="907"/>
      <c r="J68" s="907"/>
      <c r="K68" s="907"/>
      <c r="L68" s="907"/>
      <c r="M68" s="907"/>
      <c r="N68" s="907"/>
    </row>
    <row r="69" spans="1:14" ht="31.5" x14ac:dyDescent="0.25">
      <c r="A69" s="910" t="s">
        <v>1190</v>
      </c>
      <c r="B69" s="909" t="s">
        <v>1348</v>
      </c>
      <c r="C69" s="908" t="s">
        <v>1122</v>
      </c>
      <c r="D69" s="907"/>
      <c r="E69" s="907"/>
      <c r="F69" s="907"/>
      <c r="G69" s="907"/>
      <c r="H69" s="907"/>
      <c r="I69" s="907"/>
      <c r="J69" s="907"/>
      <c r="K69" s="907"/>
      <c r="L69" s="907"/>
      <c r="M69" s="907"/>
      <c r="N69" s="907"/>
    </row>
    <row r="70" spans="1:14" ht="63" x14ac:dyDescent="0.25">
      <c r="A70" s="912" t="s">
        <v>1643</v>
      </c>
      <c r="B70" s="914" t="s">
        <v>1642</v>
      </c>
      <c r="C70" s="908" t="s">
        <v>1122</v>
      </c>
      <c r="D70" s="907"/>
      <c r="E70" s="907"/>
      <c r="F70" s="907"/>
      <c r="G70" s="907"/>
      <c r="H70" s="907"/>
      <c r="I70" s="907"/>
      <c r="J70" s="907"/>
      <c r="K70" s="907"/>
      <c r="L70" s="907"/>
      <c r="M70" s="907"/>
      <c r="N70" s="907"/>
    </row>
    <row r="71" spans="1:14" ht="47.25" x14ac:dyDescent="0.25">
      <c r="A71" s="910" t="s">
        <v>1192</v>
      </c>
      <c r="B71" s="909" t="s">
        <v>1350</v>
      </c>
      <c r="C71" s="908" t="s">
        <v>1122</v>
      </c>
      <c r="D71" s="907"/>
      <c r="E71" s="907"/>
      <c r="F71" s="907"/>
      <c r="G71" s="907"/>
      <c r="H71" s="907"/>
      <c r="I71" s="907"/>
      <c r="J71" s="907"/>
      <c r="K71" s="907"/>
      <c r="L71" s="907"/>
      <c r="M71" s="907"/>
      <c r="N71" s="907"/>
    </row>
    <row r="72" spans="1:14" ht="94.5" x14ac:dyDescent="0.25">
      <c r="A72" s="912" t="s">
        <v>1641</v>
      </c>
      <c r="B72" s="914" t="s">
        <v>1640</v>
      </c>
      <c r="C72" s="908" t="s">
        <v>1122</v>
      </c>
      <c r="D72" s="907"/>
      <c r="E72" s="907"/>
      <c r="F72" s="907"/>
      <c r="G72" s="907"/>
      <c r="H72" s="907"/>
      <c r="I72" s="907"/>
      <c r="J72" s="907"/>
      <c r="K72" s="907"/>
      <c r="L72" s="907"/>
      <c r="M72" s="907"/>
      <c r="N72" s="907"/>
    </row>
    <row r="73" spans="1:14" x14ac:dyDescent="0.25">
      <c r="A73" s="910" t="s">
        <v>1151</v>
      </c>
      <c r="B73" s="911" t="s">
        <v>1639</v>
      </c>
      <c r="C73" s="908" t="s">
        <v>1122</v>
      </c>
      <c r="D73" s="907"/>
      <c r="E73" s="907"/>
      <c r="F73" s="907"/>
      <c r="G73" s="907"/>
      <c r="H73" s="907"/>
      <c r="I73" s="907"/>
      <c r="J73" s="907"/>
      <c r="K73" s="907"/>
      <c r="L73" s="907"/>
      <c r="M73" s="907"/>
      <c r="N73" s="907"/>
    </row>
    <row r="74" spans="1:14" x14ac:dyDescent="0.25">
      <c r="A74" s="910" t="s">
        <v>1152</v>
      </c>
      <c r="B74" s="911" t="s">
        <v>1638</v>
      </c>
      <c r="C74" s="908" t="s">
        <v>1122</v>
      </c>
      <c r="D74" s="907"/>
      <c r="E74" s="907"/>
      <c r="F74" s="907"/>
      <c r="G74" s="907"/>
      <c r="H74" s="907"/>
      <c r="I74" s="907"/>
      <c r="J74" s="907"/>
      <c r="K74" s="907"/>
      <c r="L74" s="907"/>
      <c r="M74" s="907"/>
      <c r="N74" s="907"/>
    </row>
    <row r="75" spans="1:14" x14ac:dyDescent="0.25">
      <c r="A75" s="912" t="s">
        <v>1210</v>
      </c>
      <c r="B75" s="955" t="s">
        <v>1203</v>
      </c>
      <c r="C75" s="908" t="s">
        <v>656</v>
      </c>
      <c r="D75" s="907"/>
      <c r="E75" s="907"/>
      <c r="F75" s="907"/>
      <c r="G75" s="907"/>
      <c r="H75" s="907"/>
      <c r="I75" s="907"/>
      <c r="J75" s="907"/>
      <c r="K75" s="907"/>
      <c r="L75" s="907"/>
      <c r="M75" s="907"/>
      <c r="N75" s="907"/>
    </row>
    <row r="76" spans="1:14" ht="126" x14ac:dyDescent="0.25">
      <c r="A76" s="912" t="s">
        <v>1637</v>
      </c>
      <c r="B76" s="911" t="s">
        <v>1636</v>
      </c>
      <c r="C76" s="908" t="s">
        <v>1122</v>
      </c>
      <c r="D76" s="907"/>
      <c r="E76" s="907"/>
      <c r="F76" s="907"/>
      <c r="G76" s="907"/>
      <c r="H76" s="907"/>
      <c r="I76" s="907"/>
      <c r="J76" s="907"/>
      <c r="K76" s="907"/>
      <c r="L76" s="907"/>
      <c r="M76" s="907"/>
      <c r="N76" s="907"/>
    </row>
    <row r="77" spans="1:14" ht="47.25" x14ac:dyDescent="0.25">
      <c r="A77" s="910" t="s">
        <v>1213</v>
      </c>
      <c r="B77" s="909" t="s">
        <v>1635</v>
      </c>
      <c r="C77" s="908" t="s">
        <v>1122</v>
      </c>
      <c r="D77" s="907"/>
      <c r="E77" s="907"/>
      <c r="F77" s="907"/>
      <c r="G77" s="907"/>
      <c r="H77" s="907"/>
      <c r="I77" s="907"/>
      <c r="J77" s="907"/>
      <c r="K77" s="907"/>
      <c r="L77" s="907"/>
      <c r="M77" s="907"/>
      <c r="N77" s="907"/>
    </row>
    <row r="78" spans="1:14" ht="47.25" x14ac:dyDescent="0.25">
      <c r="A78" s="910" t="s">
        <v>1214</v>
      </c>
      <c r="B78" s="909" t="s">
        <v>1634</v>
      </c>
      <c r="C78" s="908" t="s">
        <v>1122</v>
      </c>
      <c r="D78" s="907"/>
      <c r="E78" s="907"/>
      <c r="F78" s="907"/>
      <c r="G78" s="907"/>
      <c r="H78" s="907"/>
      <c r="I78" s="907"/>
      <c r="J78" s="907"/>
      <c r="K78" s="907"/>
      <c r="L78" s="907"/>
      <c r="M78" s="907"/>
      <c r="N78" s="907"/>
    </row>
    <row r="79" spans="1:14" x14ac:dyDescent="0.25">
      <c r="A79" s="910" t="s">
        <v>1215</v>
      </c>
      <c r="B79" s="909" t="s">
        <v>1633</v>
      </c>
      <c r="C79" s="908" t="s">
        <v>1122</v>
      </c>
      <c r="D79" s="907"/>
      <c r="E79" s="907"/>
      <c r="F79" s="907"/>
      <c r="G79" s="907"/>
      <c r="H79" s="907"/>
      <c r="I79" s="907"/>
      <c r="J79" s="907"/>
      <c r="K79" s="907"/>
      <c r="L79" s="907"/>
      <c r="M79" s="907"/>
      <c r="N79" s="907"/>
    </row>
    <row r="80" spans="1:14" ht="94.5" x14ac:dyDescent="0.25">
      <c r="A80" s="910" t="s">
        <v>1216</v>
      </c>
      <c r="B80" s="911" t="s">
        <v>1632</v>
      </c>
      <c r="C80" s="908" t="s">
        <v>656</v>
      </c>
      <c r="D80" s="907"/>
      <c r="E80" s="907"/>
      <c r="F80" s="907"/>
      <c r="G80" s="907"/>
      <c r="H80" s="907"/>
      <c r="I80" s="907"/>
      <c r="J80" s="907"/>
      <c r="K80" s="907"/>
      <c r="L80" s="907"/>
      <c r="M80" s="907"/>
      <c r="N80" s="907"/>
    </row>
    <row r="81" spans="1:14" ht="47.25" x14ac:dyDescent="0.25">
      <c r="A81" s="910" t="s">
        <v>1631</v>
      </c>
      <c r="B81" s="909" t="s">
        <v>1630</v>
      </c>
      <c r="C81" s="908" t="s">
        <v>1122</v>
      </c>
      <c r="D81" s="907"/>
      <c r="E81" s="907"/>
      <c r="F81" s="907"/>
      <c r="G81" s="907"/>
      <c r="H81" s="907"/>
      <c r="I81" s="907"/>
      <c r="J81" s="907"/>
      <c r="K81" s="907"/>
      <c r="L81" s="907"/>
      <c r="M81" s="907"/>
      <c r="N81" s="907"/>
    </row>
    <row r="82" spans="1:14" ht="47.25" x14ac:dyDescent="0.25">
      <c r="A82" s="910" t="s">
        <v>1629</v>
      </c>
      <c r="B82" s="909" t="s">
        <v>1628</v>
      </c>
      <c r="C82" s="908" t="s">
        <v>1122</v>
      </c>
      <c r="D82" s="907"/>
      <c r="E82" s="907"/>
      <c r="F82" s="907"/>
      <c r="G82" s="907"/>
      <c r="H82" s="907"/>
      <c r="I82" s="907"/>
      <c r="J82" s="907"/>
      <c r="K82" s="907"/>
      <c r="L82" s="907"/>
      <c r="M82" s="907"/>
      <c r="N82" s="907"/>
    </row>
    <row r="83" spans="1:14" ht="31.5" x14ac:dyDescent="0.25">
      <c r="A83" s="910" t="s">
        <v>1627</v>
      </c>
      <c r="B83" s="909" t="s">
        <v>1626</v>
      </c>
      <c r="C83" s="908" t="s">
        <v>1122</v>
      </c>
      <c r="D83" s="907"/>
      <c r="E83" s="907"/>
      <c r="F83" s="907"/>
      <c r="G83" s="907"/>
      <c r="H83" s="907"/>
      <c r="I83" s="907"/>
      <c r="J83" s="907"/>
      <c r="K83" s="907"/>
      <c r="L83" s="907"/>
      <c r="M83" s="907"/>
      <c r="N83" s="907"/>
    </row>
  </sheetData>
  <mergeCells count="9">
    <mergeCell ref="A5:B5"/>
    <mergeCell ref="A1:N1"/>
    <mergeCell ref="A2:A3"/>
    <mergeCell ref="B2:B3"/>
    <mergeCell ref="C2:C3"/>
    <mergeCell ref="G2:H2"/>
    <mergeCell ref="I2:J2"/>
    <mergeCell ref="K2:L2"/>
    <mergeCell ref="M2:N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B5:P81"/>
  <sheetViews>
    <sheetView view="pageBreakPreview" topLeftCell="B2" zoomScale="130" zoomScaleNormal="85" zoomScaleSheetLayoutView="130" workbookViewId="0">
      <selection activeCell="H16" sqref="H16"/>
    </sheetView>
  </sheetViews>
  <sheetFormatPr defaultRowHeight="15" x14ac:dyDescent="0.25"/>
  <cols>
    <col min="1" max="1" width="4.28515625" style="292" customWidth="1"/>
    <col min="2" max="2" width="12" style="349" customWidth="1"/>
    <col min="3" max="3" width="42.7109375" style="292" customWidth="1"/>
    <col min="4" max="4" width="24.5703125" style="292" customWidth="1"/>
    <col min="5" max="5" width="21.5703125" style="292" customWidth="1"/>
    <col min="6" max="6" width="12.28515625" style="292" customWidth="1"/>
    <col min="7" max="7" width="13" style="292" customWidth="1"/>
    <col min="8" max="8" width="12.28515625" style="292" customWidth="1"/>
    <col min="9" max="16384" width="9.140625" style="292"/>
  </cols>
  <sheetData>
    <row r="5" spans="2:16" ht="42.75" customHeight="1" x14ac:dyDescent="0.25">
      <c r="B5" s="1374" t="s">
        <v>695</v>
      </c>
      <c r="C5" s="1374"/>
      <c r="D5" s="1374"/>
      <c r="E5" s="1374"/>
      <c r="F5" s="1374"/>
      <c r="G5" s="1374"/>
      <c r="H5" s="1374"/>
    </row>
    <row r="6" spans="2:16" ht="15.75" x14ac:dyDescent="0.25">
      <c r="B6" s="334"/>
      <c r="C6" s="335"/>
      <c r="D6" s="335"/>
      <c r="E6" s="335"/>
      <c r="F6" s="335"/>
      <c r="G6" s="335"/>
      <c r="H6" s="335"/>
    </row>
    <row r="7" spans="2:16" ht="15.75" x14ac:dyDescent="0.25">
      <c r="B7" s="1268" t="str">
        <f>'С № 1 (2020)'!B7:AY7</f>
        <v>Инвестиционная программа  ГУП НАО "Нарьян-Марская электростанция"</v>
      </c>
      <c r="C7" s="1268"/>
      <c r="D7" s="1268"/>
      <c r="E7" s="1268"/>
      <c r="F7" s="1268"/>
      <c r="G7" s="1268"/>
      <c r="H7" s="1268"/>
      <c r="I7" s="298"/>
      <c r="J7" s="298"/>
      <c r="K7" s="298"/>
      <c r="L7" s="298"/>
      <c r="M7" s="298"/>
      <c r="N7" s="298"/>
      <c r="O7" s="297"/>
      <c r="P7" s="293"/>
    </row>
    <row r="8" spans="2:16" ht="15.75" x14ac:dyDescent="0.25">
      <c r="B8" s="1268" t="s">
        <v>4</v>
      </c>
      <c r="C8" s="1268"/>
      <c r="D8" s="1268"/>
      <c r="E8" s="1268"/>
      <c r="F8" s="1268"/>
      <c r="G8" s="1268"/>
      <c r="H8" s="1268"/>
      <c r="I8" s="299"/>
      <c r="J8" s="299"/>
      <c r="K8" s="299"/>
      <c r="L8" s="299"/>
      <c r="M8" s="299"/>
      <c r="N8" s="299"/>
      <c r="O8" s="297"/>
      <c r="P8" s="293"/>
    </row>
    <row r="9" spans="2:16" ht="15.75" x14ac:dyDescent="0.25">
      <c r="B9" s="1315" t="str">
        <f>'С № 1 (2021)'!B12:AY12</f>
        <v>Утвержденные плановые значения показателей приведены в соответствии с:  "решение об утверждении инвестиционной программы отсутствует"</v>
      </c>
      <c r="C9" s="1315"/>
      <c r="D9" s="1315"/>
      <c r="E9" s="1315"/>
      <c r="F9" s="1315"/>
      <c r="G9" s="1315"/>
      <c r="H9" s="1315"/>
      <c r="I9" s="336"/>
      <c r="J9" s="336"/>
      <c r="K9" s="336"/>
      <c r="L9" s="336"/>
      <c r="M9" s="336"/>
      <c r="N9" s="336"/>
      <c r="O9" s="297"/>
      <c r="P9" s="293"/>
    </row>
    <row r="10" spans="2:16" ht="15.75" x14ac:dyDescent="0.25">
      <c r="B10" s="1143" t="s">
        <v>1711</v>
      </c>
      <c r="C10" s="1144"/>
      <c r="D10" s="1144"/>
      <c r="E10" s="1144"/>
      <c r="F10" s="1144"/>
      <c r="G10" s="1144"/>
      <c r="H10" s="1144"/>
    </row>
    <row r="11" spans="2:16" s="337" customFormat="1" ht="15.75" thickBot="1" x14ac:dyDescent="0.3">
      <c r="C11" s="292"/>
      <c r="D11" s="292"/>
      <c r="E11" s="292"/>
      <c r="F11" s="292"/>
      <c r="G11" s="292"/>
      <c r="H11" s="292"/>
    </row>
    <row r="12" spans="2:16" s="338" customFormat="1" ht="34.5" customHeight="1" thickBot="1" x14ac:dyDescent="0.3">
      <c r="B12" s="1375" t="s">
        <v>696</v>
      </c>
      <c r="C12" s="1377" t="s">
        <v>697</v>
      </c>
      <c r="D12" s="1377" t="s">
        <v>698</v>
      </c>
      <c r="E12" s="1377" t="s">
        <v>699</v>
      </c>
      <c r="F12" s="1379" t="s">
        <v>700</v>
      </c>
      <c r="G12" s="1380"/>
      <c r="H12" s="1381"/>
    </row>
    <row r="13" spans="2:16" s="337" customFormat="1" ht="34.5" customHeight="1" thickBot="1" x14ac:dyDescent="0.3">
      <c r="B13" s="1376"/>
      <c r="C13" s="1378"/>
      <c r="D13" s="1378"/>
      <c r="E13" s="1378"/>
      <c r="F13" s="339">
        <v>2020</v>
      </c>
      <c r="G13" s="340">
        <v>2021</v>
      </c>
      <c r="H13" s="340">
        <v>2022</v>
      </c>
    </row>
    <row r="14" spans="2:16" s="337" customFormat="1" ht="15.75" customHeight="1" thickBot="1" x14ac:dyDescent="0.3">
      <c r="B14" s="341">
        <v>1</v>
      </c>
      <c r="C14" s="339">
        <v>2</v>
      </c>
      <c r="D14" s="341">
        <v>3</v>
      </c>
      <c r="E14" s="339">
        <v>4</v>
      </c>
      <c r="F14" s="342" t="s">
        <v>60</v>
      </c>
      <c r="G14" s="342" t="s">
        <v>61</v>
      </c>
      <c r="H14" s="342" t="s">
        <v>62</v>
      </c>
    </row>
    <row r="15" spans="2:16" s="293" customFormat="1" ht="120.75" thickBot="1" x14ac:dyDescent="0.3">
      <c r="B15" s="333">
        <v>1</v>
      </c>
      <c r="C15" s="343" t="s">
        <v>701</v>
      </c>
      <c r="D15" s="344" t="s">
        <v>702</v>
      </c>
      <c r="E15" s="343" t="s">
        <v>703</v>
      </c>
      <c r="F15" s="345">
        <v>1.0620000000000001</v>
      </c>
      <c r="G15" s="345">
        <v>1.0509999999999999</v>
      </c>
      <c r="H15" s="345">
        <v>1.048</v>
      </c>
    </row>
    <row r="16" spans="2:16" s="293" customFormat="1" ht="24.75" customHeight="1" x14ac:dyDescent="0.25">
      <c r="B16" s="294"/>
      <c r="C16" s="346"/>
      <c r="D16" s="346"/>
      <c r="E16" s="346"/>
      <c r="F16" s="346"/>
      <c r="G16" s="346"/>
      <c r="H16" s="346"/>
    </row>
    <row r="17" spans="2:8" s="293" customFormat="1" x14ac:dyDescent="0.25">
      <c r="B17" s="294"/>
    </row>
    <row r="18" spans="2:8" s="293" customFormat="1" x14ac:dyDescent="0.25">
      <c r="B18" s="294"/>
    </row>
    <row r="19" spans="2:8" s="293" customFormat="1" ht="51.75" customHeight="1" x14ac:dyDescent="0.25">
      <c r="B19" s="294"/>
    </row>
    <row r="20" spans="2:8" s="293" customFormat="1" ht="31.5" customHeight="1" x14ac:dyDescent="0.25">
      <c r="B20" s="294"/>
    </row>
    <row r="21" spans="2:8" s="293" customFormat="1" ht="49.5" customHeight="1" x14ac:dyDescent="0.25">
      <c r="B21" s="294"/>
    </row>
    <row r="22" spans="2:8" s="293" customFormat="1" ht="49.5" customHeight="1" x14ac:dyDescent="0.25">
      <c r="B22" s="294"/>
      <c r="C22" s="347"/>
      <c r="D22" s="347"/>
      <c r="E22" s="347"/>
      <c r="F22" s="347"/>
      <c r="G22" s="347"/>
      <c r="H22" s="347"/>
    </row>
    <row r="23" spans="2:8" s="293" customFormat="1" ht="29.25" customHeight="1" x14ac:dyDescent="0.25">
      <c r="B23" s="294"/>
      <c r="C23" s="348"/>
      <c r="D23" s="348"/>
      <c r="E23" s="348"/>
      <c r="F23" s="348"/>
      <c r="G23" s="348"/>
      <c r="H23" s="348"/>
    </row>
    <row r="25" spans="2:8" ht="15.75" customHeight="1" x14ac:dyDescent="0.25"/>
    <row r="26" spans="2:8" ht="43.5" customHeight="1" x14ac:dyDescent="0.25"/>
    <row r="27" spans="2:8" ht="15.75" customHeight="1" x14ac:dyDescent="0.25"/>
    <row r="28" spans="2:8" ht="45" customHeight="1" x14ac:dyDescent="0.25"/>
    <row r="29" spans="2:8" ht="46.5" customHeight="1" x14ac:dyDescent="0.25"/>
    <row r="30" spans="2:8" ht="52.5" customHeight="1" x14ac:dyDescent="0.25"/>
    <row r="31" spans="2:8" ht="30" customHeight="1" x14ac:dyDescent="0.25"/>
    <row r="32" spans="2:8" ht="15.75" customHeight="1" x14ac:dyDescent="0.25"/>
    <row r="33" spans="2:2" ht="15.75" customHeight="1" x14ac:dyDescent="0.25"/>
    <row r="34" spans="2:2" ht="15.75" customHeight="1" x14ac:dyDescent="0.25"/>
    <row r="35" spans="2:2" ht="15.75" customHeight="1" x14ac:dyDescent="0.25"/>
    <row r="36" spans="2:2" ht="42.75" customHeight="1" x14ac:dyDescent="0.25"/>
    <row r="37" spans="2:2" ht="43.5" customHeight="1" x14ac:dyDescent="0.25"/>
    <row r="38" spans="2:2" ht="54" customHeight="1" x14ac:dyDescent="0.25"/>
    <row r="39" spans="2:2" ht="15.75" customHeight="1" x14ac:dyDescent="0.25"/>
    <row r="40" spans="2:2" ht="50.25" customHeight="1" x14ac:dyDescent="0.25"/>
    <row r="41" spans="2:2" ht="34.5" customHeight="1" x14ac:dyDescent="0.25"/>
    <row r="42" spans="2:2" ht="15.75" customHeight="1" x14ac:dyDescent="0.25"/>
    <row r="43" spans="2:2" ht="15.75" customHeight="1" x14ac:dyDescent="0.25"/>
    <row r="44" spans="2:2" ht="35.25" customHeight="1" x14ac:dyDescent="0.25"/>
    <row r="45" spans="2:2" ht="45" customHeight="1" x14ac:dyDescent="0.25"/>
    <row r="46" spans="2:2" ht="78.75" customHeight="1" x14ac:dyDescent="0.25"/>
    <row r="47" spans="2:2" ht="45.75" customHeight="1" x14ac:dyDescent="0.25"/>
    <row r="48" spans="2:2" s="293" customFormat="1" ht="102" customHeight="1" x14ac:dyDescent="0.25">
      <c r="B48" s="294"/>
    </row>
    <row r="49" spans="2:2" s="293" customFormat="1" ht="54.75" customHeight="1" x14ac:dyDescent="0.25">
      <c r="B49" s="294"/>
    </row>
    <row r="50" spans="2:2" s="293" customFormat="1" x14ac:dyDescent="0.25">
      <c r="B50" s="294"/>
    </row>
    <row r="51" spans="2:2" s="293" customFormat="1" x14ac:dyDescent="0.25">
      <c r="B51" s="294"/>
    </row>
    <row r="52" spans="2:2" ht="38.25" customHeight="1" x14ac:dyDescent="0.25"/>
    <row r="53" spans="2:2" ht="15.75" customHeight="1" x14ac:dyDescent="0.25"/>
    <row r="54" spans="2:2" ht="15.75" customHeight="1" x14ac:dyDescent="0.25"/>
    <row r="55" spans="2:2" ht="15.75" customHeight="1" x14ac:dyDescent="0.25"/>
    <row r="56" spans="2:2" ht="102" customHeight="1" x14ac:dyDescent="0.25"/>
    <row r="57" spans="2:2" ht="57.75" customHeight="1" x14ac:dyDescent="0.25"/>
    <row r="58" spans="2:2" ht="48" customHeight="1" x14ac:dyDescent="0.25"/>
    <row r="59" spans="2:2" ht="15.75" customHeight="1" x14ac:dyDescent="0.25"/>
    <row r="60" spans="2:2" ht="30.75" customHeight="1" x14ac:dyDescent="0.25"/>
    <row r="61" spans="2:2" ht="15.75" customHeight="1" x14ac:dyDescent="0.25"/>
    <row r="62" spans="2:2" ht="15.75" customHeight="1" x14ac:dyDescent="0.25"/>
    <row r="63" spans="2:2" ht="15.75" customHeight="1" x14ac:dyDescent="0.25"/>
    <row r="64" spans="2:2" ht="15.75" customHeight="1" x14ac:dyDescent="0.25"/>
    <row r="65" spans="2:8" ht="15.75" customHeight="1" x14ac:dyDescent="0.25"/>
    <row r="66" spans="2:8" ht="15.75" customHeight="1" x14ac:dyDescent="0.25"/>
    <row r="67" spans="2:8" ht="15.75" customHeight="1" x14ac:dyDescent="0.25"/>
    <row r="68" spans="2:8" ht="15.75" customHeight="1" x14ac:dyDescent="0.25"/>
    <row r="69" spans="2:8" ht="15.75" customHeight="1" x14ac:dyDescent="0.25"/>
    <row r="70" spans="2:8" ht="15.75" customHeight="1" x14ac:dyDescent="0.25"/>
    <row r="71" spans="2:8" ht="15.75" customHeight="1" x14ac:dyDescent="0.25"/>
    <row r="72" spans="2:8" s="293" customFormat="1" ht="15.75" customHeight="1" x14ac:dyDescent="0.25">
      <c r="B72" s="294"/>
    </row>
    <row r="74" spans="2:8" ht="45" customHeight="1" x14ac:dyDescent="0.25"/>
    <row r="75" spans="2:8" x14ac:dyDescent="0.25">
      <c r="C75" s="301"/>
      <c r="D75" s="301"/>
      <c r="E75" s="301"/>
      <c r="F75" s="301"/>
      <c r="G75" s="301"/>
      <c r="H75" s="301"/>
    </row>
    <row r="76" spans="2:8" s="349" customFormat="1" ht="19.5" customHeight="1" x14ac:dyDescent="0.25">
      <c r="C76" s="292"/>
      <c r="D76" s="292"/>
      <c r="E76" s="292"/>
      <c r="F76" s="292"/>
      <c r="G76" s="292"/>
      <c r="H76" s="292"/>
    </row>
    <row r="81" s="349" customFormat="1" x14ac:dyDescent="0.25"/>
  </sheetData>
  <sheetProtection formatCells="0" formatColumns="0" formatRows="0" insertColumns="0" insertRows="0" insertHyperlinks="0" deleteColumns="0" deleteRows="0" sort="0" autoFilter="0" pivotTables="0"/>
  <mergeCells count="10">
    <mergeCell ref="B12:B13"/>
    <mergeCell ref="C12:C13"/>
    <mergeCell ref="D12:D13"/>
    <mergeCell ref="E12:E13"/>
    <mergeCell ref="F12:H12"/>
    <mergeCell ref="B5:H5"/>
    <mergeCell ref="B7:H7"/>
    <mergeCell ref="B8:H8"/>
    <mergeCell ref="B9:H9"/>
    <mergeCell ref="B10:H10"/>
  </mergeCells>
  <pageMargins left="0.70866141732283472" right="0.70866141732283472" top="0.74803149606299213" bottom="0.74803149606299213" header="0.31496062992125984" footer="0.31496062992125984"/>
  <pageSetup paperSize="9" scale="5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B1:AZ23"/>
  <sheetViews>
    <sheetView view="pageBreakPreview" zoomScale="110" zoomScaleNormal="100" zoomScaleSheetLayoutView="110" workbookViewId="0">
      <selection activeCell="T25" sqref="T25"/>
    </sheetView>
  </sheetViews>
  <sheetFormatPr defaultRowHeight="15.75" x14ac:dyDescent="0.25"/>
  <cols>
    <col min="1" max="1" width="5.28515625" style="350" customWidth="1"/>
    <col min="2" max="2" width="8.28515625" style="350" customWidth="1"/>
    <col min="3" max="3" width="56.7109375" style="350" customWidth="1"/>
    <col min="4" max="4" width="17.7109375" style="350" customWidth="1"/>
    <col min="5" max="6" width="19.28515625" style="350" customWidth="1"/>
    <col min="7" max="7" width="12.85546875" style="350" customWidth="1"/>
    <col min="8" max="8" width="6.5703125" style="350" customWidth="1"/>
    <col min="9" max="9" width="5.7109375" style="350" customWidth="1"/>
    <col min="10" max="10" width="5.42578125" style="350" customWidth="1"/>
    <col min="11" max="11" width="5" style="350" customWidth="1"/>
    <col min="12" max="12" width="4.85546875" style="350" customWidth="1"/>
    <col min="13" max="13" width="6.5703125" style="350" customWidth="1"/>
    <col min="14" max="14" width="7.140625" style="350" customWidth="1"/>
    <col min="15" max="15" width="5.28515625" style="350" customWidth="1"/>
    <col min="16" max="16" width="5" style="350" customWidth="1"/>
    <col min="17" max="18" width="3.85546875" style="350" customWidth="1"/>
    <col min="19" max="19" width="4.7109375" style="350" customWidth="1"/>
    <col min="20" max="22" width="6.5703125" style="350" customWidth="1"/>
    <col min="23" max="23" width="4.42578125" style="350" customWidth="1"/>
    <col min="24" max="24" width="5.140625" style="350" customWidth="1"/>
    <col min="25" max="25" width="4.42578125" style="350" customWidth="1"/>
    <col min="26" max="26" width="5" style="350" customWidth="1"/>
    <col min="27" max="29" width="6.5703125" style="350" customWidth="1"/>
    <col min="30" max="30" width="7" style="350" customWidth="1"/>
    <col min="31" max="31" width="6.5703125" style="350" customWidth="1"/>
    <col min="32" max="32" width="7.42578125" style="350" customWidth="1"/>
    <col min="33" max="33" width="4" style="350" customWidth="1"/>
    <col min="34" max="34" width="6.5703125" style="350" customWidth="1"/>
    <col min="35" max="35" width="18.42578125" style="350" customWidth="1"/>
    <col min="36" max="36" width="24.28515625" style="350" customWidth="1"/>
    <col min="37" max="37" width="14.42578125" style="350" customWidth="1"/>
    <col min="38" max="38" width="25.5703125" style="350" customWidth="1"/>
    <col min="39" max="39" width="12.42578125" style="350" customWidth="1"/>
    <col min="40" max="40" width="19.85546875" style="350" customWidth="1"/>
    <col min="41" max="42" width="4.7109375" style="350" customWidth="1"/>
    <col min="43" max="43" width="4.28515625" style="350" customWidth="1"/>
    <col min="44" max="44" width="4.42578125" style="350" customWidth="1"/>
    <col min="45" max="45" width="5.140625" style="350" customWidth="1"/>
    <col min="46" max="46" width="5.7109375" style="350" customWidth="1"/>
    <col min="47" max="47" width="6.28515625" style="350" customWidth="1"/>
    <col min="48" max="48" width="6.5703125" style="350" customWidth="1"/>
    <col min="49" max="49" width="6.28515625" style="350" customWidth="1"/>
    <col min="50" max="51" width="5.7109375" style="350" customWidth="1"/>
    <col min="52" max="52" width="14.7109375" style="350" customWidth="1"/>
    <col min="53" max="62" width="5.7109375" style="350" customWidth="1"/>
    <col min="63" max="16384" width="9.140625" style="350"/>
  </cols>
  <sheetData>
    <row r="1" spans="2:52" x14ac:dyDescent="0.25">
      <c r="J1" s="351"/>
      <c r="K1" s="352"/>
      <c r="L1" s="351"/>
      <c r="M1" s="351"/>
      <c r="N1" s="351"/>
      <c r="O1" s="351"/>
      <c r="P1" s="351"/>
      <c r="Q1" s="351"/>
      <c r="R1" s="351"/>
      <c r="S1" s="351"/>
      <c r="T1" s="351"/>
    </row>
    <row r="2" spans="2:52" x14ac:dyDescent="0.25">
      <c r="J2" s="351"/>
      <c r="K2" s="352"/>
      <c r="L2" s="351"/>
      <c r="M2" s="351"/>
      <c r="N2" s="351"/>
      <c r="O2" s="351"/>
      <c r="P2" s="351"/>
      <c r="Q2" s="351"/>
      <c r="R2" s="351"/>
      <c r="S2" s="351"/>
      <c r="T2" s="351"/>
    </row>
    <row r="3" spans="2:52" x14ac:dyDescent="0.25">
      <c r="J3" s="351"/>
      <c r="K3" s="352"/>
      <c r="L3" s="351"/>
      <c r="M3" s="351"/>
      <c r="N3" s="351"/>
      <c r="O3" s="351"/>
      <c r="P3" s="351"/>
      <c r="Q3" s="351"/>
      <c r="R3" s="351"/>
      <c r="S3" s="351"/>
      <c r="T3" s="351"/>
    </row>
    <row r="4" spans="2:52" ht="18.75" x14ac:dyDescent="0.3">
      <c r="G4" s="296"/>
      <c r="J4" s="351"/>
      <c r="K4" s="352"/>
      <c r="L4" s="351"/>
      <c r="M4" s="351"/>
      <c r="N4" s="351"/>
      <c r="O4" s="351"/>
      <c r="P4" s="351"/>
      <c r="Q4" s="351"/>
      <c r="R4" s="351"/>
      <c r="S4" s="351"/>
      <c r="T4" s="351"/>
    </row>
    <row r="5" spans="2:52" ht="15.75" customHeight="1" x14ac:dyDescent="0.25">
      <c r="B5" s="1152" t="s">
        <v>704</v>
      </c>
      <c r="C5" s="1152"/>
      <c r="D5" s="1152"/>
      <c r="E5" s="1152"/>
      <c r="F5" s="1152"/>
      <c r="G5" s="1152"/>
      <c r="J5" s="351"/>
      <c r="K5" s="352"/>
      <c r="L5" s="351"/>
      <c r="M5" s="351"/>
      <c r="N5" s="351"/>
      <c r="O5" s="351"/>
      <c r="P5" s="351"/>
      <c r="Q5" s="351"/>
      <c r="R5" s="351"/>
      <c r="S5" s="351"/>
      <c r="T5" s="351"/>
    </row>
    <row r="6" spans="2:52" x14ac:dyDescent="0.25">
      <c r="H6" s="351"/>
      <c r="I6" s="351"/>
      <c r="J6" s="351"/>
      <c r="K6" s="353"/>
      <c r="L6" s="353"/>
      <c r="M6" s="353"/>
      <c r="N6" s="353"/>
      <c r="O6" s="353"/>
      <c r="P6" s="353"/>
      <c r="Q6" s="353"/>
      <c r="R6" s="353"/>
      <c r="S6" s="353"/>
      <c r="T6" s="353"/>
      <c r="U6" s="353"/>
      <c r="V6" s="353"/>
      <c r="W6" s="353"/>
      <c r="X6" s="353"/>
      <c r="Y6" s="351"/>
      <c r="Z6" s="353"/>
      <c r="AA6" s="351"/>
      <c r="AB6" s="351"/>
      <c r="AC6" s="351"/>
      <c r="AD6" s="351"/>
      <c r="AE6" s="351"/>
      <c r="AF6" s="351"/>
      <c r="AG6" s="351"/>
      <c r="AH6" s="351"/>
      <c r="AI6" s="351"/>
      <c r="AJ6" s="351"/>
      <c r="AK6" s="351"/>
      <c r="AL6" s="351"/>
      <c r="AM6" s="351"/>
      <c r="AN6" s="351"/>
      <c r="AO6" s="351"/>
      <c r="AP6" s="351"/>
      <c r="AQ6" s="351"/>
    </row>
    <row r="7" spans="2:52" x14ac:dyDescent="0.25">
      <c r="B7" s="1268" t="str">
        <f>'С № 1 (2020)'!B7:AY7</f>
        <v>Инвестиционная программа  ГУП НАО "Нарьян-Марская электростанция"</v>
      </c>
      <c r="C7" s="1268"/>
      <c r="D7" s="1268"/>
      <c r="E7" s="1268"/>
      <c r="F7" s="1268"/>
      <c r="G7" s="1268"/>
      <c r="H7" s="298"/>
      <c r="I7" s="298"/>
      <c r="J7" s="298"/>
      <c r="K7" s="353"/>
      <c r="L7" s="353"/>
      <c r="M7" s="353"/>
      <c r="N7" s="353"/>
      <c r="O7" s="353"/>
      <c r="P7" s="353"/>
      <c r="Q7" s="353"/>
      <c r="R7" s="353"/>
      <c r="S7" s="353"/>
      <c r="T7" s="353"/>
      <c r="U7" s="353"/>
      <c r="V7" s="353"/>
      <c r="W7" s="353"/>
      <c r="X7" s="353"/>
      <c r="Y7" s="351"/>
      <c r="Z7" s="353"/>
      <c r="AA7" s="351"/>
      <c r="AB7" s="351"/>
      <c r="AC7" s="351"/>
      <c r="AD7" s="351"/>
      <c r="AE7" s="351"/>
      <c r="AF7" s="351"/>
      <c r="AG7" s="351"/>
      <c r="AH7" s="351"/>
      <c r="AI7" s="351"/>
      <c r="AJ7" s="351"/>
      <c r="AK7" s="351"/>
      <c r="AL7" s="351"/>
      <c r="AM7" s="351"/>
      <c r="AN7" s="351"/>
      <c r="AO7" s="351"/>
      <c r="AP7" s="351"/>
      <c r="AQ7" s="351"/>
    </row>
    <row r="8" spans="2:52" x14ac:dyDescent="0.25">
      <c r="B8" s="1268"/>
      <c r="C8" s="1268"/>
      <c r="D8" s="1268"/>
      <c r="E8" s="1268"/>
      <c r="F8" s="1268"/>
      <c r="G8" s="1268"/>
      <c r="H8" s="354"/>
      <c r="I8" s="354"/>
      <c r="J8" s="354"/>
      <c r="K8" s="353"/>
      <c r="L8" s="353"/>
      <c r="M8" s="353"/>
      <c r="N8" s="353"/>
      <c r="O8" s="353"/>
      <c r="P8" s="353"/>
      <c r="Q8" s="353"/>
      <c r="R8" s="353"/>
      <c r="S8" s="353"/>
      <c r="T8" s="353"/>
      <c r="U8" s="353"/>
      <c r="V8" s="353"/>
      <c r="W8" s="353"/>
      <c r="X8" s="353"/>
      <c r="Y8" s="351"/>
      <c r="Z8" s="353"/>
      <c r="AA8" s="351"/>
      <c r="AB8" s="351"/>
      <c r="AC8" s="351"/>
      <c r="AD8" s="351"/>
      <c r="AE8" s="351"/>
      <c r="AF8" s="351"/>
      <c r="AG8" s="351"/>
      <c r="AH8" s="351"/>
      <c r="AI8" s="351"/>
      <c r="AJ8" s="351"/>
      <c r="AK8" s="351"/>
      <c r="AL8" s="351"/>
      <c r="AM8" s="351"/>
      <c r="AN8" s="351"/>
      <c r="AO8" s="351"/>
      <c r="AP8" s="351"/>
      <c r="AQ8" s="351"/>
    </row>
    <row r="9" spans="2:52" x14ac:dyDescent="0.25">
      <c r="B9" s="351"/>
      <c r="C9" s="351"/>
      <c r="D9" s="351"/>
      <c r="E9" s="351"/>
      <c r="F9" s="351"/>
      <c r="G9" s="351"/>
      <c r="H9" s="351"/>
      <c r="I9" s="351"/>
      <c r="J9" s="351"/>
      <c r="K9" s="353"/>
      <c r="L9" s="353"/>
      <c r="M9" s="353"/>
      <c r="N9" s="353"/>
      <c r="O9" s="353"/>
      <c r="P9" s="353"/>
      <c r="Q9" s="353"/>
      <c r="R9" s="353"/>
      <c r="S9" s="353"/>
      <c r="T9" s="353"/>
      <c r="U9" s="353"/>
      <c r="V9" s="353"/>
      <c r="W9" s="353"/>
      <c r="X9" s="353"/>
      <c r="Y9" s="351"/>
      <c r="Z9" s="353"/>
      <c r="AA9" s="351"/>
      <c r="AB9" s="351"/>
      <c r="AC9" s="351"/>
      <c r="AD9" s="351"/>
      <c r="AE9" s="351"/>
      <c r="AF9" s="351"/>
      <c r="AG9" s="351"/>
      <c r="AH9" s="351"/>
      <c r="AI9" s="351"/>
      <c r="AJ9" s="351"/>
      <c r="AK9" s="351"/>
      <c r="AL9" s="351"/>
      <c r="AM9" s="351"/>
      <c r="AN9" s="351"/>
      <c r="AO9" s="351"/>
      <c r="AP9" s="351"/>
      <c r="AQ9" s="351"/>
    </row>
    <row r="10" spans="2:52" ht="26.25" customHeight="1" x14ac:dyDescent="0.25">
      <c r="B10" s="1389" t="s">
        <v>1711</v>
      </c>
      <c r="C10" s="1390"/>
      <c r="D10" s="1390"/>
      <c r="E10" s="1390"/>
      <c r="F10" s="1390"/>
      <c r="G10" s="1390"/>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row>
    <row r="11" spans="2:52" ht="15" customHeight="1" x14ac:dyDescent="0.25">
      <c r="B11" s="355"/>
      <c r="C11" s="355"/>
      <c r="D11" s="355"/>
      <c r="E11" s="355"/>
      <c r="F11" s="355"/>
      <c r="G11" s="355"/>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row>
    <row r="12" spans="2:52" ht="18" customHeight="1" x14ac:dyDescent="0.25">
      <c r="B12" s="1390" t="s">
        <v>705</v>
      </c>
      <c r="C12" s="1390"/>
      <c r="D12" s="1390"/>
      <c r="E12" s="1390"/>
      <c r="F12" s="1390"/>
      <c r="G12" s="1390"/>
      <c r="H12" s="356"/>
      <c r="I12" s="356"/>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row>
    <row r="13" spans="2:52" ht="13.5" customHeight="1" thickBot="1" x14ac:dyDescent="0.3">
      <c r="B13" s="356" t="s">
        <v>706</v>
      </c>
      <c r="C13" s="356"/>
      <c r="D13" s="356"/>
      <c r="E13" s="356"/>
      <c r="F13" s="356"/>
      <c r="G13" s="356"/>
      <c r="H13" s="356"/>
      <c r="I13" s="356"/>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row>
    <row r="14" spans="2:52" ht="42" customHeight="1" thickBot="1" x14ac:dyDescent="0.3">
      <c r="B14" s="1382" t="s">
        <v>696</v>
      </c>
      <c r="C14" s="1384" t="s">
        <v>707</v>
      </c>
      <c r="D14" s="1386" t="s">
        <v>708</v>
      </c>
      <c r="E14" s="1387"/>
      <c r="F14" s="1388"/>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row>
    <row r="15" spans="2:52" ht="24" customHeight="1" thickBot="1" x14ac:dyDescent="0.3">
      <c r="B15" s="1383"/>
      <c r="C15" s="1385"/>
      <c r="D15" s="357">
        <v>2020</v>
      </c>
      <c r="E15" s="357">
        <v>2021</v>
      </c>
      <c r="F15" s="357">
        <v>2022</v>
      </c>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row>
    <row r="16" spans="2:52" ht="16.5" thickBot="1" x14ac:dyDescent="0.3">
      <c r="B16" s="358">
        <v>1</v>
      </c>
      <c r="C16" s="357">
        <v>2</v>
      </c>
      <c r="D16" s="359">
        <v>3</v>
      </c>
      <c r="E16" s="360">
        <v>4</v>
      </c>
      <c r="F16" s="361">
        <v>5</v>
      </c>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row>
    <row r="17" spans="2:43" ht="50.25" customHeight="1" x14ac:dyDescent="0.25">
      <c r="B17" s="362">
        <v>1</v>
      </c>
      <c r="C17" s="363" t="s">
        <v>709</v>
      </c>
      <c r="D17" s="643">
        <v>2.3309799999999998</v>
      </c>
      <c r="E17" s="643">
        <v>2.2960199999999999</v>
      </c>
      <c r="F17" s="642">
        <v>2.2615799999999999</v>
      </c>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row>
    <row r="18" spans="2:43" ht="47.25" x14ac:dyDescent="0.25">
      <c r="B18" s="364">
        <v>2</v>
      </c>
      <c r="C18" s="365" t="s">
        <v>710</v>
      </c>
      <c r="D18" s="645">
        <v>0.56438999999999995</v>
      </c>
      <c r="E18" s="645">
        <v>0.55591999999999997</v>
      </c>
      <c r="F18" s="645">
        <v>0.54759000000000002</v>
      </c>
    </row>
    <row r="19" spans="2:43" ht="45.75" customHeight="1" thickBot="1" x14ac:dyDescent="0.3">
      <c r="B19" s="366">
        <v>3</v>
      </c>
      <c r="C19" s="367" t="s">
        <v>711</v>
      </c>
      <c r="D19" s="368">
        <v>1</v>
      </c>
      <c r="E19" s="369">
        <v>1</v>
      </c>
      <c r="F19" s="369">
        <v>1</v>
      </c>
      <c r="G19" s="644" t="s">
        <v>817</v>
      </c>
    </row>
    <row r="21" spans="2:43" x14ac:dyDescent="0.25">
      <c r="E21" s="379"/>
      <c r="F21" s="379"/>
    </row>
    <row r="23" spans="2:43" x14ac:dyDescent="0.25">
      <c r="I23" s="370"/>
    </row>
  </sheetData>
  <sheetProtection formatCells="0" formatColumns="0" formatRows="0" insertColumns="0" insertRows="0" insertHyperlinks="0" deleteColumns="0" deleteRows="0" sort="0" autoFilter="0" pivotTables="0"/>
  <mergeCells count="8">
    <mergeCell ref="B14:B15"/>
    <mergeCell ref="C14:C15"/>
    <mergeCell ref="D14:F14"/>
    <mergeCell ref="B5:G5"/>
    <mergeCell ref="B7:G7"/>
    <mergeCell ref="B8:G8"/>
    <mergeCell ref="B10:G10"/>
    <mergeCell ref="B12:G12"/>
  </mergeCells>
  <pageMargins left="0.70866141732283472" right="0.70866141732283472" top="0.74803149606299213" bottom="0.74803149606299213" header="0.31496062992125984" footer="0.31496062992125984"/>
  <pageSetup paperSize="9" scale="5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B1:K11"/>
  <sheetViews>
    <sheetView view="pageBreakPreview" zoomScale="115" zoomScaleNormal="100" zoomScaleSheetLayoutView="115" workbookViewId="0">
      <selection activeCell="C9" sqref="C9"/>
    </sheetView>
  </sheetViews>
  <sheetFormatPr defaultRowHeight="15.75" x14ac:dyDescent="0.25"/>
  <cols>
    <col min="1" max="1" width="5.85546875" style="371" customWidth="1"/>
    <col min="2" max="2" width="9.140625" style="371"/>
    <col min="3" max="3" width="88" style="371" customWidth="1"/>
    <col min="4" max="4" width="5.28515625" style="371" customWidth="1"/>
    <col min="5" max="16384" width="9.140625" style="371"/>
  </cols>
  <sheetData>
    <row r="1" spans="2:11" ht="18.75" x14ac:dyDescent="0.25">
      <c r="B1" s="349"/>
      <c r="C1" s="295" t="s">
        <v>712</v>
      </c>
      <c r="D1" s="292"/>
      <c r="E1" s="292"/>
      <c r="F1" s="292"/>
      <c r="G1" s="292"/>
      <c r="H1" s="292"/>
      <c r="I1" s="292"/>
      <c r="J1" s="292"/>
    </row>
    <row r="2" spans="2:11" ht="18.75" x14ac:dyDescent="0.3">
      <c r="B2" s="349"/>
      <c r="C2" s="296" t="s">
        <v>1</v>
      </c>
      <c r="D2" s="292"/>
      <c r="E2" s="292"/>
      <c r="F2" s="292"/>
      <c r="G2" s="292"/>
      <c r="H2" s="292"/>
      <c r="I2" s="292"/>
      <c r="J2" s="292"/>
    </row>
    <row r="3" spans="2:11" ht="18.75" x14ac:dyDescent="0.3">
      <c r="B3" s="349"/>
      <c r="C3" s="296" t="s">
        <v>2</v>
      </c>
      <c r="D3" s="292"/>
      <c r="E3" s="292"/>
      <c r="F3" s="292"/>
      <c r="G3" s="292"/>
      <c r="H3" s="292"/>
      <c r="I3" s="292"/>
      <c r="J3" s="292"/>
    </row>
    <row r="4" spans="2:11" ht="18.75" x14ac:dyDescent="0.3">
      <c r="B4" s="349"/>
      <c r="C4" s="296"/>
      <c r="D4" s="292"/>
      <c r="E4" s="292"/>
      <c r="F4" s="292"/>
      <c r="G4" s="292"/>
      <c r="H4" s="292"/>
      <c r="I4" s="292"/>
      <c r="J4" s="292"/>
    </row>
    <row r="5" spans="2:11" ht="171" customHeight="1" x14ac:dyDescent="0.3">
      <c r="B5" s="1391" t="s">
        <v>713</v>
      </c>
      <c r="C5" s="1391"/>
      <c r="D5" s="372"/>
      <c r="E5" s="372"/>
      <c r="F5" s="372"/>
      <c r="G5" s="372"/>
      <c r="H5" s="372"/>
      <c r="I5" s="372"/>
      <c r="J5" s="372"/>
      <c r="K5" s="372"/>
    </row>
    <row r="6" spans="2:11" ht="20.25" customHeight="1" x14ac:dyDescent="0.3">
      <c r="B6" s="373"/>
      <c r="C6" s="373"/>
      <c r="D6" s="372"/>
      <c r="E6" s="372"/>
      <c r="F6" s="372"/>
      <c r="G6" s="372"/>
      <c r="H6" s="372"/>
      <c r="I6" s="372"/>
      <c r="J6" s="372"/>
      <c r="K6" s="372"/>
    </row>
    <row r="7" spans="2:11" ht="18.75" x14ac:dyDescent="0.3">
      <c r="B7" s="1392" t="s">
        <v>1711</v>
      </c>
      <c r="C7" s="1392"/>
      <c r="D7" s="373"/>
      <c r="E7" s="373"/>
      <c r="F7" s="373"/>
      <c r="G7" s="292"/>
      <c r="H7" s="292"/>
      <c r="I7" s="292"/>
      <c r="J7" s="292"/>
      <c r="K7" s="292"/>
    </row>
    <row r="8" spans="2:11" ht="16.5" thickBot="1" x14ac:dyDescent="0.3"/>
    <row r="9" spans="2:11" ht="69" customHeight="1" thickBot="1" x14ac:dyDescent="0.3">
      <c r="B9" s="374" t="s">
        <v>696</v>
      </c>
      <c r="C9" s="375" t="s">
        <v>714</v>
      </c>
    </row>
    <row r="10" spans="2:11" ht="16.5" thickBot="1" x14ac:dyDescent="0.3">
      <c r="B10" s="376">
        <v>1</v>
      </c>
      <c r="C10" s="376">
        <v>2</v>
      </c>
    </row>
    <row r="11" spans="2:11" ht="16.5" thickBot="1" x14ac:dyDescent="0.3">
      <c r="B11" s="377">
        <v>1</v>
      </c>
      <c r="C11" s="374" t="s">
        <v>107</v>
      </c>
    </row>
  </sheetData>
  <sheetProtection formatCells="0" formatColumns="0" formatRows="0" insertColumns="0" insertRows="0" insertHyperlinks="0" deleteColumns="0" deleteRows="0" sort="0" autoFilter="0" pivotTables="0"/>
  <mergeCells count="2">
    <mergeCell ref="B5:C5"/>
    <mergeCell ref="B7:C7"/>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CL80"/>
  <sheetViews>
    <sheetView view="pageBreakPreview" zoomScale="70" zoomScaleNormal="55" zoomScaleSheetLayoutView="70" workbookViewId="0">
      <pane xSplit="4" ySplit="20" topLeftCell="S69" activePane="bottomRight" state="frozen"/>
      <selection pane="topRight" activeCell="E1" sqref="E1"/>
      <selection pane="bottomLeft" activeCell="A21" sqref="A21"/>
      <selection pane="bottomRight" activeCell="S71" sqref="S71"/>
    </sheetView>
  </sheetViews>
  <sheetFormatPr defaultRowHeight="15.75" x14ac:dyDescent="0.25"/>
  <cols>
    <col min="1" max="1" width="7.140625" style="1" customWidth="1"/>
    <col min="2" max="2" width="13.28515625" style="1" customWidth="1"/>
    <col min="3" max="3" width="105.85546875" style="1" customWidth="1"/>
    <col min="4" max="4" width="28.5703125" style="1" customWidth="1"/>
    <col min="5" max="5" width="9.5703125" style="1" customWidth="1"/>
    <col min="6" max="6" width="20.140625" style="1" customWidth="1"/>
    <col min="7" max="7" width="9.5703125" style="1" customWidth="1"/>
    <col min="8" max="8" width="19.42578125" style="1" customWidth="1"/>
    <col min="9" max="9" width="9.5703125" style="1" customWidth="1"/>
    <col min="10" max="10" width="20" style="1" customWidth="1"/>
    <col min="11" max="11" width="9.5703125" style="1" customWidth="1"/>
    <col min="12" max="12" width="20.140625" style="1" customWidth="1"/>
    <col min="13" max="13" width="9.5703125" style="1" customWidth="1"/>
    <col min="14" max="14" width="18" style="1" customWidth="1"/>
    <col min="15" max="15" width="10.7109375" style="1" customWidth="1"/>
    <col min="16" max="16" width="19.5703125" style="1" customWidth="1"/>
    <col min="17" max="17" width="10.7109375" style="1" customWidth="1"/>
    <col min="18" max="18" width="22" style="1" customWidth="1"/>
    <col min="19" max="19" width="9.5703125" style="1" customWidth="1"/>
    <col min="20" max="20" width="19.28515625" style="1" customWidth="1"/>
    <col min="21" max="21" width="9.5703125" style="1" customWidth="1"/>
    <col min="22" max="22" width="19.5703125" style="1" customWidth="1"/>
    <col min="23" max="23" width="11.140625" style="1" customWidth="1"/>
    <col min="24" max="24" width="18.5703125" style="1" customWidth="1"/>
    <col min="25" max="25" width="9.5703125" style="1" customWidth="1"/>
    <col min="26" max="26" width="18.5703125" style="1" customWidth="1"/>
    <col min="27" max="27" width="9.5703125" style="1" customWidth="1"/>
    <col min="28" max="28" width="19" style="1" customWidth="1"/>
    <col min="29" max="29" width="9.5703125" style="1" customWidth="1"/>
    <col min="30" max="30" width="21.28515625" style="1" customWidth="1"/>
    <col min="31" max="31" width="9.5703125" style="1" customWidth="1"/>
    <col min="32" max="32" width="23.140625" style="1" customWidth="1"/>
    <col min="33" max="33" width="9.5703125" style="1" customWidth="1"/>
    <col min="34" max="34" width="21.140625" style="1" customWidth="1"/>
    <col min="35" max="35" width="9.5703125" style="1" customWidth="1"/>
    <col min="36" max="36" width="19.140625" style="1" customWidth="1"/>
    <col min="37" max="37" width="9.5703125" style="1" customWidth="1"/>
    <col min="38" max="38" width="26.7109375" style="1" customWidth="1"/>
    <col min="39" max="39" width="9.5703125" style="1" customWidth="1"/>
    <col min="40" max="40" width="24.85546875" style="1" customWidth="1"/>
    <col min="41" max="41" width="10.5703125" style="1" customWidth="1"/>
    <col min="42" max="42" width="22.42578125" style="1" customWidth="1"/>
    <col min="43" max="43" width="9.5703125" style="1" customWidth="1"/>
    <col min="44" max="44" width="23.28515625" style="1" customWidth="1"/>
    <col min="45" max="45" width="9.5703125" style="1" customWidth="1"/>
    <col min="46" max="46" width="21.7109375" style="1" customWidth="1"/>
    <col min="47" max="47" width="9.5703125" style="1" customWidth="1"/>
    <col min="48" max="48" width="21" style="1" customWidth="1"/>
    <col min="49" max="49" width="9.5703125" style="1" customWidth="1"/>
    <col min="50" max="50" width="23.28515625" style="1" customWidth="1"/>
    <col min="51" max="51" width="16.42578125" style="1" customWidth="1"/>
    <col min="52" max="52" width="18.42578125" style="1" customWidth="1"/>
    <col min="53" max="53" width="8" style="4" customWidth="1"/>
    <col min="54" max="60" width="9.140625" style="4"/>
    <col min="61" max="16384" width="9.140625" style="1"/>
  </cols>
  <sheetData>
    <row r="1" spans="1:53" x14ac:dyDescent="0.25">
      <c r="AW1" s="2"/>
      <c r="AX1" s="2"/>
      <c r="AZ1" s="3" t="s">
        <v>0</v>
      </c>
    </row>
    <row r="2" spans="1:53" x14ac:dyDescent="0.25">
      <c r="AC2" s="5"/>
      <c r="AD2" s="5"/>
      <c r="AW2" s="2"/>
      <c r="AX2" s="2"/>
      <c r="AZ2" s="2" t="s">
        <v>1</v>
      </c>
    </row>
    <row r="3" spans="1:53" x14ac:dyDescent="0.25">
      <c r="AC3" s="6"/>
      <c r="AD3" s="6"/>
      <c r="AW3" s="2"/>
      <c r="AX3" s="2"/>
      <c r="AZ3" s="2" t="s">
        <v>2</v>
      </c>
    </row>
    <row r="4" spans="1:53" x14ac:dyDescent="0.25">
      <c r="B4" s="986" t="s">
        <v>3</v>
      </c>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6"/>
      <c r="AY4" s="986"/>
    </row>
    <row r="5" spans="1:53" x14ac:dyDescent="0.25">
      <c r="B5" s="986" t="s">
        <v>194</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c r="AN5" s="995"/>
      <c r="AO5" s="995"/>
      <c r="AP5" s="995"/>
      <c r="AQ5" s="995"/>
      <c r="AR5" s="995"/>
      <c r="AS5" s="995"/>
      <c r="AT5" s="995"/>
      <c r="AU5" s="995"/>
      <c r="AV5" s="995"/>
      <c r="AW5" s="995"/>
      <c r="AX5" s="995"/>
      <c r="AY5" s="995"/>
    </row>
    <row r="6" spans="1:53" x14ac:dyDescent="0.25">
      <c r="B6" s="986"/>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6"/>
      <c r="AY6" s="986"/>
    </row>
    <row r="7" spans="1:53" x14ac:dyDescent="0.25">
      <c r="B7" s="986" t="str">
        <f>'С № 1 (2020)'!B7:AY7</f>
        <v>Инвестиционная программа  ГУП НАО "Нарьян-Марская электростанция"</v>
      </c>
      <c r="C7" s="986"/>
      <c r="D7" s="986"/>
      <c r="E7" s="986"/>
      <c r="F7" s="986"/>
      <c r="G7" s="986"/>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6"/>
      <c r="AI7" s="986"/>
      <c r="AJ7" s="986"/>
      <c r="AK7" s="986"/>
      <c r="AL7" s="986"/>
      <c r="AM7" s="986"/>
      <c r="AN7" s="986"/>
      <c r="AO7" s="986"/>
      <c r="AP7" s="986"/>
      <c r="AQ7" s="986"/>
      <c r="AR7" s="986"/>
      <c r="AS7" s="986"/>
      <c r="AT7" s="986"/>
      <c r="AU7" s="986"/>
      <c r="AV7" s="986"/>
      <c r="AW7" s="986"/>
      <c r="AX7" s="986"/>
      <c r="AY7" s="986"/>
    </row>
    <row r="8" spans="1:53" x14ac:dyDescent="0.25">
      <c r="B8" s="988" t="s">
        <v>4</v>
      </c>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8"/>
      <c r="AP8" s="988"/>
      <c r="AQ8" s="988"/>
      <c r="AR8" s="988"/>
      <c r="AS8" s="988"/>
      <c r="AT8" s="988"/>
      <c r="AU8" s="988"/>
      <c r="AV8" s="988"/>
      <c r="AW8" s="988"/>
      <c r="AX8" s="988"/>
      <c r="AY8" s="988"/>
    </row>
    <row r="9" spans="1:53" x14ac:dyDescent="0.25">
      <c r="B9" s="987"/>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7"/>
      <c r="AR9" s="987"/>
      <c r="AS9" s="987"/>
      <c r="AT9" s="987"/>
      <c r="AU9" s="987"/>
      <c r="AV9" s="987"/>
      <c r="AW9" s="987"/>
      <c r="AX9" s="987"/>
      <c r="AY9" s="987"/>
    </row>
    <row r="10" spans="1:53" x14ac:dyDescent="0.25">
      <c r="B10" s="986" t="s">
        <v>1711</v>
      </c>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6"/>
      <c r="AT10" s="986"/>
      <c r="AU10" s="986"/>
      <c r="AV10" s="986"/>
      <c r="AW10" s="986"/>
      <c r="AX10" s="986"/>
      <c r="AY10" s="986"/>
    </row>
    <row r="12" spans="1:53" x14ac:dyDescent="0.25">
      <c r="B12" s="987"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row>
    <row r="13" spans="1:53" x14ac:dyDescent="0.25">
      <c r="B13" s="988" t="s">
        <v>6</v>
      </c>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8"/>
      <c r="AX13" s="988"/>
      <c r="AY13" s="988"/>
    </row>
    <row r="14" spans="1:53" ht="16.5" thickBot="1" x14ac:dyDescent="0.3"/>
    <row r="15" spans="1:53" ht="33.75" customHeight="1" thickBot="1" x14ac:dyDescent="0.3">
      <c r="A15" s="7"/>
      <c r="B15" s="989" t="s">
        <v>7</v>
      </c>
      <c r="C15" s="989" t="s">
        <v>8</v>
      </c>
      <c r="D15" s="989" t="s">
        <v>9</v>
      </c>
      <c r="E15" s="978" t="s">
        <v>10</v>
      </c>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981"/>
      <c r="AR15" s="981"/>
      <c r="AS15" s="981"/>
      <c r="AT15" s="981"/>
      <c r="AU15" s="981"/>
      <c r="AV15" s="981"/>
      <c r="AW15" s="981"/>
      <c r="AX15" s="981"/>
      <c r="AY15" s="981"/>
      <c r="AZ15" s="979"/>
      <c r="BA15" s="8"/>
    </row>
    <row r="16" spans="1:53" ht="47.25" customHeight="1" thickBot="1" x14ac:dyDescent="0.3">
      <c r="A16" s="7"/>
      <c r="B16" s="990"/>
      <c r="C16" s="990"/>
      <c r="D16" s="992"/>
      <c r="E16" s="993" t="s">
        <v>11</v>
      </c>
      <c r="F16" s="994"/>
      <c r="G16" s="994"/>
      <c r="H16" s="994"/>
      <c r="I16" s="994"/>
      <c r="J16" s="994"/>
      <c r="K16" s="994"/>
      <c r="L16" s="994"/>
      <c r="M16" s="981"/>
      <c r="N16" s="981"/>
      <c r="O16" s="981"/>
      <c r="P16" s="981"/>
      <c r="Q16" s="981"/>
      <c r="R16" s="981"/>
      <c r="S16" s="981"/>
      <c r="T16" s="979"/>
      <c r="U16" s="994" t="s">
        <v>12</v>
      </c>
      <c r="V16" s="994"/>
      <c r="W16" s="994"/>
      <c r="X16" s="994"/>
      <c r="Y16" s="981"/>
      <c r="Z16" s="981"/>
      <c r="AA16" s="981"/>
      <c r="AB16" s="981"/>
      <c r="AC16" s="981"/>
      <c r="AD16" s="979"/>
      <c r="AE16" s="978" t="s">
        <v>13</v>
      </c>
      <c r="AF16" s="981"/>
      <c r="AG16" s="981"/>
      <c r="AH16" s="981"/>
      <c r="AI16" s="981"/>
      <c r="AJ16" s="979"/>
      <c r="AK16" s="978" t="s">
        <v>14</v>
      </c>
      <c r="AL16" s="981"/>
      <c r="AM16" s="981"/>
      <c r="AN16" s="979"/>
      <c r="AO16" s="978" t="s">
        <v>15</v>
      </c>
      <c r="AP16" s="981"/>
      <c r="AQ16" s="981"/>
      <c r="AR16" s="981"/>
      <c r="AS16" s="981"/>
      <c r="AT16" s="979"/>
      <c r="AU16" s="981" t="s">
        <v>16</v>
      </c>
      <c r="AV16" s="981"/>
      <c r="AW16" s="981"/>
      <c r="AX16" s="979"/>
      <c r="AY16" s="981" t="s">
        <v>17</v>
      </c>
      <c r="AZ16" s="979"/>
      <c r="BA16" s="8"/>
    </row>
    <row r="17" spans="1:90" s="10" customFormat="1" ht="179.25" customHeight="1" thickBot="1" x14ac:dyDescent="0.3">
      <c r="A17" s="9"/>
      <c r="B17" s="990"/>
      <c r="C17" s="990"/>
      <c r="D17" s="992"/>
      <c r="E17" s="978" t="s">
        <v>18</v>
      </c>
      <c r="F17" s="979"/>
      <c r="G17" s="978" t="s">
        <v>19</v>
      </c>
      <c r="H17" s="979"/>
      <c r="I17" s="978" t="s">
        <v>20</v>
      </c>
      <c r="J17" s="979"/>
      <c r="K17" s="978" t="s">
        <v>21</v>
      </c>
      <c r="L17" s="979"/>
      <c r="M17" s="981" t="s">
        <v>22</v>
      </c>
      <c r="N17" s="979"/>
      <c r="O17" s="978" t="s">
        <v>23</v>
      </c>
      <c r="P17" s="979"/>
      <c r="Q17" s="978" t="s">
        <v>24</v>
      </c>
      <c r="R17" s="979"/>
      <c r="S17" s="978" t="s">
        <v>25</v>
      </c>
      <c r="T17" s="979"/>
      <c r="U17" s="978" t="s">
        <v>26</v>
      </c>
      <c r="V17" s="979"/>
      <c r="W17" s="978" t="s">
        <v>27</v>
      </c>
      <c r="X17" s="979"/>
      <c r="Y17" s="980" t="s">
        <v>28</v>
      </c>
      <c r="Z17" s="977"/>
      <c r="AA17" s="976" t="s">
        <v>29</v>
      </c>
      <c r="AB17" s="977"/>
      <c r="AC17" s="976" t="s">
        <v>30</v>
      </c>
      <c r="AD17" s="977"/>
      <c r="AE17" s="978" t="s">
        <v>31</v>
      </c>
      <c r="AF17" s="979"/>
      <c r="AG17" s="978" t="s">
        <v>32</v>
      </c>
      <c r="AH17" s="979"/>
      <c r="AI17" s="978" t="s">
        <v>33</v>
      </c>
      <c r="AJ17" s="979"/>
      <c r="AK17" s="978" t="s">
        <v>34</v>
      </c>
      <c r="AL17" s="979"/>
      <c r="AM17" s="978" t="s">
        <v>35</v>
      </c>
      <c r="AN17" s="979"/>
      <c r="AO17" s="984" t="s">
        <v>36</v>
      </c>
      <c r="AP17" s="985"/>
      <c r="AQ17" s="978" t="s">
        <v>37</v>
      </c>
      <c r="AR17" s="979"/>
      <c r="AS17" s="978" t="s">
        <v>38</v>
      </c>
      <c r="AT17" s="979"/>
      <c r="AU17" s="981" t="s">
        <v>39</v>
      </c>
      <c r="AV17" s="979"/>
      <c r="AW17" s="984" t="s">
        <v>40</v>
      </c>
      <c r="AX17" s="985"/>
      <c r="AY17" s="982" t="s">
        <v>41</v>
      </c>
      <c r="AZ17" s="983"/>
      <c r="BA17" s="8"/>
      <c r="BB17" s="4"/>
      <c r="BC17" s="4"/>
      <c r="BD17" s="4"/>
      <c r="BE17" s="4"/>
      <c r="BF17" s="4"/>
      <c r="BG17" s="4"/>
      <c r="BH17" s="4"/>
    </row>
    <row r="18" spans="1:90" s="10" customFormat="1" ht="81" customHeight="1" thickBot="1" x14ac:dyDescent="0.3">
      <c r="A18" s="9"/>
      <c r="B18" s="991"/>
      <c r="C18" s="991"/>
      <c r="D18" s="976"/>
      <c r="E18" s="11" t="s">
        <v>42</v>
      </c>
      <c r="F18" s="12" t="s">
        <v>43</v>
      </c>
      <c r="G18" s="11" t="s">
        <v>42</v>
      </c>
      <c r="H18" s="12" t="s">
        <v>43</v>
      </c>
      <c r="I18" s="11" t="s">
        <v>42</v>
      </c>
      <c r="J18" s="12" t="s">
        <v>43</v>
      </c>
      <c r="K18" s="11" t="s">
        <v>42</v>
      </c>
      <c r="L18" s="12" t="s">
        <v>43</v>
      </c>
      <c r="M18" s="13" t="s">
        <v>42</v>
      </c>
      <c r="N18" s="12" t="s">
        <v>43</v>
      </c>
      <c r="O18" s="11" t="s">
        <v>42</v>
      </c>
      <c r="P18" s="12" t="s">
        <v>43</v>
      </c>
      <c r="Q18" s="11" t="s">
        <v>42</v>
      </c>
      <c r="R18" s="12" t="s">
        <v>43</v>
      </c>
      <c r="S18" s="11" t="s">
        <v>42</v>
      </c>
      <c r="T18" s="12" t="s">
        <v>43</v>
      </c>
      <c r="U18" s="11" t="s">
        <v>42</v>
      </c>
      <c r="V18" s="12" t="s">
        <v>43</v>
      </c>
      <c r="W18" s="11" t="s">
        <v>42</v>
      </c>
      <c r="X18" s="12" t="s">
        <v>43</v>
      </c>
      <c r="Y18" s="13" t="s">
        <v>42</v>
      </c>
      <c r="Z18" s="12" t="s">
        <v>43</v>
      </c>
      <c r="AA18" s="11" t="s">
        <v>42</v>
      </c>
      <c r="AB18" s="12" t="s">
        <v>43</v>
      </c>
      <c r="AC18" s="11" t="s">
        <v>42</v>
      </c>
      <c r="AD18" s="12" t="s">
        <v>43</v>
      </c>
      <c r="AE18" s="11" t="s">
        <v>42</v>
      </c>
      <c r="AF18" s="12" t="s">
        <v>43</v>
      </c>
      <c r="AG18" s="11" t="s">
        <v>42</v>
      </c>
      <c r="AH18" s="12" t="s">
        <v>43</v>
      </c>
      <c r="AI18" s="11" t="s">
        <v>42</v>
      </c>
      <c r="AJ18" s="12" t="s">
        <v>43</v>
      </c>
      <c r="AK18" s="11" t="s">
        <v>42</v>
      </c>
      <c r="AL18" s="12" t="s">
        <v>43</v>
      </c>
      <c r="AM18" s="11" t="s">
        <v>42</v>
      </c>
      <c r="AN18" s="12" t="s">
        <v>43</v>
      </c>
      <c r="AO18" s="14" t="s">
        <v>42</v>
      </c>
      <c r="AP18" s="15" t="s">
        <v>43</v>
      </c>
      <c r="AQ18" s="14" t="s">
        <v>42</v>
      </c>
      <c r="AR18" s="15" t="s">
        <v>43</v>
      </c>
      <c r="AS18" s="14" t="s">
        <v>42</v>
      </c>
      <c r="AT18" s="15" t="s">
        <v>43</v>
      </c>
      <c r="AU18" s="16" t="s">
        <v>42</v>
      </c>
      <c r="AV18" s="15" t="s">
        <v>43</v>
      </c>
      <c r="AW18" s="14" t="s">
        <v>42</v>
      </c>
      <c r="AX18" s="17" t="s">
        <v>43</v>
      </c>
      <c r="AY18" s="14" t="s">
        <v>42</v>
      </c>
      <c r="AZ18" s="15" t="s">
        <v>43</v>
      </c>
      <c r="BA18" s="8"/>
      <c r="BB18" s="4"/>
      <c r="BC18" s="4"/>
      <c r="BD18" s="4"/>
      <c r="BE18" s="4"/>
      <c r="BF18" s="4"/>
      <c r="BG18" s="4"/>
      <c r="BH18" s="4"/>
    </row>
    <row r="19" spans="1:90" x14ac:dyDescent="0.25">
      <c r="A19" s="7"/>
      <c r="B19" s="660">
        <v>1</v>
      </c>
      <c r="C19" s="660">
        <v>2</v>
      </c>
      <c r="D19" s="660">
        <v>3</v>
      </c>
      <c r="E19" s="18" t="s">
        <v>44</v>
      </c>
      <c r="F19" s="18" t="s">
        <v>45</v>
      </c>
      <c r="G19" s="18" t="s">
        <v>46</v>
      </c>
      <c r="H19" s="18" t="s">
        <v>47</v>
      </c>
      <c r="I19" s="18" t="s">
        <v>48</v>
      </c>
      <c r="J19" s="18" t="s">
        <v>49</v>
      </c>
      <c r="K19" s="18" t="s">
        <v>50</v>
      </c>
      <c r="L19" s="18" t="s">
        <v>51</v>
      </c>
      <c r="M19" s="18" t="s">
        <v>52</v>
      </c>
      <c r="N19" s="18" t="s">
        <v>53</v>
      </c>
      <c r="O19" s="18" t="s">
        <v>54</v>
      </c>
      <c r="P19" s="18" t="s">
        <v>55</v>
      </c>
      <c r="Q19" s="18" t="s">
        <v>56</v>
      </c>
      <c r="R19" s="18" t="s">
        <v>57</v>
      </c>
      <c r="S19" s="18" t="s">
        <v>58</v>
      </c>
      <c r="T19" s="18" t="s">
        <v>59</v>
      </c>
      <c r="U19" s="19" t="s">
        <v>60</v>
      </c>
      <c r="V19" s="19" t="s">
        <v>61</v>
      </c>
      <c r="W19" s="19" t="s">
        <v>62</v>
      </c>
      <c r="X19" s="19" t="s">
        <v>63</v>
      </c>
      <c r="Y19" s="19" t="s">
        <v>64</v>
      </c>
      <c r="Z19" s="19" t="s">
        <v>65</v>
      </c>
      <c r="AA19" s="19" t="s">
        <v>66</v>
      </c>
      <c r="AB19" s="19" t="s">
        <v>67</v>
      </c>
      <c r="AC19" s="19" t="s">
        <v>68</v>
      </c>
      <c r="AD19" s="19" t="s">
        <v>69</v>
      </c>
      <c r="AE19" s="19" t="s">
        <v>70</v>
      </c>
      <c r="AF19" s="19" t="s">
        <v>71</v>
      </c>
      <c r="AG19" s="19" t="s">
        <v>72</v>
      </c>
      <c r="AH19" s="19" t="s">
        <v>73</v>
      </c>
      <c r="AI19" s="19" t="s">
        <v>74</v>
      </c>
      <c r="AJ19" s="19" t="s">
        <v>75</v>
      </c>
      <c r="AK19" s="19" t="s">
        <v>76</v>
      </c>
      <c r="AL19" s="19" t="s">
        <v>77</v>
      </c>
      <c r="AM19" s="19" t="s">
        <v>78</v>
      </c>
      <c r="AN19" s="19" t="s">
        <v>79</v>
      </c>
      <c r="AO19" s="19" t="s">
        <v>80</v>
      </c>
      <c r="AP19" s="19" t="s">
        <v>81</v>
      </c>
      <c r="AQ19" s="19" t="s">
        <v>82</v>
      </c>
      <c r="AR19" s="19" t="s">
        <v>83</v>
      </c>
      <c r="AS19" s="19" t="s">
        <v>84</v>
      </c>
      <c r="AT19" s="19" t="s">
        <v>85</v>
      </c>
      <c r="AU19" s="19" t="s">
        <v>86</v>
      </c>
      <c r="AV19" s="19" t="s">
        <v>87</v>
      </c>
      <c r="AW19" s="19" t="s">
        <v>88</v>
      </c>
      <c r="AX19" s="19" t="s">
        <v>89</v>
      </c>
      <c r="AY19" s="20" t="s">
        <v>90</v>
      </c>
      <c r="AZ19" s="20" t="s">
        <v>91</v>
      </c>
      <c r="BA19" s="8"/>
    </row>
    <row r="20" spans="1:90" s="24" customFormat="1" ht="48" customHeight="1" x14ac:dyDescent="0.25">
      <c r="A20" s="21"/>
      <c r="B20" s="690">
        <v>0</v>
      </c>
      <c r="C20" s="690" t="s">
        <v>92</v>
      </c>
      <c r="D20" s="441" t="s">
        <v>93</v>
      </c>
      <c r="E20" s="459">
        <f>SUM(E21:E26)</f>
        <v>0.4</v>
      </c>
      <c r="F20" s="459">
        <f>SUM(F21:F26)</f>
        <v>0.4</v>
      </c>
      <c r="G20" s="405">
        <f t="shared" ref="G20:AZ20" si="0">SUM(G21:G26)</f>
        <v>0</v>
      </c>
      <c r="H20" s="405">
        <f t="shared" si="0"/>
        <v>0</v>
      </c>
      <c r="I20" s="405">
        <f t="shared" si="0"/>
        <v>1</v>
      </c>
      <c r="J20" s="405">
        <f t="shared" si="0"/>
        <v>1</v>
      </c>
      <c r="K20" s="459">
        <f t="shared" si="0"/>
        <v>0</v>
      </c>
      <c r="L20" s="459">
        <f t="shared" si="0"/>
        <v>0</v>
      </c>
      <c r="M20" s="459">
        <f t="shared" si="0"/>
        <v>0</v>
      </c>
      <c r="N20" s="459">
        <f t="shared" si="0"/>
        <v>0</v>
      </c>
      <c r="O20" s="459">
        <f t="shared" si="0"/>
        <v>0</v>
      </c>
      <c r="P20" s="459">
        <f t="shared" si="0"/>
        <v>0</v>
      </c>
      <c r="Q20" s="459">
        <f t="shared" si="0"/>
        <v>0</v>
      </c>
      <c r="R20" s="459">
        <f t="shared" si="0"/>
        <v>0</v>
      </c>
      <c r="S20" s="459">
        <f t="shared" si="0"/>
        <v>0</v>
      </c>
      <c r="T20" s="459">
        <f t="shared" si="0"/>
        <v>0</v>
      </c>
      <c r="U20" s="405">
        <f t="shared" si="0"/>
        <v>0</v>
      </c>
      <c r="V20" s="405">
        <f t="shared" si="0"/>
        <v>0</v>
      </c>
      <c r="W20" s="405">
        <f t="shared" si="0"/>
        <v>0.60499999999999998</v>
      </c>
      <c r="X20" s="405">
        <f t="shared" si="0"/>
        <v>0.60499999999999998</v>
      </c>
      <c r="Y20" s="405">
        <f t="shared" si="0"/>
        <v>0</v>
      </c>
      <c r="Z20" s="405">
        <f t="shared" si="0"/>
        <v>0</v>
      </c>
      <c r="AA20" s="459">
        <f t="shared" si="0"/>
        <v>0</v>
      </c>
      <c r="AB20" s="459">
        <f t="shared" si="0"/>
        <v>0</v>
      </c>
      <c r="AC20" s="459">
        <f t="shared" si="0"/>
        <v>0</v>
      </c>
      <c r="AD20" s="459">
        <f t="shared" si="0"/>
        <v>0</v>
      </c>
      <c r="AE20" s="459">
        <f t="shared" si="0"/>
        <v>0</v>
      </c>
      <c r="AF20" s="459">
        <f t="shared" si="0"/>
        <v>0</v>
      </c>
      <c r="AG20" s="459">
        <f t="shared" si="0"/>
        <v>0</v>
      </c>
      <c r="AH20" s="459">
        <f t="shared" si="0"/>
        <v>0</v>
      </c>
      <c r="AI20" s="459">
        <f t="shared" si="0"/>
        <v>0</v>
      </c>
      <c r="AJ20" s="459">
        <f t="shared" si="0"/>
        <v>0</v>
      </c>
      <c r="AK20" s="459">
        <f t="shared" si="0"/>
        <v>0</v>
      </c>
      <c r="AL20" s="459">
        <f t="shared" si="0"/>
        <v>0</v>
      </c>
      <c r="AM20" s="459">
        <f t="shared" si="0"/>
        <v>0</v>
      </c>
      <c r="AN20" s="459">
        <f t="shared" si="0"/>
        <v>0</v>
      </c>
      <c r="AO20" s="405">
        <f>SUM(AO21:AO26)</f>
        <v>0</v>
      </c>
      <c r="AP20" s="405">
        <f t="shared" si="0"/>
        <v>0</v>
      </c>
      <c r="AQ20" s="459">
        <f t="shared" si="0"/>
        <v>0</v>
      </c>
      <c r="AR20" s="459">
        <f t="shared" si="0"/>
        <v>0</v>
      </c>
      <c r="AS20" s="405">
        <f t="shared" si="0"/>
        <v>0</v>
      </c>
      <c r="AT20" s="405">
        <f t="shared" si="0"/>
        <v>0</v>
      </c>
      <c r="AU20" s="459">
        <f t="shared" si="0"/>
        <v>0</v>
      </c>
      <c r="AV20" s="459">
        <f t="shared" si="0"/>
        <v>0</v>
      </c>
      <c r="AW20" s="405">
        <f t="shared" si="0"/>
        <v>34.518199999999993</v>
      </c>
      <c r="AX20" s="405">
        <f t="shared" si="0"/>
        <v>35.368000000000002</v>
      </c>
      <c r="AY20" s="459">
        <f t="shared" si="0"/>
        <v>0</v>
      </c>
      <c r="AZ20" s="459">
        <f t="shared" si="0"/>
        <v>0</v>
      </c>
      <c r="BA20" s="22"/>
      <c r="BB20" s="23"/>
      <c r="BC20" s="22"/>
      <c r="BD20" s="22"/>
      <c r="BE20" s="22"/>
      <c r="BF20" s="22"/>
      <c r="BG20" s="22"/>
      <c r="BH20" s="22"/>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row>
    <row r="21" spans="1:90" s="24" customFormat="1" ht="47.25" customHeight="1" x14ac:dyDescent="0.25">
      <c r="A21" s="21"/>
      <c r="B21" s="443" t="s">
        <v>94</v>
      </c>
      <c r="C21" s="691" t="s">
        <v>95</v>
      </c>
      <c r="D21" s="444" t="s">
        <v>93</v>
      </c>
      <c r="E21" s="423">
        <f>E28</f>
        <v>0</v>
      </c>
      <c r="F21" s="423">
        <f>F28</f>
        <v>0</v>
      </c>
      <c r="G21" s="423">
        <f t="shared" ref="G21:AZ21" si="1">G28</f>
        <v>0</v>
      </c>
      <c r="H21" s="423">
        <f t="shared" si="1"/>
        <v>0</v>
      </c>
      <c r="I21" s="423">
        <f t="shared" si="1"/>
        <v>0</v>
      </c>
      <c r="J21" s="423">
        <f t="shared" si="1"/>
        <v>0</v>
      </c>
      <c r="K21" s="423">
        <f t="shared" si="1"/>
        <v>0</v>
      </c>
      <c r="L21" s="423">
        <f t="shared" si="1"/>
        <v>0</v>
      </c>
      <c r="M21" s="423">
        <f t="shared" si="1"/>
        <v>0</v>
      </c>
      <c r="N21" s="423">
        <f t="shared" si="1"/>
        <v>0</v>
      </c>
      <c r="O21" s="423">
        <f t="shared" si="1"/>
        <v>0</v>
      </c>
      <c r="P21" s="423">
        <f t="shared" si="1"/>
        <v>0</v>
      </c>
      <c r="Q21" s="423">
        <f t="shared" si="1"/>
        <v>0</v>
      </c>
      <c r="R21" s="423">
        <f t="shared" si="1"/>
        <v>0</v>
      </c>
      <c r="S21" s="423">
        <f t="shared" si="1"/>
        <v>0</v>
      </c>
      <c r="T21" s="423">
        <f t="shared" si="1"/>
        <v>0</v>
      </c>
      <c r="U21" s="423">
        <f>U28</f>
        <v>0</v>
      </c>
      <c r="V21" s="423">
        <f t="shared" si="1"/>
        <v>0</v>
      </c>
      <c r="W21" s="423">
        <f t="shared" si="1"/>
        <v>0</v>
      </c>
      <c r="X21" s="423">
        <f t="shared" si="1"/>
        <v>0</v>
      </c>
      <c r="Y21" s="423">
        <f t="shared" si="1"/>
        <v>0</v>
      </c>
      <c r="Z21" s="423">
        <f t="shared" si="1"/>
        <v>0</v>
      </c>
      <c r="AA21" s="423">
        <f t="shared" si="1"/>
        <v>0</v>
      </c>
      <c r="AB21" s="423">
        <f t="shared" si="1"/>
        <v>0</v>
      </c>
      <c r="AC21" s="423">
        <f t="shared" si="1"/>
        <v>0</v>
      </c>
      <c r="AD21" s="423">
        <f t="shared" si="1"/>
        <v>0</v>
      </c>
      <c r="AE21" s="423">
        <f t="shared" si="1"/>
        <v>0</v>
      </c>
      <c r="AF21" s="423">
        <f t="shared" si="1"/>
        <v>0</v>
      </c>
      <c r="AG21" s="423">
        <f t="shared" si="1"/>
        <v>0</v>
      </c>
      <c r="AH21" s="423">
        <f t="shared" si="1"/>
        <v>0</v>
      </c>
      <c r="AI21" s="423">
        <f t="shared" si="1"/>
        <v>0</v>
      </c>
      <c r="AJ21" s="423">
        <f t="shared" si="1"/>
        <v>0</v>
      </c>
      <c r="AK21" s="423">
        <f t="shared" si="1"/>
        <v>0</v>
      </c>
      <c r="AL21" s="423">
        <f t="shared" si="1"/>
        <v>0</v>
      </c>
      <c r="AM21" s="423">
        <f t="shared" si="1"/>
        <v>0</v>
      </c>
      <c r="AN21" s="423">
        <f t="shared" si="1"/>
        <v>0</v>
      </c>
      <c r="AO21" s="423">
        <f t="shared" si="1"/>
        <v>0</v>
      </c>
      <c r="AP21" s="423">
        <f t="shared" si="1"/>
        <v>0</v>
      </c>
      <c r="AQ21" s="423">
        <f t="shared" si="1"/>
        <v>0</v>
      </c>
      <c r="AR21" s="423">
        <f t="shared" si="1"/>
        <v>0</v>
      </c>
      <c r="AS21" s="423">
        <f t="shared" si="1"/>
        <v>0</v>
      </c>
      <c r="AT21" s="423">
        <f t="shared" si="1"/>
        <v>0</v>
      </c>
      <c r="AU21" s="423">
        <f t="shared" si="1"/>
        <v>0</v>
      </c>
      <c r="AV21" s="423">
        <f t="shared" si="1"/>
        <v>0</v>
      </c>
      <c r="AW21" s="423">
        <f t="shared" si="1"/>
        <v>0</v>
      </c>
      <c r="AX21" s="423">
        <f t="shared" si="1"/>
        <v>0</v>
      </c>
      <c r="AY21" s="423">
        <f t="shared" si="1"/>
        <v>0</v>
      </c>
      <c r="AZ21" s="423">
        <f t="shared" si="1"/>
        <v>0</v>
      </c>
      <c r="BA21" s="25">
        <f>AX21+AP21</f>
        <v>0</v>
      </c>
      <c r="BB21" s="22"/>
      <c r="BC21" s="22"/>
      <c r="BD21" s="22"/>
      <c r="BE21" s="22"/>
      <c r="BF21" s="22"/>
      <c r="BG21" s="22"/>
      <c r="BH21" s="22"/>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row>
    <row r="22" spans="1:90" s="24" customFormat="1" ht="47.25" customHeight="1" x14ac:dyDescent="0.25">
      <c r="A22" s="21"/>
      <c r="B22" s="443" t="s">
        <v>96</v>
      </c>
      <c r="C22" s="691" t="s">
        <v>97</v>
      </c>
      <c r="D22" s="444" t="s">
        <v>93</v>
      </c>
      <c r="E22" s="423">
        <f>E40</f>
        <v>0</v>
      </c>
      <c r="F22" s="423">
        <f>F40</f>
        <v>0</v>
      </c>
      <c r="G22" s="423">
        <f t="shared" ref="G22:AZ22" si="2">G40</f>
        <v>0</v>
      </c>
      <c r="H22" s="423">
        <f t="shared" si="2"/>
        <v>0</v>
      </c>
      <c r="I22" s="423">
        <f t="shared" si="2"/>
        <v>0</v>
      </c>
      <c r="J22" s="423">
        <f t="shared" si="2"/>
        <v>0</v>
      </c>
      <c r="K22" s="423">
        <f t="shared" si="2"/>
        <v>0</v>
      </c>
      <c r="L22" s="423">
        <f t="shared" si="2"/>
        <v>0</v>
      </c>
      <c r="M22" s="423">
        <f t="shared" si="2"/>
        <v>0</v>
      </c>
      <c r="N22" s="423">
        <f t="shared" si="2"/>
        <v>0</v>
      </c>
      <c r="O22" s="423">
        <f t="shared" si="2"/>
        <v>0</v>
      </c>
      <c r="P22" s="423">
        <f t="shared" si="2"/>
        <v>0</v>
      </c>
      <c r="Q22" s="423">
        <f t="shared" si="2"/>
        <v>0</v>
      </c>
      <c r="R22" s="423">
        <f t="shared" si="2"/>
        <v>0</v>
      </c>
      <c r="S22" s="423">
        <f t="shared" si="2"/>
        <v>0</v>
      </c>
      <c r="T22" s="423">
        <f t="shared" si="2"/>
        <v>0</v>
      </c>
      <c r="U22" s="423">
        <f t="shared" si="2"/>
        <v>0</v>
      </c>
      <c r="V22" s="423">
        <f t="shared" si="2"/>
        <v>0</v>
      </c>
      <c r="W22" s="423">
        <f t="shared" si="2"/>
        <v>0</v>
      </c>
      <c r="X22" s="423">
        <f t="shared" si="2"/>
        <v>0</v>
      </c>
      <c r="Y22" s="423">
        <f t="shared" si="2"/>
        <v>0</v>
      </c>
      <c r="Z22" s="423">
        <f t="shared" si="2"/>
        <v>0</v>
      </c>
      <c r="AA22" s="423">
        <f t="shared" si="2"/>
        <v>0</v>
      </c>
      <c r="AB22" s="423">
        <f t="shared" si="2"/>
        <v>0</v>
      </c>
      <c r="AC22" s="423">
        <f t="shared" si="2"/>
        <v>0</v>
      </c>
      <c r="AD22" s="423">
        <f t="shared" si="2"/>
        <v>0</v>
      </c>
      <c r="AE22" s="423">
        <f t="shared" si="2"/>
        <v>0</v>
      </c>
      <c r="AF22" s="423">
        <f t="shared" si="2"/>
        <v>0</v>
      </c>
      <c r="AG22" s="423">
        <f t="shared" si="2"/>
        <v>0</v>
      </c>
      <c r="AH22" s="423">
        <f t="shared" si="2"/>
        <v>0</v>
      </c>
      <c r="AI22" s="423">
        <f t="shared" si="2"/>
        <v>0</v>
      </c>
      <c r="AJ22" s="423">
        <f t="shared" si="2"/>
        <v>0</v>
      </c>
      <c r="AK22" s="423">
        <f t="shared" si="2"/>
        <v>0</v>
      </c>
      <c r="AL22" s="423">
        <f t="shared" si="2"/>
        <v>0</v>
      </c>
      <c r="AM22" s="423">
        <f t="shared" si="2"/>
        <v>0</v>
      </c>
      <c r="AN22" s="423">
        <f t="shared" si="2"/>
        <v>0</v>
      </c>
      <c r="AO22" s="423">
        <f t="shared" si="2"/>
        <v>0</v>
      </c>
      <c r="AP22" s="423">
        <f t="shared" si="2"/>
        <v>0</v>
      </c>
      <c r="AQ22" s="423">
        <f t="shared" si="2"/>
        <v>0</v>
      </c>
      <c r="AR22" s="423">
        <f t="shared" si="2"/>
        <v>0</v>
      </c>
      <c r="AS22" s="423">
        <f t="shared" si="2"/>
        <v>0</v>
      </c>
      <c r="AT22" s="423">
        <f t="shared" si="2"/>
        <v>0</v>
      </c>
      <c r="AU22" s="423">
        <f t="shared" si="2"/>
        <v>0</v>
      </c>
      <c r="AV22" s="423">
        <f t="shared" si="2"/>
        <v>0</v>
      </c>
      <c r="AW22" s="423">
        <f t="shared" si="2"/>
        <v>7.7942</v>
      </c>
      <c r="AX22" s="423">
        <f t="shared" si="2"/>
        <v>8.7940000000000005</v>
      </c>
      <c r="AY22" s="423">
        <f t="shared" si="2"/>
        <v>0</v>
      </c>
      <c r="AZ22" s="423">
        <f t="shared" si="2"/>
        <v>0</v>
      </c>
      <c r="BA22" s="25">
        <f t="shared" ref="BA22:BA76" si="3">AX22+AP22</f>
        <v>8.7940000000000005</v>
      </c>
      <c r="BB22" s="22"/>
      <c r="BC22" s="22"/>
      <c r="BD22" s="22"/>
      <c r="BE22" s="22"/>
      <c r="BF22" s="22"/>
      <c r="BG22" s="22"/>
      <c r="BH22" s="22"/>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row>
    <row r="23" spans="1:90" s="24" customFormat="1" ht="47.25" customHeight="1" x14ac:dyDescent="0.25">
      <c r="A23" s="21"/>
      <c r="B23" s="443" t="s">
        <v>98</v>
      </c>
      <c r="C23" s="691" t="s">
        <v>99</v>
      </c>
      <c r="D23" s="444" t="s">
        <v>93</v>
      </c>
      <c r="E23" s="423">
        <f>E66</f>
        <v>0</v>
      </c>
      <c r="F23" s="423">
        <f>F66</f>
        <v>0</v>
      </c>
      <c r="G23" s="423">
        <f t="shared" ref="G23:AZ23" si="4">G66</f>
        <v>0</v>
      </c>
      <c r="H23" s="423">
        <f t="shared" si="4"/>
        <v>0</v>
      </c>
      <c r="I23" s="423">
        <f t="shared" si="4"/>
        <v>0</v>
      </c>
      <c r="J23" s="423">
        <f t="shared" si="4"/>
        <v>0</v>
      </c>
      <c r="K23" s="423">
        <f t="shared" si="4"/>
        <v>0</v>
      </c>
      <c r="L23" s="423">
        <f t="shared" si="4"/>
        <v>0</v>
      </c>
      <c r="M23" s="423">
        <f t="shared" si="4"/>
        <v>0</v>
      </c>
      <c r="N23" s="423">
        <f t="shared" si="4"/>
        <v>0</v>
      </c>
      <c r="O23" s="423">
        <f t="shared" si="4"/>
        <v>0</v>
      </c>
      <c r="P23" s="423">
        <f t="shared" si="4"/>
        <v>0</v>
      </c>
      <c r="Q23" s="423">
        <f t="shared" si="4"/>
        <v>0</v>
      </c>
      <c r="R23" s="423">
        <f t="shared" si="4"/>
        <v>0</v>
      </c>
      <c r="S23" s="423">
        <f t="shared" si="4"/>
        <v>0</v>
      </c>
      <c r="T23" s="423">
        <f t="shared" si="4"/>
        <v>0</v>
      </c>
      <c r="U23" s="423">
        <f t="shared" si="4"/>
        <v>0</v>
      </c>
      <c r="V23" s="423">
        <f t="shared" si="4"/>
        <v>0</v>
      </c>
      <c r="W23" s="423">
        <f t="shared" si="4"/>
        <v>0</v>
      </c>
      <c r="X23" s="423">
        <f t="shared" si="4"/>
        <v>0</v>
      </c>
      <c r="Y23" s="423">
        <f t="shared" si="4"/>
        <v>0</v>
      </c>
      <c r="Z23" s="423">
        <f t="shared" si="4"/>
        <v>0</v>
      </c>
      <c r="AA23" s="423">
        <f t="shared" si="4"/>
        <v>0</v>
      </c>
      <c r="AB23" s="423">
        <f t="shared" si="4"/>
        <v>0</v>
      </c>
      <c r="AC23" s="423">
        <f t="shared" si="4"/>
        <v>0</v>
      </c>
      <c r="AD23" s="423">
        <f t="shared" si="4"/>
        <v>0</v>
      </c>
      <c r="AE23" s="423">
        <f t="shared" si="4"/>
        <v>0</v>
      </c>
      <c r="AF23" s="423">
        <f t="shared" si="4"/>
        <v>0</v>
      </c>
      <c r="AG23" s="423">
        <f t="shared" si="4"/>
        <v>0</v>
      </c>
      <c r="AH23" s="423">
        <f t="shared" si="4"/>
        <v>0</v>
      </c>
      <c r="AI23" s="423">
        <f t="shared" si="4"/>
        <v>0</v>
      </c>
      <c r="AJ23" s="423">
        <f t="shared" si="4"/>
        <v>0</v>
      </c>
      <c r="AK23" s="423">
        <f t="shared" si="4"/>
        <v>0</v>
      </c>
      <c r="AL23" s="423">
        <f t="shared" si="4"/>
        <v>0</v>
      </c>
      <c r="AM23" s="423">
        <f t="shared" si="4"/>
        <v>0</v>
      </c>
      <c r="AN23" s="423">
        <f t="shared" si="4"/>
        <v>0</v>
      </c>
      <c r="AO23" s="423">
        <f t="shared" si="4"/>
        <v>0</v>
      </c>
      <c r="AP23" s="423">
        <f t="shared" si="4"/>
        <v>0</v>
      </c>
      <c r="AQ23" s="423">
        <f t="shared" si="4"/>
        <v>0</v>
      </c>
      <c r="AR23" s="423">
        <f t="shared" si="4"/>
        <v>0</v>
      </c>
      <c r="AS23" s="423">
        <f t="shared" si="4"/>
        <v>0</v>
      </c>
      <c r="AT23" s="423">
        <f t="shared" si="4"/>
        <v>0</v>
      </c>
      <c r="AU23" s="423">
        <f t="shared" si="4"/>
        <v>0</v>
      </c>
      <c r="AV23" s="423">
        <f t="shared" si="4"/>
        <v>0</v>
      </c>
      <c r="AW23" s="423">
        <f t="shared" si="4"/>
        <v>0</v>
      </c>
      <c r="AX23" s="423">
        <f t="shared" si="4"/>
        <v>0</v>
      </c>
      <c r="AY23" s="423">
        <f t="shared" si="4"/>
        <v>0</v>
      </c>
      <c r="AZ23" s="423">
        <f t="shared" si="4"/>
        <v>0</v>
      </c>
      <c r="BA23" s="25">
        <f t="shared" si="3"/>
        <v>0</v>
      </c>
      <c r="BB23" s="22"/>
      <c r="BC23" s="22"/>
      <c r="BD23" s="22"/>
      <c r="BE23" s="22"/>
      <c r="BF23" s="22"/>
      <c r="BG23" s="22"/>
      <c r="BH23" s="22"/>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row>
    <row r="24" spans="1:90" s="24" customFormat="1" ht="47.25" customHeight="1" x14ac:dyDescent="0.25">
      <c r="A24" s="21"/>
      <c r="B24" s="443" t="s">
        <v>100</v>
      </c>
      <c r="C24" s="691" t="s">
        <v>101</v>
      </c>
      <c r="D24" s="444" t="s">
        <v>93</v>
      </c>
      <c r="E24" s="423">
        <f t="shared" ref="E24:AZ24" si="5">E69</f>
        <v>0.4</v>
      </c>
      <c r="F24" s="423">
        <f t="shared" si="5"/>
        <v>0.4</v>
      </c>
      <c r="G24" s="423">
        <f t="shared" si="5"/>
        <v>0</v>
      </c>
      <c r="H24" s="423">
        <f t="shared" si="5"/>
        <v>0</v>
      </c>
      <c r="I24" s="423">
        <f t="shared" si="5"/>
        <v>1</v>
      </c>
      <c r="J24" s="423">
        <f t="shared" si="5"/>
        <v>1</v>
      </c>
      <c r="K24" s="423">
        <f t="shared" si="5"/>
        <v>0</v>
      </c>
      <c r="L24" s="423">
        <f t="shared" si="5"/>
        <v>0</v>
      </c>
      <c r="M24" s="423">
        <f t="shared" si="5"/>
        <v>0</v>
      </c>
      <c r="N24" s="423">
        <f t="shared" si="5"/>
        <v>0</v>
      </c>
      <c r="O24" s="423">
        <f t="shared" si="5"/>
        <v>0</v>
      </c>
      <c r="P24" s="423">
        <f t="shared" si="5"/>
        <v>0</v>
      </c>
      <c r="Q24" s="423">
        <f t="shared" si="5"/>
        <v>0</v>
      </c>
      <c r="R24" s="423">
        <f t="shared" si="5"/>
        <v>0</v>
      </c>
      <c r="S24" s="423">
        <f t="shared" si="5"/>
        <v>0</v>
      </c>
      <c r="T24" s="423">
        <f t="shared" si="5"/>
        <v>0</v>
      </c>
      <c r="U24" s="423">
        <f t="shared" si="5"/>
        <v>0</v>
      </c>
      <c r="V24" s="423">
        <f t="shared" si="5"/>
        <v>0</v>
      </c>
      <c r="W24" s="423">
        <f t="shared" si="5"/>
        <v>0.60499999999999998</v>
      </c>
      <c r="X24" s="423">
        <f t="shared" si="5"/>
        <v>0.60499999999999998</v>
      </c>
      <c r="Y24" s="423">
        <f t="shared" si="5"/>
        <v>0</v>
      </c>
      <c r="Z24" s="423">
        <f t="shared" si="5"/>
        <v>0</v>
      </c>
      <c r="AA24" s="423">
        <f t="shared" si="5"/>
        <v>0</v>
      </c>
      <c r="AB24" s="423">
        <f t="shared" si="5"/>
        <v>0</v>
      </c>
      <c r="AC24" s="423">
        <f t="shared" si="5"/>
        <v>0</v>
      </c>
      <c r="AD24" s="423">
        <f t="shared" si="5"/>
        <v>0</v>
      </c>
      <c r="AE24" s="423">
        <f t="shared" si="5"/>
        <v>0</v>
      </c>
      <c r="AF24" s="423">
        <f t="shared" si="5"/>
        <v>0</v>
      </c>
      <c r="AG24" s="423">
        <f t="shared" si="5"/>
        <v>0</v>
      </c>
      <c r="AH24" s="423">
        <f t="shared" si="5"/>
        <v>0</v>
      </c>
      <c r="AI24" s="423">
        <f t="shared" si="5"/>
        <v>0</v>
      </c>
      <c r="AJ24" s="423">
        <f t="shared" si="5"/>
        <v>0</v>
      </c>
      <c r="AK24" s="423">
        <f t="shared" si="5"/>
        <v>0</v>
      </c>
      <c r="AL24" s="423">
        <f t="shared" si="5"/>
        <v>0</v>
      </c>
      <c r="AM24" s="423">
        <f t="shared" si="5"/>
        <v>0</v>
      </c>
      <c r="AN24" s="423">
        <f t="shared" si="5"/>
        <v>0</v>
      </c>
      <c r="AO24" s="423">
        <f t="shared" si="5"/>
        <v>0</v>
      </c>
      <c r="AP24" s="423">
        <f t="shared" si="5"/>
        <v>0</v>
      </c>
      <c r="AQ24" s="423">
        <f t="shared" si="5"/>
        <v>0</v>
      </c>
      <c r="AR24" s="423">
        <f t="shared" si="5"/>
        <v>0</v>
      </c>
      <c r="AS24" s="423">
        <f t="shared" si="5"/>
        <v>0</v>
      </c>
      <c r="AT24" s="423">
        <f t="shared" si="5"/>
        <v>0</v>
      </c>
      <c r="AU24" s="423">
        <f t="shared" si="5"/>
        <v>0</v>
      </c>
      <c r="AV24" s="423">
        <f t="shared" si="5"/>
        <v>0</v>
      </c>
      <c r="AW24" s="423">
        <f t="shared" si="5"/>
        <v>26.423999999999999</v>
      </c>
      <c r="AX24" s="423">
        <f t="shared" si="5"/>
        <v>26.423999999999999</v>
      </c>
      <c r="AY24" s="423">
        <f t="shared" si="5"/>
        <v>0</v>
      </c>
      <c r="AZ24" s="423">
        <f t="shared" si="5"/>
        <v>0</v>
      </c>
      <c r="BA24" s="25">
        <f t="shared" si="3"/>
        <v>26.423999999999999</v>
      </c>
      <c r="BB24" s="22"/>
      <c r="BC24" s="22"/>
      <c r="BD24" s="22"/>
      <c r="BE24" s="22"/>
      <c r="BF24" s="22"/>
      <c r="BG24" s="22"/>
      <c r="BH24" s="22"/>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row>
    <row r="25" spans="1:90" s="24" customFormat="1" ht="47.25" customHeight="1" x14ac:dyDescent="0.25">
      <c r="A25" s="21"/>
      <c r="B25" s="443" t="s">
        <v>102</v>
      </c>
      <c r="C25" s="691" t="s">
        <v>103</v>
      </c>
      <c r="D25" s="444" t="s">
        <v>93</v>
      </c>
      <c r="E25" s="423">
        <f t="shared" ref="E25:AZ25" si="6">E73</f>
        <v>0</v>
      </c>
      <c r="F25" s="423">
        <f t="shared" si="6"/>
        <v>0</v>
      </c>
      <c r="G25" s="423">
        <f t="shared" si="6"/>
        <v>0</v>
      </c>
      <c r="H25" s="423">
        <f t="shared" si="6"/>
        <v>0</v>
      </c>
      <c r="I25" s="423">
        <f t="shared" si="6"/>
        <v>0</v>
      </c>
      <c r="J25" s="423">
        <f t="shared" si="6"/>
        <v>0</v>
      </c>
      <c r="K25" s="423">
        <f t="shared" si="6"/>
        <v>0</v>
      </c>
      <c r="L25" s="423">
        <f t="shared" si="6"/>
        <v>0</v>
      </c>
      <c r="M25" s="423">
        <f t="shared" si="6"/>
        <v>0</v>
      </c>
      <c r="N25" s="423">
        <f t="shared" si="6"/>
        <v>0</v>
      </c>
      <c r="O25" s="423">
        <f t="shared" si="6"/>
        <v>0</v>
      </c>
      <c r="P25" s="423">
        <f t="shared" si="6"/>
        <v>0</v>
      </c>
      <c r="Q25" s="423">
        <f t="shared" si="6"/>
        <v>0</v>
      </c>
      <c r="R25" s="423">
        <f t="shared" si="6"/>
        <v>0</v>
      </c>
      <c r="S25" s="423">
        <f t="shared" si="6"/>
        <v>0</v>
      </c>
      <c r="T25" s="423">
        <f t="shared" si="6"/>
        <v>0</v>
      </c>
      <c r="U25" s="423">
        <f t="shared" si="6"/>
        <v>0</v>
      </c>
      <c r="V25" s="423">
        <f t="shared" si="6"/>
        <v>0</v>
      </c>
      <c r="W25" s="423">
        <f t="shared" si="6"/>
        <v>0</v>
      </c>
      <c r="X25" s="423">
        <f t="shared" si="6"/>
        <v>0</v>
      </c>
      <c r="Y25" s="423">
        <f t="shared" si="6"/>
        <v>0</v>
      </c>
      <c r="Z25" s="423">
        <f t="shared" si="6"/>
        <v>0</v>
      </c>
      <c r="AA25" s="423">
        <f t="shared" si="6"/>
        <v>0</v>
      </c>
      <c r="AB25" s="423">
        <f t="shared" si="6"/>
        <v>0</v>
      </c>
      <c r="AC25" s="423">
        <f t="shared" si="6"/>
        <v>0</v>
      </c>
      <c r="AD25" s="423">
        <f t="shared" si="6"/>
        <v>0</v>
      </c>
      <c r="AE25" s="423">
        <f t="shared" si="6"/>
        <v>0</v>
      </c>
      <c r="AF25" s="423">
        <f t="shared" si="6"/>
        <v>0</v>
      </c>
      <c r="AG25" s="423">
        <f t="shared" si="6"/>
        <v>0</v>
      </c>
      <c r="AH25" s="423">
        <f t="shared" si="6"/>
        <v>0</v>
      </c>
      <c r="AI25" s="423">
        <f t="shared" si="6"/>
        <v>0</v>
      </c>
      <c r="AJ25" s="423">
        <f t="shared" si="6"/>
        <v>0</v>
      </c>
      <c r="AK25" s="423">
        <f t="shared" si="6"/>
        <v>0</v>
      </c>
      <c r="AL25" s="423">
        <f t="shared" si="6"/>
        <v>0</v>
      </c>
      <c r="AM25" s="423">
        <f t="shared" si="6"/>
        <v>0</v>
      </c>
      <c r="AN25" s="423">
        <f t="shared" si="6"/>
        <v>0</v>
      </c>
      <c r="AO25" s="423">
        <f t="shared" si="6"/>
        <v>0</v>
      </c>
      <c r="AP25" s="423">
        <f t="shared" si="6"/>
        <v>0</v>
      </c>
      <c r="AQ25" s="423">
        <f t="shared" si="6"/>
        <v>0</v>
      </c>
      <c r="AR25" s="423">
        <f t="shared" si="6"/>
        <v>0</v>
      </c>
      <c r="AS25" s="423">
        <f t="shared" si="6"/>
        <v>0</v>
      </c>
      <c r="AT25" s="423">
        <f t="shared" si="6"/>
        <v>0</v>
      </c>
      <c r="AU25" s="423">
        <f t="shared" si="6"/>
        <v>0</v>
      </c>
      <c r="AV25" s="423">
        <f t="shared" si="6"/>
        <v>0</v>
      </c>
      <c r="AW25" s="423">
        <f t="shared" si="6"/>
        <v>0</v>
      </c>
      <c r="AX25" s="423">
        <f t="shared" si="6"/>
        <v>0</v>
      </c>
      <c r="AY25" s="423">
        <f t="shared" si="6"/>
        <v>0</v>
      </c>
      <c r="AZ25" s="423">
        <f t="shared" si="6"/>
        <v>0</v>
      </c>
      <c r="BA25" s="25">
        <f t="shared" si="3"/>
        <v>0</v>
      </c>
      <c r="BB25" s="22"/>
      <c r="BC25" s="22"/>
      <c r="BD25" s="22"/>
      <c r="BE25" s="22"/>
      <c r="BF25" s="22"/>
      <c r="BG25" s="22"/>
      <c r="BH25" s="22"/>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row>
    <row r="26" spans="1:90" s="24" customFormat="1" ht="47.25" customHeight="1" x14ac:dyDescent="0.25">
      <c r="A26" s="21"/>
      <c r="B26" s="443" t="s">
        <v>104</v>
      </c>
      <c r="C26" s="691" t="s">
        <v>105</v>
      </c>
      <c r="D26" s="444" t="s">
        <v>93</v>
      </c>
      <c r="E26" s="423">
        <f t="shared" ref="E26:AZ26" si="7">E74</f>
        <v>0</v>
      </c>
      <c r="F26" s="423">
        <f t="shared" si="7"/>
        <v>0</v>
      </c>
      <c r="G26" s="423">
        <f t="shared" si="7"/>
        <v>0</v>
      </c>
      <c r="H26" s="423">
        <f t="shared" si="7"/>
        <v>0</v>
      </c>
      <c r="I26" s="423">
        <f t="shared" si="7"/>
        <v>0</v>
      </c>
      <c r="J26" s="423">
        <f t="shared" si="7"/>
        <v>0</v>
      </c>
      <c r="K26" s="423">
        <f t="shared" si="7"/>
        <v>0</v>
      </c>
      <c r="L26" s="423">
        <f t="shared" si="7"/>
        <v>0</v>
      </c>
      <c r="M26" s="423">
        <f t="shared" si="7"/>
        <v>0</v>
      </c>
      <c r="N26" s="423">
        <f t="shared" si="7"/>
        <v>0</v>
      </c>
      <c r="O26" s="423">
        <f t="shared" si="7"/>
        <v>0</v>
      </c>
      <c r="P26" s="423">
        <f t="shared" si="7"/>
        <v>0</v>
      </c>
      <c r="Q26" s="423">
        <f t="shared" si="7"/>
        <v>0</v>
      </c>
      <c r="R26" s="423">
        <f t="shared" si="7"/>
        <v>0</v>
      </c>
      <c r="S26" s="423">
        <f t="shared" si="7"/>
        <v>0</v>
      </c>
      <c r="T26" s="423">
        <f t="shared" si="7"/>
        <v>0</v>
      </c>
      <c r="U26" s="423">
        <f t="shared" si="7"/>
        <v>0</v>
      </c>
      <c r="V26" s="423">
        <f t="shared" si="7"/>
        <v>0</v>
      </c>
      <c r="W26" s="423">
        <f t="shared" si="7"/>
        <v>0</v>
      </c>
      <c r="X26" s="423">
        <f t="shared" si="7"/>
        <v>0</v>
      </c>
      <c r="Y26" s="423">
        <f t="shared" si="7"/>
        <v>0</v>
      </c>
      <c r="Z26" s="423">
        <f t="shared" si="7"/>
        <v>0</v>
      </c>
      <c r="AA26" s="423">
        <f t="shared" si="7"/>
        <v>0</v>
      </c>
      <c r="AB26" s="423">
        <f t="shared" si="7"/>
        <v>0</v>
      </c>
      <c r="AC26" s="423">
        <f t="shared" si="7"/>
        <v>0</v>
      </c>
      <c r="AD26" s="423">
        <f t="shared" si="7"/>
        <v>0</v>
      </c>
      <c r="AE26" s="423">
        <f t="shared" si="7"/>
        <v>0</v>
      </c>
      <c r="AF26" s="423">
        <f t="shared" si="7"/>
        <v>0</v>
      </c>
      <c r="AG26" s="423">
        <f t="shared" si="7"/>
        <v>0</v>
      </c>
      <c r="AH26" s="423">
        <f t="shared" si="7"/>
        <v>0</v>
      </c>
      <c r="AI26" s="423">
        <f t="shared" si="7"/>
        <v>0</v>
      </c>
      <c r="AJ26" s="423">
        <f t="shared" si="7"/>
        <v>0</v>
      </c>
      <c r="AK26" s="423">
        <f t="shared" si="7"/>
        <v>0</v>
      </c>
      <c r="AL26" s="423">
        <f t="shared" si="7"/>
        <v>0</v>
      </c>
      <c r="AM26" s="423">
        <f t="shared" si="7"/>
        <v>0</v>
      </c>
      <c r="AN26" s="423">
        <f t="shared" si="7"/>
        <v>0</v>
      </c>
      <c r="AO26" s="423">
        <f t="shared" si="7"/>
        <v>0</v>
      </c>
      <c r="AP26" s="423">
        <f t="shared" si="7"/>
        <v>0</v>
      </c>
      <c r="AQ26" s="423">
        <f t="shared" si="7"/>
        <v>0</v>
      </c>
      <c r="AR26" s="423">
        <f t="shared" si="7"/>
        <v>0</v>
      </c>
      <c r="AS26" s="423">
        <f t="shared" si="7"/>
        <v>0</v>
      </c>
      <c r="AT26" s="423">
        <f t="shared" si="7"/>
        <v>0</v>
      </c>
      <c r="AU26" s="423">
        <f t="shared" si="7"/>
        <v>0</v>
      </c>
      <c r="AV26" s="423">
        <f t="shared" si="7"/>
        <v>0</v>
      </c>
      <c r="AW26" s="423">
        <f t="shared" si="7"/>
        <v>0.3</v>
      </c>
      <c r="AX26" s="423">
        <f t="shared" si="7"/>
        <v>0.15</v>
      </c>
      <c r="AY26" s="423">
        <f t="shared" si="7"/>
        <v>0</v>
      </c>
      <c r="AZ26" s="423">
        <f t="shared" si="7"/>
        <v>0</v>
      </c>
      <c r="BA26" s="25">
        <f t="shared" si="3"/>
        <v>0.15</v>
      </c>
      <c r="BB26" s="22"/>
      <c r="BC26" s="22"/>
      <c r="BD26" s="22"/>
      <c r="BE26" s="22"/>
      <c r="BF26" s="22"/>
      <c r="BG26" s="22"/>
      <c r="BH26" s="22"/>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row>
    <row r="27" spans="1:90" ht="48" customHeight="1" x14ac:dyDescent="0.25">
      <c r="A27" s="7"/>
      <c r="B27" s="690" t="s">
        <v>106</v>
      </c>
      <c r="C27" s="445" t="s">
        <v>107</v>
      </c>
      <c r="D27" s="441" t="s">
        <v>93</v>
      </c>
      <c r="E27" s="405">
        <f>E28+E40+E66+E69+E73+E74</f>
        <v>0.4</v>
      </c>
      <c r="F27" s="405">
        <f>F28+F40+F66+F69+F73+F74</f>
        <v>0.4</v>
      </c>
      <c r="G27" s="405">
        <f>G28+G40+G66+G69+G73+G74</f>
        <v>0</v>
      </c>
      <c r="H27" s="405">
        <v>0</v>
      </c>
      <c r="I27" s="405">
        <v>0</v>
      </c>
      <c r="J27" s="405">
        <f t="shared" ref="J27:AZ27" si="8">J28+J40+J66+J69+J73+J74</f>
        <v>1</v>
      </c>
      <c r="K27" s="405">
        <f t="shared" si="8"/>
        <v>0</v>
      </c>
      <c r="L27" s="405">
        <f t="shared" si="8"/>
        <v>0</v>
      </c>
      <c r="M27" s="405">
        <f t="shared" si="8"/>
        <v>0</v>
      </c>
      <c r="N27" s="405">
        <f t="shared" si="8"/>
        <v>0</v>
      </c>
      <c r="O27" s="405">
        <f t="shared" si="8"/>
        <v>0</v>
      </c>
      <c r="P27" s="405">
        <f t="shared" si="8"/>
        <v>0</v>
      </c>
      <c r="Q27" s="405">
        <f t="shared" si="8"/>
        <v>0</v>
      </c>
      <c r="R27" s="405">
        <f t="shared" si="8"/>
        <v>0</v>
      </c>
      <c r="S27" s="405">
        <f t="shared" si="8"/>
        <v>0</v>
      </c>
      <c r="T27" s="405">
        <f t="shared" si="8"/>
        <v>0</v>
      </c>
      <c r="U27" s="405">
        <f t="shared" si="8"/>
        <v>0</v>
      </c>
      <c r="V27" s="405">
        <f t="shared" si="8"/>
        <v>0</v>
      </c>
      <c r="W27" s="405">
        <f t="shared" si="8"/>
        <v>0.60499999999999998</v>
      </c>
      <c r="X27" s="405">
        <f t="shared" si="8"/>
        <v>0.60499999999999998</v>
      </c>
      <c r="Y27" s="405">
        <f t="shared" si="8"/>
        <v>0</v>
      </c>
      <c r="Z27" s="405">
        <f t="shared" si="8"/>
        <v>0</v>
      </c>
      <c r="AA27" s="405">
        <f t="shared" si="8"/>
        <v>0</v>
      </c>
      <c r="AB27" s="405">
        <f t="shared" si="8"/>
        <v>0</v>
      </c>
      <c r="AC27" s="405">
        <f t="shared" si="8"/>
        <v>0</v>
      </c>
      <c r="AD27" s="405">
        <f t="shared" si="8"/>
        <v>0</v>
      </c>
      <c r="AE27" s="405">
        <f t="shared" si="8"/>
        <v>0</v>
      </c>
      <c r="AF27" s="405">
        <f t="shared" si="8"/>
        <v>0</v>
      </c>
      <c r="AG27" s="405">
        <f t="shared" si="8"/>
        <v>0</v>
      </c>
      <c r="AH27" s="405">
        <f t="shared" si="8"/>
        <v>0</v>
      </c>
      <c r="AI27" s="405">
        <f t="shared" si="8"/>
        <v>0</v>
      </c>
      <c r="AJ27" s="405">
        <f t="shared" si="8"/>
        <v>0</v>
      </c>
      <c r="AK27" s="405">
        <f t="shared" si="8"/>
        <v>0</v>
      </c>
      <c r="AL27" s="405">
        <f t="shared" si="8"/>
        <v>0</v>
      </c>
      <c r="AM27" s="405">
        <f t="shared" si="8"/>
        <v>0</v>
      </c>
      <c r="AN27" s="405">
        <f t="shared" si="8"/>
        <v>0</v>
      </c>
      <c r="AO27" s="405">
        <f t="shared" si="8"/>
        <v>0</v>
      </c>
      <c r="AP27" s="405">
        <f t="shared" si="8"/>
        <v>0</v>
      </c>
      <c r="AQ27" s="405">
        <f t="shared" si="8"/>
        <v>0</v>
      </c>
      <c r="AR27" s="405">
        <f t="shared" si="8"/>
        <v>0</v>
      </c>
      <c r="AS27" s="405">
        <f t="shared" si="8"/>
        <v>0</v>
      </c>
      <c r="AT27" s="405">
        <f t="shared" si="8"/>
        <v>0</v>
      </c>
      <c r="AU27" s="405">
        <f t="shared" si="8"/>
        <v>0</v>
      </c>
      <c r="AV27" s="405">
        <f t="shared" si="8"/>
        <v>0</v>
      </c>
      <c r="AW27" s="405">
        <f t="shared" si="8"/>
        <v>34.518199999999993</v>
      </c>
      <c r="AX27" s="405">
        <f t="shared" si="8"/>
        <v>35.368000000000002</v>
      </c>
      <c r="AY27" s="405">
        <f t="shared" si="8"/>
        <v>0</v>
      </c>
      <c r="AZ27" s="405">
        <f t="shared" si="8"/>
        <v>0</v>
      </c>
      <c r="BA27" s="25">
        <f t="shared" si="3"/>
        <v>35.368000000000002</v>
      </c>
      <c r="BB27" s="8"/>
      <c r="BC27" s="8"/>
      <c r="BD27" s="8"/>
      <c r="BE27" s="8"/>
      <c r="BF27" s="8"/>
      <c r="BG27" s="8"/>
      <c r="BH27" s="8"/>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s="24" customFormat="1" ht="48" customHeight="1" x14ac:dyDescent="0.25">
      <c r="A28" s="21"/>
      <c r="B28" s="690" t="s">
        <v>108</v>
      </c>
      <c r="C28" s="445" t="s">
        <v>109</v>
      </c>
      <c r="D28" s="441" t="s">
        <v>93</v>
      </c>
      <c r="E28" s="405">
        <f>E29+E33+E36+E37</f>
        <v>0</v>
      </c>
      <c r="F28" s="405">
        <f>F29+F33+F36+F37</f>
        <v>0</v>
      </c>
      <c r="G28" s="405">
        <v>0</v>
      </c>
      <c r="H28" s="405">
        <v>0</v>
      </c>
      <c r="I28" s="405">
        <v>0</v>
      </c>
      <c r="J28" s="405">
        <v>0</v>
      </c>
      <c r="K28" s="405">
        <f t="shared" ref="K28:AZ28" si="9">K29+K33+K36+K37</f>
        <v>0</v>
      </c>
      <c r="L28" s="405">
        <f t="shared" si="9"/>
        <v>0</v>
      </c>
      <c r="M28" s="405">
        <f t="shared" si="9"/>
        <v>0</v>
      </c>
      <c r="N28" s="405">
        <f t="shared" si="9"/>
        <v>0</v>
      </c>
      <c r="O28" s="405">
        <f t="shared" si="9"/>
        <v>0</v>
      </c>
      <c r="P28" s="405">
        <f t="shared" si="9"/>
        <v>0</v>
      </c>
      <c r="Q28" s="405">
        <f t="shared" si="9"/>
        <v>0</v>
      </c>
      <c r="R28" s="405">
        <f t="shared" si="9"/>
        <v>0</v>
      </c>
      <c r="S28" s="405">
        <f t="shared" si="9"/>
        <v>0</v>
      </c>
      <c r="T28" s="405">
        <f t="shared" si="9"/>
        <v>0</v>
      </c>
      <c r="U28" s="405">
        <f>U29+U33+U36+U37</f>
        <v>0</v>
      </c>
      <c r="V28" s="405">
        <f t="shared" si="9"/>
        <v>0</v>
      </c>
      <c r="W28" s="405">
        <f t="shared" si="9"/>
        <v>0</v>
      </c>
      <c r="X28" s="405">
        <f t="shared" si="9"/>
        <v>0</v>
      </c>
      <c r="Y28" s="405">
        <f t="shared" si="9"/>
        <v>0</v>
      </c>
      <c r="Z28" s="405">
        <f t="shared" si="9"/>
        <v>0</v>
      </c>
      <c r="AA28" s="405">
        <f t="shared" si="9"/>
        <v>0</v>
      </c>
      <c r="AB28" s="405">
        <f t="shared" si="9"/>
        <v>0</v>
      </c>
      <c r="AC28" s="405">
        <f t="shared" si="9"/>
        <v>0</v>
      </c>
      <c r="AD28" s="405">
        <f t="shared" si="9"/>
        <v>0</v>
      </c>
      <c r="AE28" s="405">
        <f t="shared" si="9"/>
        <v>0</v>
      </c>
      <c r="AF28" s="405">
        <f t="shared" si="9"/>
        <v>0</v>
      </c>
      <c r="AG28" s="405">
        <f t="shared" si="9"/>
        <v>0</v>
      </c>
      <c r="AH28" s="405">
        <f t="shared" si="9"/>
        <v>0</v>
      </c>
      <c r="AI28" s="405">
        <f t="shared" si="9"/>
        <v>0</v>
      </c>
      <c r="AJ28" s="405">
        <f t="shared" si="9"/>
        <v>0</v>
      </c>
      <c r="AK28" s="405">
        <f t="shared" si="9"/>
        <v>0</v>
      </c>
      <c r="AL28" s="405">
        <f t="shared" si="9"/>
        <v>0</v>
      </c>
      <c r="AM28" s="405">
        <f t="shared" si="9"/>
        <v>0</v>
      </c>
      <c r="AN28" s="405">
        <f t="shared" si="9"/>
        <v>0</v>
      </c>
      <c r="AO28" s="405">
        <f t="shared" si="9"/>
        <v>0</v>
      </c>
      <c r="AP28" s="405">
        <f t="shared" si="9"/>
        <v>0</v>
      </c>
      <c r="AQ28" s="405">
        <f t="shared" si="9"/>
        <v>0</v>
      </c>
      <c r="AR28" s="405">
        <f t="shared" si="9"/>
        <v>0</v>
      </c>
      <c r="AS28" s="405">
        <f t="shared" si="9"/>
        <v>0</v>
      </c>
      <c r="AT28" s="405">
        <f t="shared" si="9"/>
        <v>0</v>
      </c>
      <c r="AU28" s="405">
        <f t="shared" si="9"/>
        <v>0</v>
      </c>
      <c r="AV28" s="405">
        <f t="shared" si="9"/>
        <v>0</v>
      </c>
      <c r="AW28" s="405">
        <f t="shared" si="9"/>
        <v>0</v>
      </c>
      <c r="AX28" s="405">
        <f t="shared" si="9"/>
        <v>0</v>
      </c>
      <c r="AY28" s="405">
        <f t="shared" si="9"/>
        <v>0</v>
      </c>
      <c r="AZ28" s="405">
        <f t="shared" si="9"/>
        <v>0</v>
      </c>
      <c r="BA28" s="25">
        <f t="shared" si="3"/>
        <v>0</v>
      </c>
      <c r="BB28" s="22"/>
      <c r="BC28" s="22"/>
      <c r="BD28" s="22"/>
      <c r="BE28" s="22"/>
      <c r="BF28" s="22"/>
      <c r="BG28" s="22"/>
      <c r="BH28" s="22"/>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row>
    <row r="29" spans="1:90" ht="48" customHeight="1" x14ac:dyDescent="0.25">
      <c r="A29" s="7"/>
      <c r="B29" s="445" t="s">
        <v>110</v>
      </c>
      <c r="C29" s="445" t="s">
        <v>111</v>
      </c>
      <c r="D29" s="441" t="s">
        <v>93</v>
      </c>
      <c r="E29" s="459">
        <f>E30+E31+E32</f>
        <v>0</v>
      </c>
      <c r="F29" s="459">
        <f>F30+F31+F32</f>
        <v>0</v>
      </c>
      <c r="G29" s="459">
        <f t="shared" ref="G29:AZ29" si="10">G30+G31+G32</f>
        <v>0</v>
      </c>
      <c r="H29" s="459">
        <f t="shared" si="10"/>
        <v>0</v>
      </c>
      <c r="I29" s="459">
        <f t="shared" si="10"/>
        <v>0</v>
      </c>
      <c r="J29" s="459">
        <f t="shared" si="10"/>
        <v>0</v>
      </c>
      <c r="K29" s="459">
        <f t="shared" si="10"/>
        <v>0</v>
      </c>
      <c r="L29" s="459">
        <f t="shared" si="10"/>
        <v>0</v>
      </c>
      <c r="M29" s="459">
        <f t="shared" si="10"/>
        <v>0</v>
      </c>
      <c r="N29" s="459">
        <f t="shared" si="10"/>
        <v>0</v>
      </c>
      <c r="O29" s="459">
        <f t="shared" si="10"/>
        <v>0</v>
      </c>
      <c r="P29" s="459">
        <f t="shared" si="10"/>
        <v>0</v>
      </c>
      <c r="Q29" s="459">
        <f t="shared" si="10"/>
        <v>0</v>
      </c>
      <c r="R29" s="459">
        <f t="shared" si="10"/>
        <v>0</v>
      </c>
      <c r="S29" s="459">
        <f t="shared" si="10"/>
        <v>0</v>
      </c>
      <c r="T29" s="459">
        <f t="shared" si="10"/>
        <v>0</v>
      </c>
      <c r="U29" s="459">
        <f t="shared" si="10"/>
        <v>0</v>
      </c>
      <c r="V29" s="459">
        <f t="shared" si="10"/>
        <v>0</v>
      </c>
      <c r="W29" s="459">
        <f t="shared" si="10"/>
        <v>0</v>
      </c>
      <c r="X29" s="459">
        <f t="shared" si="10"/>
        <v>0</v>
      </c>
      <c r="Y29" s="459">
        <f t="shared" si="10"/>
        <v>0</v>
      </c>
      <c r="Z29" s="459">
        <f t="shared" si="10"/>
        <v>0</v>
      </c>
      <c r="AA29" s="459">
        <f t="shared" si="10"/>
        <v>0</v>
      </c>
      <c r="AB29" s="459">
        <f t="shared" si="10"/>
        <v>0</v>
      </c>
      <c r="AC29" s="459">
        <f t="shared" si="10"/>
        <v>0</v>
      </c>
      <c r="AD29" s="459">
        <f t="shared" si="10"/>
        <v>0</v>
      </c>
      <c r="AE29" s="459">
        <f t="shared" si="10"/>
        <v>0</v>
      </c>
      <c r="AF29" s="459">
        <f t="shared" si="10"/>
        <v>0</v>
      </c>
      <c r="AG29" s="459">
        <f t="shared" si="10"/>
        <v>0</v>
      </c>
      <c r="AH29" s="459">
        <f t="shared" si="10"/>
        <v>0</v>
      </c>
      <c r="AI29" s="459">
        <f t="shared" si="10"/>
        <v>0</v>
      </c>
      <c r="AJ29" s="459">
        <f t="shared" si="10"/>
        <v>0</v>
      </c>
      <c r="AK29" s="459">
        <f t="shared" si="10"/>
        <v>0</v>
      </c>
      <c r="AL29" s="459">
        <f t="shared" si="10"/>
        <v>0</v>
      </c>
      <c r="AM29" s="459">
        <f t="shared" si="10"/>
        <v>0</v>
      </c>
      <c r="AN29" s="459">
        <f t="shared" si="10"/>
        <v>0</v>
      </c>
      <c r="AO29" s="459">
        <f t="shared" si="10"/>
        <v>0</v>
      </c>
      <c r="AP29" s="459">
        <f t="shared" si="10"/>
        <v>0</v>
      </c>
      <c r="AQ29" s="459">
        <f t="shared" si="10"/>
        <v>0</v>
      </c>
      <c r="AR29" s="459">
        <f t="shared" si="10"/>
        <v>0</v>
      </c>
      <c r="AS29" s="459">
        <f t="shared" si="10"/>
        <v>0</v>
      </c>
      <c r="AT29" s="459">
        <f t="shared" si="10"/>
        <v>0</v>
      </c>
      <c r="AU29" s="459">
        <f t="shared" si="10"/>
        <v>0</v>
      </c>
      <c r="AV29" s="459">
        <f t="shared" si="10"/>
        <v>0</v>
      </c>
      <c r="AW29" s="459">
        <f t="shared" si="10"/>
        <v>0</v>
      </c>
      <c r="AX29" s="459">
        <f t="shared" si="10"/>
        <v>0</v>
      </c>
      <c r="AY29" s="459">
        <f t="shared" si="10"/>
        <v>0</v>
      </c>
      <c r="AZ29" s="459">
        <f t="shared" si="10"/>
        <v>0</v>
      </c>
      <c r="BA29" s="25">
        <f t="shared" si="3"/>
        <v>0</v>
      </c>
    </row>
    <row r="30" spans="1:90" ht="42" customHeight="1" x14ac:dyDescent="0.25">
      <c r="A30" s="7"/>
      <c r="B30" s="446" t="s">
        <v>112</v>
      </c>
      <c r="C30" s="447" t="s">
        <v>113</v>
      </c>
      <c r="D30" s="691" t="s">
        <v>93</v>
      </c>
      <c r="E30" s="423">
        <v>0</v>
      </c>
      <c r="F30" s="423">
        <v>0</v>
      </c>
      <c r="G30" s="423">
        <v>0</v>
      </c>
      <c r="H30" s="423">
        <v>0</v>
      </c>
      <c r="I30" s="423">
        <v>0</v>
      </c>
      <c r="J30" s="423">
        <v>0</v>
      </c>
      <c r="K30" s="423">
        <v>0</v>
      </c>
      <c r="L30" s="423">
        <v>0</v>
      </c>
      <c r="M30" s="423">
        <v>0</v>
      </c>
      <c r="N30" s="423">
        <v>0</v>
      </c>
      <c r="O30" s="423">
        <v>0</v>
      </c>
      <c r="P30" s="423">
        <v>0</v>
      </c>
      <c r="Q30" s="423">
        <v>0</v>
      </c>
      <c r="R30" s="423">
        <v>0</v>
      </c>
      <c r="S30" s="423">
        <v>0</v>
      </c>
      <c r="T30" s="423">
        <v>0</v>
      </c>
      <c r="U30" s="423">
        <v>0</v>
      </c>
      <c r="V30" s="423">
        <v>0</v>
      </c>
      <c r="W30" s="423">
        <v>0</v>
      </c>
      <c r="X30" s="423">
        <v>0</v>
      </c>
      <c r="Y30" s="423">
        <v>0</v>
      </c>
      <c r="Z30" s="423">
        <v>0</v>
      </c>
      <c r="AA30" s="423">
        <v>0</v>
      </c>
      <c r="AB30" s="423">
        <v>0</v>
      </c>
      <c r="AC30" s="423">
        <v>0</v>
      </c>
      <c r="AD30" s="423">
        <v>0</v>
      </c>
      <c r="AE30" s="423">
        <v>0</v>
      </c>
      <c r="AF30" s="423">
        <v>0</v>
      </c>
      <c r="AG30" s="423">
        <v>0</v>
      </c>
      <c r="AH30" s="423">
        <v>0</v>
      </c>
      <c r="AI30" s="423">
        <v>0</v>
      </c>
      <c r="AJ30" s="423">
        <v>0</v>
      </c>
      <c r="AK30" s="423">
        <v>0</v>
      </c>
      <c r="AL30" s="423">
        <v>0</v>
      </c>
      <c r="AM30" s="423">
        <v>0</v>
      </c>
      <c r="AN30" s="423">
        <v>0</v>
      </c>
      <c r="AO30" s="423">
        <v>0</v>
      </c>
      <c r="AP30" s="423">
        <v>0</v>
      </c>
      <c r="AQ30" s="423">
        <v>0</v>
      </c>
      <c r="AR30" s="423">
        <v>0</v>
      </c>
      <c r="AS30" s="423">
        <v>0</v>
      </c>
      <c r="AT30" s="423">
        <v>0</v>
      </c>
      <c r="AU30" s="423">
        <v>0</v>
      </c>
      <c r="AV30" s="423">
        <v>0</v>
      </c>
      <c r="AW30" s="423">
        <v>0</v>
      </c>
      <c r="AX30" s="423">
        <v>0</v>
      </c>
      <c r="AY30" s="423">
        <v>0</v>
      </c>
      <c r="AZ30" s="423">
        <v>0</v>
      </c>
      <c r="BA30" s="25">
        <f t="shared" si="3"/>
        <v>0</v>
      </c>
    </row>
    <row r="31" spans="1:90" ht="42" customHeight="1" x14ac:dyDescent="0.25">
      <c r="A31" s="7"/>
      <c r="B31" s="446" t="s">
        <v>114</v>
      </c>
      <c r="C31" s="447" t="s">
        <v>115</v>
      </c>
      <c r="D31" s="691" t="s">
        <v>93</v>
      </c>
      <c r="E31" s="423">
        <v>0</v>
      </c>
      <c r="F31" s="423">
        <v>0</v>
      </c>
      <c r="G31" s="423">
        <v>0</v>
      </c>
      <c r="H31" s="423">
        <v>0</v>
      </c>
      <c r="I31" s="423">
        <v>0</v>
      </c>
      <c r="J31" s="423">
        <v>0</v>
      </c>
      <c r="K31" s="423">
        <v>0</v>
      </c>
      <c r="L31" s="423">
        <v>0</v>
      </c>
      <c r="M31" s="423">
        <v>0</v>
      </c>
      <c r="N31" s="423">
        <v>0</v>
      </c>
      <c r="O31" s="423">
        <v>0</v>
      </c>
      <c r="P31" s="423">
        <v>0</v>
      </c>
      <c r="Q31" s="423">
        <v>0</v>
      </c>
      <c r="R31" s="423">
        <v>0</v>
      </c>
      <c r="S31" s="423">
        <v>0</v>
      </c>
      <c r="T31" s="423">
        <v>0</v>
      </c>
      <c r="U31" s="423">
        <v>0</v>
      </c>
      <c r="V31" s="423">
        <v>0</v>
      </c>
      <c r="W31" s="423">
        <v>0</v>
      </c>
      <c r="X31" s="423">
        <v>0</v>
      </c>
      <c r="Y31" s="423">
        <v>0</v>
      </c>
      <c r="Z31" s="423">
        <v>0</v>
      </c>
      <c r="AA31" s="423">
        <v>0</v>
      </c>
      <c r="AB31" s="423">
        <v>0</v>
      </c>
      <c r="AC31" s="423">
        <v>0</v>
      </c>
      <c r="AD31" s="423">
        <v>0</v>
      </c>
      <c r="AE31" s="423">
        <v>0</v>
      </c>
      <c r="AF31" s="423">
        <v>0</v>
      </c>
      <c r="AG31" s="423">
        <v>0</v>
      </c>
      <c r="AH31" s="423">
        <v>0</v>
      </c>
      <c r="AI31" s="423">
        <v>0</v>
      </c>
      <c r="AJ31" s="423">
        <v>0</v>
      </c>
      <c r="AK31" s="423">
        <v>0</v>
      </c>
      <c r="AL31" s="423">
        <v>0</v>
      </c>
      <c r="AM31" s="423">
        <v>0</v>
      </c>
      <c r="AN31" s="423">
        <v>0</v>
      </c>
      <c r="AO31" s="423">
        <v>0</v>
      </c>
      <c r="AP31" s="423">
        <v>0</v>
      </c>
      <c r="AQ31" s="423">
        <v>0</v>
      </c>
      <c r="AR31" s="423">
        <v>0</v>
      </c>
      <c r="AS31" s="423">
        <v>0</v>
      </c>
      <c r="AT31" s="423">
        <v>0</v>
      </c>
      <c r="AU31" s="423">
        <v>0</v>
      </c>
      <c r="AV31" s="423">
        <v>0</v>
      </c>
      <c r="AW31" s="423">
        <v>0</v>
      </c>
      <c r="AX31" s="423">
        <v>0</v>
      </c>
      <c r="AY31" s="423">
        <v>0</v>
      </c>
      <c r="AZ31" s="423">
        <v>0</v>
      </c>
      <c r="BA31" s="25">
        <f t="shared" si="3"/>
        <v>0</v>
      </c>
    </row>
    <row r="32" spans="1:90" ht="42" customHeight="1" x14ac:dyDescent="0.25">
      <c r="A32" s="7"/>
      <c r="B32" s="446" t="s">
        <v>116</v>
      </c>
      <c r="C32" s="447" t="s">
        <v>117</v>
      </c>
      <c r="D32" s="691" t="s">
        <v>93</v>
      </c>
      <c r="E32" s="423">
        <v>0</v>
      </c>
      <c r="F32" s="423">
        <v>0</v>
      </c>
      <c r="G32" s="423">
        <v>0</v>
      </c>
      <c r="H32" s="423">
        <v>0</v>
      </c>
      <c r="I32" s="423">
        <v>0</v>
      </c>
      <c r="J32" s="423">
        <v>0</v>
      </c>
      <c r="K32" s="423">
        <v>0</v>
      </c>
      <c r="L32" s="423">
        <v>0</v>
      </c>
      <c r="M32" s="423">
        <v>0</v>
      </c>
      <c r="N32" s="423">
        <v>0</v>
      </c>
      <c r="O32" s="423">
        <v>0</v>
      </c>
      <c r="P32" s="423">
        <v>0</v>
      </c>
      <c r="Q32" s="423">
        <v>0</v>
      </c>
      <c r="R32" s="423">
        <v>0</v>
      </c>
      <c r="S32" s="423">
        <v>0</v>
      </c>
      <c r="T32" s="423">
        <v>0</v>
      </c>
      <c r="U32" s="423">
        <v>0</v>
      </c>
      <c r="V32" s="423">
        <v>0</v>
      </c>
      <c r="W32" s="423">
        <v>0</v>
      </c>
      <c r="X32" s="423">
        <v>0</v>
      </c>
      <c r="Y32" s="423">
        <v>0</v>
      </c>
      <c r="Z32" s="423">
        <v>0</v>
      </c>
      <c r="AA32" s="423">
        <v>0</v>
      </c>
      <c r="AB32" s="423">
        <v>0</v>
      </c>
      <c r="AC32" s="423">
        <v>0</v>
      </c>
      <c r="AD32" s="423">
        <v>0</v>
      </c>
      <c r="AE32" s="423">
        <v>0</v>
      </c>
      <c r="AF32" s="423">
        <v>0</v>
      </c>
      <c r="AG32" s="423">
        <v>0</v>
      </c>
      <c r="AH32" s="423">
        <v>0</v>
      </c>
      <c r="AI32" s="423">
        <v>0</v>
      </c>
      <c r="AJ32" s="423">
        <v>0</v>
      </c>
      <c r="AK32" s="423">
        <v>0</v>
      </c>
      <c r="AL32" s="423">
        <v>0</v>
      </c>
      <c r="AM32" s="423">
        <v>0</v>
      </c>
      <c r="AN32" s="423">
        <v>0</v>
      </c>
      <c r="AO32" s="423">
        <v>0</v>
      </c>
      <c r="AP32" s="423">
        <v>0</v>
      </c>
      <c r="AQ32" s="423">
        <v>0</v>
      </c>
      <c r="AR32" s="423">
        <v>0</v>
      </c>
      <c r="AS32" s="423">
        <v>0</v>
      </c>
      <c r="AT32" s="423">
        <v>0</v>
      </c>
      <c r="AU32" s="423">
        <v>0</v>
      </c>
      <c r="AV32" s="423">
        <v>0</v>
      </c>
      <c r="AW32" s="423">
        <v>0</v>
      </c>
      <c r="AX32" s="423">
        <v>0</v>
      </c>
      <c r="AY32" s="423">
        <v>0</v>
      </c>
      <c r="AZ32" s="423">
        <v>0</v>
      </c>
      <c r="BA32" s="25">
        <f t="shared" si="3"/>
        <v>0</v>
      </c>
    </row>
    <row r="33" spans="1:72" ht="48" customHeight="1" x14ac:dyDescent="0.25">
      <c r="A33" s="7"/>
      <c r="B33" s="690" t="s">
        <v>118</v>
      </c>
      <c r="C33" s="445" t="s">
        <v>119</v>
      </c>
      <c r="D33" s="690" t="s">
        <v>93</v>
      </c>
      <c r="E33" s="459">
        <v>0</v>
      </c>
      <c r="F33" s="459"/>
      <c r="G33" s="459">
        <v>0</v>
      </c>
      <c r="H33" s="459"/>
      <c r="I33" s="459">
        <v>0</v>
      </c>
      <c r="J33" s="459"/>
      <c r="K33" s="459">
        <v>0</v>
      </c>
      <c r="L33" s="459"/>
      <c r="M33" s="459">
        <v>0</v>
      </c>
      <c r="N33" s="459"/>
      <c r="O33" s="459">
        <v>0</v>
      </c>
      <c r="P33" s="459"/>
      <c r="Q33" s="459">
        <v>0</v>
      </c>
      <c r="R33" s="459"/>
      <c r="S33" s="459">
        <v>0</v>
      </c>
      <c r="T33" s="459"/>
      <c r="U33" s="459">
        <v>0</v>
      </c>
      <c r="V33" s="459"/>
      <c r="W33" s="459">
        <v>0</v>
      </c>
      <c r="X33" s="459"/>
      <c r="Y33" s="459">
        <v>0</v>
      </c>
      <c r="Z33" s="459"/>
      <c r="AA33" s="459">
        <v>0</v>
      </c>
      <c r="AB33" s="459"/>
      <c r="AC33" s="459">
        <v>0</v>
      </c>
      <c r="AD33" s="459"/>
      <c r="AE33" s="459">
        <v>0</v>
      </c>
      <c r="AF33" s="459"/>
      <c r="AG33" s="459">
        <v>0</v>
      </c>
      <c r="AH33" s="459"/>
      <c r="AI33" s="459">
        <v>0</v>
      </c>
      <c r="AJ33" s="459"/>
      <c r="AK33" s="459">
        <v>0</v>
      </c>
      <c r="AL33" s="459"/>
      <c r="AM33" s="459">
        <v>0</v>
      </c>
      <c r="AN33" s="459"/>
      <c r="AO33" s="459">
        <v>0</v>
      </c>
      <c r="AP33" s="459"/>
      <c r="AQ33" s="459">
        <v>0</v>
      </c>
      <c r="AR33" s="459"/>
      <c r="AS33" s="459">
        <v>0</v>
      </c>
      <c r="AT33" s="459"/>
      <c r="AU33" s="459">
        <v>0</v>
      </c>
      <c r="AV33" s="459"/>
      <c r="AW33" s="459">
        <v>0</v>
      </c>
      <c r="AX33" s="459"/>
      <c r="AY33" s="459">
        <v>0</v>
      </c>
      <c r="AZ33" s="479"/>
      <c r="BA33" s="25">
        <f t="shared" si="3"/>
        <v>0</v>
      </c>
    </row>
    <row r="34" spans="1:72" ht="42" customHeight="1" x14ac:dyDescent="0.25">
      <c r="A34" s="7"/>
      <c r="B34" s="447" t="s">
        <v>120</v>
      </c>
      <c r="C34" s="447" t="s">
        <v>121</v>
      </c>
      <c r="D34" s="692" t="s">
        <v>93</v>
      </c>
      <c r="E34" s="423">
        <v>0</v>
      </c>
      <c r="F34" s="423">
        <v>0</v>
      </c>
      <c r="G34" s="423">
        <v>0</v>
      </c>
      <c r="H34" s="423">
        <v>0</v>
      </c>
      <c r="I34" s="423">
        <v>0</v>
      </c>
      <c r="J34" s="423">
        <v>0</v>
      </c>
      <c r="K34" s="423">
        <v>0</v>
      </c>
      <c r="L34" s="423">
        <v>0</v>
      </c>
      <c r="M34" s="423">
        <v>0</v>
      </c>
      <c r="N34" s="423">
        <v>0</v>
      </c>
      <c r="O34" s="423">
        <v>0</v>
      </c>
      <c r="P34" s="423">
        <v>0</v>
      </c>
      <c r="Q34" s="423">
        <v>0</v>
      </c>
      <c r="R34" s="423">
        <v>0</v>
      </c>
      <c r="S34" s="423">
        <v>0</v>
      </c>
      <c r="T34" s="423">
        <v>0</v>
      </c>
      <c r="U34" s="423">
        <v>0</v>
      </c>
      <c r="V34" s="423">
        <v>0</v>
      </c>
      <c r="W34" s="423">
        <v>0</v>
      </c>
      <c r="X34" s="423">
        <v>0</v>
      </c>
      <c r="Y34" s="423">
        <v>0</v>
      </c>
      <c r="Z34" s="423">
        <v>0</v>
      </c>
      <c r="AA34" s="423">
        <v>0</v>
      </c>
      <c r="AB34" s="423">
        <v>0</v>
      </c>
      <c r="AC34" s="423">
        <v>0</v>
      </c>
      <c r="AD34" s="423">
        <v>0</v>
      </c>
      <c r="AE34" s="423">
        <v>0</v>
      </c>
      <c r="AF34" s="423">
        <v>0</v>
      </c>
      <c r="AG34" s="423">
        <v>0</v>
      </c>
      <c r="AH34" s="423">
        <v>0</v>
      </c>
      <c r="AI34" s="423">
        <v>0</v>
      </c>
      <c r="AJ34" s="423">
        <v>0</v>
      </c>
      <c r="AK34" s="423">
        <v>0</v>
      </c>
      <c r="AL34" s="423">
        <v>0</v>
      </c>
      <c r="AM34" s="423">
        <v>0</v>
      </c>
      <c r="AN34" s="423">
        <v>0</v>
      </c>
      <c r="AO34" s="423">
        <v>0</v>
      </c>
      <c r="AP34" s="423">
        <v>0</v>
      </c>
      <c r="AQ34" s="423">
        <v>0</v>
      </c>
      <c r="AR34" s="423">
        <v>0</v>
      </c>
      <c r="AS34" s="423">
        <v>0</v>
      </c>
      <c r="AT34" s="423">
        <v>0</v>
      </c>
      <c r="AU34" s="423">
        <v>0</v>
      </c>
      <c r="AV34" s="423">
        <v>0</v>
      </c>
      <c r="AW34" s="423">
        <v>0</v>
      </c>
      <c r="AX34" s="423">
        <v>0</v>
      </c>
      <c r="AY34" s="423">
        <v>0</v>
      </c>
      <c r="AZ34" s="423">
        <v>0</v>
      </c>
      <c r="BA34" s="25">
        <f t="shared" si="3"/>
        <v>0</v>
      </c>
    </row>
    <row r="35" spans="1:72" ht="42" customHeight="1" x14ac:dyDescent="0.25">
      <c r="A35" s="7"/>
      <c r="B35" s="446" t="s">
        <v>122</v>
      </c>
      <c r="C35" s="447" t="s">
        <v>123</v>
      </c>
      <c r="D35" s="692" t="s">
        <v>93</v>
      </c>
      <c r="E35" s="423">
        <v>0</v>
      </c>
      <c r="F35" s="423">
        <v>0</v>
      </c>
      <c r="G35" s="423">
        <v>0</v>
      </c>
      <c r="H35" s="423">
        <v>0</v>
      </c>
      <c r="I35" s="423">
        <v>0</v>
      </c>
      <c r="J35" s="423">
        <v>0</v>
      </c>
      <c r="K35" s="423">
        <v>0</v>
      </c>
      <c r="L35" s="423">
        <v>0</v>
      </c>
      <c r="M35" s="423">
        <v>0</v>
      </c>
      <c r="N35" s="423">
        <v>0</v>
      </c>
      <c r="O35" s="423">
        <v>0</v>
      </c>
      <c r="P35" s="423">
        <v>0</v>
      </c>
      <c r="Q35" s="423">
        <v>0</v>
      </c>
      <c r="R35" s="423">
        <v>0</v>
      </c>
      <c r="S35" s="423">
        <v>0</v>
      </c>
      <c r="T35" s="423">
        <v>0</v>
      </c>
      <c r="U35" s="423">
        <v>0</v>
      </c>
      <c r="V35" s="423">
        <v>0</v>
      </c>
      <c r="W35" s="423">
        <v>0</v>
      </c>
      <c r="X35" s="423">
        <v>0</v>
      </c>
      <c r="Y35" s="423">
        <v>0</v>
      </c>
      <c r="Z35" s="423">
        <v>0</v>
      </c>
      <c r="AA35" s="423">
        <v>0</v>
      </c>
      <c r="AB35" s="423">
        <v>0</v>
      </c>
      <c r="AC35" s="423">
        <v>0</v>
      </c>
      <c r="AD35" s="423">
        <v>0</v>
      </c>
      <c r="AE35" s="423">
        <v>0</v>
      </c>
      <c r="AF35" s="423">
        <v>0</v>
      </c>
      <c r="AG35" s="423">
        <v>0</v>
      </c>
      <c r="AH35" s="423">
        <v>0</v>
      </c>
      <c r="AI35" s="423">
        <v>0</v>
      </c>
      <c r="AJ35" s="423">
        <v>0</v>
      </c>
      <c r="AK35" s="423">
        <v>0</v>
      </c>
      <c r="AL35" s="423">
        <v>0</v>
      </c>
      <c r="AM35" s="423">
        <v>0</v>
      </c>
      <c r="AN35" s="423">
        <v>0</v>
      </c>
      <c r="AO35" s="423">
        <v>0</v>
      </c>
      <c r="AP35" s="423">
        <v>0</v>
      </c>
      <c r="AQ35" s="423">
        <v>0</v>
      </c>
      <c r="AR35" s="423">
        <v>0</v>
      </c>
      <c r="AS35" s="423">
        <v>0</v>
      </c>
      <c r="AT35" s="423">
        <v>0</v>
      </c>
      <c r="AU35" s="423">
        <v>0</v>
      </c>
      <c r="AV35" s="423">
        <v>0</v>
      </c>
      <c r="AW35" s="423">
        <v>0</v>
      </c>
      <c r="AX35" s="423">
        <v>0</v>
      </c>
      <c r="AY35" s="423">
        <v>0</v>
      </c>
      <c r="AZ35" s="423">
        <v>0</v>
      </c>
      <c r="BA35" s="25">
        <f t="shared" si="3"/>
        <v>0</v>
      </c>
    </row>
    <row r="36" spans="1:72" ht="48" customHeight="1" x14ac:dyDescent="0.25">
      <c r="A36" s="7"/>
      <c r="B36" s="690" t="s">
        <v>124</v>
      </c>
      <c r="C36" s="690" t="s">
        <v>125</v>
      </c>
      <c r="D36" s="690" t="s">
        <v>93</v>
      </c>
      <c r="E36" s="396">
        <v>0</v>
      </c>
      <c r="F36" s="396">
        <v>0</v>
      </c>
      <c r="G36" s="396">
        <v>0</v>
      </c>
      <c r="H36" s="396">
        <v>0</v>
      </c>
      <c r="I36" s="396">
        <v>0</v>
      </c>
      <c r="J36" s="396">
        <v>0</v>
      </c>
      <c r="K36" s="396">
        <v>0</v>
      </c>
      <c r="L36" s="396">
        <v>0</v>
      </c>
      <c r="M36" s="396">
        <v>0</v>
      </c>
      <c r="N36" s="396">
        <v>0</v>
      </c>
      <c r="O36" s="396">
        <v>0</v>
      </c>
      <c r="P36" s="396">
        <v>0</v>
      </c>
      <c r="Q36" s="396">
        <v>0</v>
      </c>
      <c r="R36" s="396">
        <v>0</v>
      </c>
      <c r="S36" s="396">
        <v>0</v>
      </c>
      <c r="T36" s="396">
        <v>0</v>
      </c>
      <c r="U36" s="396">
        <v>0</v>
      </c>
      <c r="V36" s="396">
        <v>0</v>
      </c>
      <c r="W36" s="396">
        <v>0</v>
      </c>
      <c r="X36" s="396">
        <v>0</v>
      </c>
      <c r="Y36" s="396">
        <v>0</v>
      </c>
      <c r="Z36" s="396">
        <v>0</v>
      </c>
      <c r="AA36" s="396">
        <v>0</v>
      </c>
      <c r="AB36" s="396">
        <v>0</v>
      </c>
      <c r="AC36" s="396">
        <v>0</v>
      </c>
      <c r="AD36" s="396">
        <v>0</v>
      </c>
      <c r="AE36" s="396">
        <v>0</v>
      </c>
      <c r="AF36" s="396">
        <v>0</v>
      </c>
      <c r="AG36" s="396">
        <v>0</v>
      </c>
      <c r="AH36" s="396">
        <v>0</v>
      </c>
      <c r="AI36" s="396">
        <v>0</v>
      </c>
      <c r="AJ36" s="396">
        <v>0</v>
      </c>
      <c r="AK36" s="396">
        <v>0</v>
      </c>
      <c r="AL36" s="396">
        <v>0</v>
      </c>
      <c r="AM36" s="396">
        <v>0</v>
      </c>
      <c r="AN36" s="396">
        <v>0</v>
      </c>
      <c r="AO36" s="396">
        <v>0</v>
      </c>
      <c r="AP36" s="396">
        <v>0</v>
      </c>
      <c r="AQ36" s="396">
        <v>0</v>
      </c>
      <c r="AR36" s="396">
        <v>0</v>
      </c>
      <c r="AS36" s="396">
        <v>0</v>
      </c>
      <c r="AT36" s="396">
        <v>0</v>
      </c>
      <c r="AU36" s="396">
        <v>0</v>
      </c>
      <c r="AV36" s="396">
        <v>0</v>
      </c>
      <c r="AW36" s="396">
        <v>0</v>
      </c>
      <c r="AX36" s="396">
        <v>0</v>
      </c>
      <c r="AY36" s="396">
        <v>0</v>
      </c>
      <c r="AZ36" s="396">
        <v>0</v>
      </c>
      <c r="BA36" s="25">
        <f t="shared" si="3"/>
        <v>0</v>
      </c>
    </row>
    <row r="37" spans="1:72" ht="48" customHeight="1" x14ac:dyDescent="0.25">
      <c r="A37" s="7"/>
      <c r="B37" s="693" t="s">
        <v>126</v>
      </c>
      <c r="C37" s="690" t="s">
        <v>127</v>
      </c>
      <c r="D37" s="690" t="s">
        <v>93</v>
      </c>
      <c r="E37" s="396">
        <v>0</v>
      </c>
      <c r="F37" s="396">
        <v>0</v>
      </c>
      <c r="G37" s="396">
        <v>0</v>
      </c>
      <c r="H37" s="396">
        <v>0</v>
      </c>
      <c r="I37" s="396">
        <v>0</v>
      </c>
      <c r="J37" s="396">
        <v>0</v>
      </c>
      <c r="K37" s="396">
        <v>0</v>
      </c>
      <c r="L37" s="396">
        <v>0</v>
      </c>
      <c r="M37" s="396">
        <v>0</v>
      </c>
      <c r="N37" s="396">
        <v>0</v>
      </c>
      <c r="O37" s="396">
        <v>0</v>
      </c>
      <c r="P37" s="396">
        <v>0</v>
      </c>
      <c r="Q37" s="396">
        <v>0</v>
      </c>
      <c r="R37" s="396">
        <v>0</v>
      </c>
      <c r="S37" s="396">
        <v>0</v>
      </c>
      <c r="T37" s="396">
        <v>0</v>
      </c>
      <c r="U37" s="396">
        <v>0</v>
      </c>
      <c r="V37" s="396">
        <v>0</v>
      </c>
      <c r="W37" s="396">
        <v>0</v>
      </c>
      <c r="X37" s="396">
        <v>0</v>
      </c>
      <c r="Y37" s="396">
        <v>0</v>
      </c>
      <c r="Z37" s="396">
        <v>0</v>
      </c>
      <c r="AA37" s="396">
        <v>0</v>
      </c>
      <c r="AB37" s="396">
        <v>0</v>
      </c>
      <c r="AC37" s="396">
        <v>0</v>
      </c>
      <c r="AD37" s="396">
        <v>0</v>
      </c>
      <c r="AE37" s="396">
        <v>0</v>
      </c>
      <c r="AF37" s="396">
        <v>0</v>
      </c>
      <c r="AG37" s="396">
        <v>0</v>
      </c>
      <c r="AH37" s="396">
        <v>0</v>
      </c>
      <c r="AI37" s="396">
        <v>0</v>
      </c>
      <c r="AJ37" s="396">
        <v>0</v>
      </c>
      <c r="AK37" s="396">
        <v>0</v>
      </c>
      <c r="AL37" s="396">
        <v>0</v>
      </c>
      <c r="AM37" s="396">
        <v>0</v>
      </c>
      <c r="AN37" s="396">
        <v>0</v>
      </c>
      <c r="AO37" s="396">
        <v>0</v>
      </c>
      <c r="AP37" s="396">
        <v>0</v>
      </c>
      <c r="AQ37" s="396">
        <v>0</v>
      </c>
      <c r="AR37" s="396">
        <v>0</v>
      </c>
      <c r="AS37" s="396">
        <v>0</v>
      </c>
      <c r="AT37" s="396">
        <v>0</v>
      </c>
      <c r="AU37" s="396">
        <v>0</v>
      </c>
      <c r="AV37" s="396">
        <v>0</v>
      </c>
      <c r="AW37" s="396">
        <v>0</v>
      </c>
      <c r="AX37" s="396">
        <v>0</v>
      </c>
      <c r="AY37" s="396">
        <v>0</v>
      </c>
      <c r="AZ37" s="396">
        <v>0</v>
      </c>
      <c r="BA37" s="25">
        <f t="shared" si="3"/>
        <v>0</v>
      </c>
    </row>
    <row r="38" spans="1:72" s="687" customFormat="1" ht="48" customHeight="1" x14ac:dyDescent="0.25">
      <c r="A38" s="7"/>
      <c r="B38" s="701" t="s">
        <v>286</v>
      </c>
      <c r="C38" s="703" t="s">
        <v>287</v>
      </c>
      <c r="D38" s="444" t="s">
        <v>93</v>
      </c>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2"/>
      <c r="BA38" s="25"/>
      <c r="BB38" s="4"/>
      <c r="BC38" s="4"/>
      <c r="BD38" s="4"/>
      <c r="BE38" s="4"/>
      <c r="BF38" s="4"/>
      <c r="BG38" s="4"/>
      <c r="BH38" s="4"/>
    </row>
    <row r="39" spans="1:72" s="26" customFormat="1" ht="42" customHeight="1" x14ac:dyDescent="0.25">
      <c r="A39" s="7"/>
      <c r="B39" s="421" t="s">
        <v>128</v>
      </c>
      <c r="C39" s="422" t="s">
        <v>129</v>
      </c>
      <c r="D39" s="444" t="s">
        <v>93</v>
      </c>
      <c r="E39" s="423">
        <v>0</v>
      </c>
      <c r="F39" s="423">
        <v>0</v>
      </c>
      <c r="G39" s="423">
        <v>0</v>
      </c>
      <c r="H39" s="423">
        <v>0</v>
      </c>
      <c r="I39" s="423">
        <v>0</v>
      </c>
      <c r="J39" s="423">
        <v>0</v>
      </c>
      <c r="K39" s="423">
        <v>0</v>
      </c>
      <c r="L39" s="423">
        <v>0</v>
      </c>
      <c r="M39" s="423">
        <v>0</v>
      </c>
      <c r="N39" s="423">
        <v>0</v>
      </c>
      <c r="O39" s="423">
        <v>0</v>
      </c>
      <c r="P39" s="423">
        <v>0</v>
      </c>
      <c r="Q39" s="423">
        <v>0</v>
      </c>
      <c r="R39" s="423">
        <v>0</v>
      </c>
      <c r="S39" s="423">
        <v>0</v>
      </c>
      <c r="T39" s="423">
        <v>0</v>
      </c>
      <c r="U39" s="423">
        <v>0</v>
      </c>
      <c r="V39" s="423">
        <v>0</v>
      </c>
      <c r="W39" s="423">
        <v>0</v>
      </c>
      <c r="X39" s="423">
        <v>0</v>
      </c>
      <c r="Y39" s="423">
        <v>0</v>
      </c>
      <c r="Z39" s="423">
        <v>0</v>
      </c>
      <c r="AA39" s="423">
        <v>0</v>
      </c>
      <c r="AB39" s="423">
        <v>0</v>
      </c>
      <c r="AC39" s="423">
        <v>0</v>
      </c>
      <c r="AD39" s="423">
        <v>0</v>
      </c>
      <c r="AE39" s="423">
        <v>0</v>
      </c>
      <c r="AF39" s="423">
        <v>0</v>
      </c>
      <c r="AG39" s="423">
        <v>0</v>
      </c>
      <c r="AH39" s="423">
        <v>0</v>
      </c>
      <c r="AI39" s="423">
        <v>0</v>
      </c>
      <c r="AJ39" s="423">
        <v>0</v>
      </c>
      <c r="AK39" s="423">
        <v>0</v>
      </c>
      <c r="AL39" s="423">
        <v>0</v>
      </c>
      <c r="AM39" s="423">
        <v>0</v>
      </c>
      <c r="AN39" s="423">
        <v>0</v>
      </c>
      <c r="AO39" s="423">
        <v>0</v>
      </c>
      <c r="AP39" s="423">
        <v>0</v>
      </c>
      <c r="AQ39" s="423">
        <v>0</v>
      </c>
      <c r="AR39" s="423">
        <v>0</v>
      </c>
      <c r="AS39" s="423">
        <v>0</v>
      </c>
      <c r="AT39" s="423">
        <v>0</v>
      </c>
      <c r="AU39" s="423">
        <v>0</v>
      </c>
      <c r="AV39" s="423">
        <v>0</v>
      </c>
      <c r="AW39" s="423">
        <v>0</v>
      </c>
      <c r="AX39" s="423">
        <v>0</v>
      </c>
      <c r="AY39" s="423">
        <v>0</v>
      </c>
      <c r="AZ39" s="423">
        <v>0</v>
      </c>
      <c r="BA39" s="25">
        <f t="shared" si="3"/>
        <v>0</v>
      </c>
      <c r="BB39" s="8"/>
      <c r="BC39" s="8"/>
      <c r="BD39" s="8"/>
      <c r="BE39" s="8"/>
      <c r="BF39" s="8"/>
      <c r="BG39" s="8"/>
      <c r="BH39" s="8"/>
      <c r="BI39" s="7"/>
      <c r="BJ39" s="7"/>
      <c r="BK39" s="7"/>
      <c r="BL39" s="7"/>
      <c r="BM39" s="7"/>
      <c r="BN39" s="7"/>
      <c r="BO39" s="7"/>
      <c r="BP39" s="7"/>
      <c r="BQ39" s="7"/>
      <c r="BR39" s="7"/>
      <c r="BS39" s="7"/>
      <c r="BT39" s="7"/>
    </row>
    <row r="40" spans="1:72" s="26" customFormat="1" ht="48" customHeight="1" x14ac:dyDescent="0.25">
      <c r="A40" s="7"/>
      <c r="B40" s="394" t="s">
        <v>130</v>
      </c>
      <c r="C40" s="395" t="s">
        <v>131</v>
      </c>
      <c r="D40" s="441" t="s">
        <v>93</v>
      </c>
      <c r="E40" s="459">
        <f t="shared" ref="E40:AZ40" si="11">E41+E50+E53</f>
        <v>0</v>
      </c>
      <c r="F40" s="459">
        <f t="shared" si="11"/>
        <v>0</v>
      </c>
      <c r="G40" s="459">
        <f t="shared" si="11"/>
        <v>0</v>
      </c>
      <c r="H40" s="459">
        <f t="shared" si="11"/>
        <v>0</v>
      </c>
      <c r="I40" s="459">
        <f t="shared" si="11"/>
        <v>0</v>
      </c>
      <c r="J40" s="459">
        <f t="shared" si="11"/>
        <v>0</v>
      </c>
      <c r="K40" s="459">
        <f t="shared" si="11"/>
        <v>0</v>
      </c>
      <c r="L40" s="459">
        <f t="shared" si="11"/>
        <v>0</v>
      </c>
      <c r="M40" s="459">
        <f t="shared" si="11"/>
        <v>0</v>
      </c>
      <c r="N40" s="459">
        <f t="shared" si="11"/>
        <v>0</v>
      </c>
      <c r="O40" s="459">
        <f t="shared" si="11"/>
        <v>0</v>
      </c>
      <c r="P40" s="459">
        <f t="shared" si="11"/>
        <v>0</v>
      </c>
      <c r="Q40" s="459">
        <f t="shared" si="11"/>
        <v>0</v>
      </c>
      <c r="R40" s="459">
        <f t="shared" si="11"/>
        <v>0</v>
      </c>
      <c r="S40" s="459">
        <f t="shared" si="11"/>
        <v>0</v>
      </c>
      <c r="T40" s="459">
        <f t="shared" si="11"/>
        <v>0</v>
      </c>
      <c r="U40" s="405">
        <f t="shared" si="11"/>
        <v>0</v>
      </c>
      <c r="V40" s="459">
        <f t="shared" si="11"/>
        <v>0</v>
      </c>
      <c r="W40" s="459">
        <f t="shared" si="11"/>
        <v>0</v>
      </c>
      <c r="X40" s="459">
        <f t="shared" si="11"/>
        <v>0</v>
      </c>
      <c r="Y40" s="405">
        <f t="shared" si="11"/>
        <v>0</v>
      </c>
      <c r="Z40" s="405">
        <f t="shared" si="11"/>
        <v>0</v>
      </c>
      <c r="AA40" s="459">
        <f t="shared" si="11"/>
        <v>0</v>
      </c>
      <c r="AB40" s="459">
        <f t="shared" si="11"/>
        <v>0</v>
      </c>
      <c r="AC40" s="459">
        <f t="shared" si="11"/>
        <v>0</v>
      </c>
      <c r="AD40" s="459">
        <f t="shared" si="11"/>
        <v>0</v>
      </c>
      <c r="AE40" s="459">
        <f t="shared" si="11"/>
        <v>0</v>
      </c>
      <c r="AF40" s="459">
        <f t="shared" si="11"/>
        <v>0</v>
      </c>
      <c r="AG40" s="459">
        <f t="shared" si="11"/>
        <v>0</v>
      </c>
      <c r="AH40" s="459">
        <f t="shared" si="11"/>
        <v>0</v>
      </c>
      <c r="AI40" s="459">
        <f t="shared" si="11"/>
        <v>0</v>
      </c>
      <c r="AJ40" s="459">
        <f t="shared" si="11"/>
        <v>0</v>
      </c>
      <c r="AK40" s="459">
        <f t="shared" si="11"/>
        <v>0</v>
      </c>
      <c r="AL40" s="459">
        <f t="shared" si="11"/>
        <v>0</v>
      </c>
      <c r="AM40" s="459">
        <f t="shared" si="11"/>
        <v>0</v>
      </c>
      <c r="AN40" s="459">
        <f t="shared" si="11"/>
        <v>0</v>
      </c>
      <c r="AO40" s="405">
        <f t="shared" si="11"/>
        <v>0</v>
      </c>
      <c r="AP40" s="405">
        <f t="shared" si="11"/>
        <v>0</v>
      </c>
      <c r="AQ40" s="459">
        <f t="shared" si="11"/>
        <v>0</v>
      </c>
      <c r="AR40" s="459">
        <f t="shared" si="11"/>
        <v>0</v>
      </c>
      <c r="AS40" s="405">
        <f t="shared" si="11"/>
        <v>0</v>
      </c>
      <c r="AT40" s="405">
        <f t="shared" si="11"/>
        <v>0</v>
      </c>
      <c r="AU40" s="459">
        <f t="shared" si="11"/>
        <v>0</v>
      </c>
      <c r="AV40" s="459">
        <f t="shared" si="11"/>
        <v>0</v>
      </c>
      <c r="AW40" s="459">
        <f t="shared" si="11"/>
        <v>7.7942</v>
      </c>
      <c r="AX40" s="459">
        <f t="shared" si="11"/>
        <v>8.7940000000000005</v>
      </c>
      <c r="AY40" s="459">
        <f t="shared" si="11"/>
        <v>0</v>
      </c>
      <c r="AZ40" s="459">
        <f t="shared" si="11"/>
        <v>0</v>
      </c>
      <c r="BA40" s="25">
        <f t="shared" si="3"/>
        <v>8.7940000000000005</v>
      </c>
      <c r="BB40" s="8"/>
      <c r="BC40" s="8"/>
      <c r="BD40" s="8"/>
      <c r="BE40" s="8"/>
      <c r="BF40" s="8"/>
      <c r="BG40" s="8"/>
      <c r="BH40" s="8"/>
      <c r="BI40" s="7"/>
      <c r="BJ40" s="7"/>
      <c r="BK40" s="7"/>
      <c r="BL40" s="7"/>
      <c r="BM40" s="7"/>
      <c r="BN40" s="7"/>
      <c r="BO40" s="7"/>
      <c r="BP40" s="7"/>
      <c r="BQ40" s="7"/>
      <c r="BR40" s="7"/>
      <c r="BS40" s="7"/>
      <c r="BT40" s="7"/>
    </row>
    <row r="41" spans="1:72" s="26" customFormat="1" ht="48" customHeight="1" x14ac:dyDescent="0.25">
      <c r="A41" s="7"/>
      <c r="B41" s="394" t="s">
        <v>132</v>
      </c>
      <c r="C41" s="395" t="s">
        <v>133</v>
      </c>
      <c r="D41" s="394" t="s">
        <v>93</v>
      </c>
      <c r="E41" s="459">
        <f t="shared" ref="E41:AZ41" si="12">E42+E44</f>
        <v>0</v>
      </c>
      <c r="F41" s="459">
        <f t="shared" si="12"/>
        <v>0</v>
      </c>
      <c r="G41" s="459">
        <f t="shared" si="12"/>
        <v>0</v>
      </c>
      <c r="H41" s="459">
        <f t="shared" si="12"/>
        <v>0</v>
      </c>
      <c r="I41" s="459">
        <f t="shared" si="12"/>
        <v>0</v>
      </c>
      <c r="J41" s="459">
        <f t="shared" si="12"/>
        <v>0</v>
      </c>
      <c r="K41" s="459">
        <f t="shared" si="12"/>
        <v>0</v>
      </c>
      <c r="L41" s="459">
        <f t="shared" si="12"/>
        <v>0</v>
      </c>
      <c r="M41" s="459">
        <f t="shared" si="12"/>
        <v>0</v>
      </c>
      <c r="N41" s="459">
        <f t="shared" si="12"/>
        <v>0</v>
      </c>
      <c r="O41" s="459">
        <f t="shared" si="12"/>
        <v>0</v>
      </c>
      <c r="P41" s="459">
        <f t="shared" si="12"/>
        <v>0</v>
      </c>
      <c r="Q41" s="459">
        <f t="shared" si="12"/>
        <v>0</v>
      </c>
      <c r="R41" s="459">
        <f t="shared" si="12"/>
        <v>0</v>
      </c>
      <c r="S41" s="459">
        <f t="shared" si="12"/>
        <v>0</v>
      </c>
      <c r="T41" s="459">
        <f t="shared" si="12"/>
        <v>0</v>
      </c>
      <c r="U41" s="405">
        <f t="shared" si="12"/>
        <v>0</v>
      </c>
      <c r="V41" s="459">
        <f t="shared" si="12"/>
        <v>0</v>
      </c>
      <c r="W41" s="459">
        <f t="shared" si="12"/>
        <v>0</v>
      </c>
      <c r="X41" s="459">
        <f t="shared" si="12"/>
        <v>0</v>
      </c>
      <c r="Y41" s="405">
        <f t="shared" si="12"/>
        <v>0</v>
      </c>
      <c r="Z41" s="405">
        <f t="shared" si="12"/>
        <v>0</v>
      </c>
      <c r="AA41" s="459">
        <f t="shared" si="12"/>
        <v>0</v>
      </c>
      <c r="AB41" s="459">
        <f t="shared" si="12"/>
        <v>0</v>
      </c>
      <c r="AC41" s="459">
        <f t="shared" si="12"/>
        <v>0</v>
      </c>
      <c r="AD41" s="459">
        <f t="shared" si="12"/>
        <v>0</v>
      </c>
      <c r="AE41" s="459">
        <f t="shared" si="12"/>
        <v>0</v>
      </c>
      <c r="AF41" s="459">
        <f t="shared" si="12"/>
        <v>0</v>
      </c>
      <c r="AG41" s="459">
        <f t="shared" si="12"/>
        <v>0</v>
      </c>
      <c r="AH41" s="459">
        <f t="shared" si="12"/>
        <v>0</v>
      </c>
      <c r="AI41" s="459">
        <f t="shared" si="12"/>
        <v>0</v>
      </c>
      <c r="AJ41" s="459">
        <f t="shared" si="12"/>
        <v>0</v>
      </c>
      <c r="AK41" s="459">
        <f t="shared" si="12"/>
        <v>0</v>
      </c>
      <c r="AL41" s="459">
        <f t="shared" si="12"/>
        <v>0</v>
      </c>
      <c r="AM41" s="459">
        <f t="shared" si="12"/>
        <v>0</v>
      </c>
      <c r="AN41" s="459">
        <f t="shared" si="12"/>
        <v>0</v>
      </c>
      <c r="AO41" s="405">
        <f t="shared" si="12"/>
        <v>0</v>
      </c>
      <c r="AP41" s="405">
        <f t="shared" si="12"/>
        <v>0</v>
      </c>
      <c r="AQ41" s="459">
        <f t="shared" si="12"/>
        <v>0</v>
      </c>
      <c r="AR41" s="459">
        <f t="shared" si="12"/>
        <v>0</v>
      </c>
      <c r="AS41" s="405">
        <f t="shared" si="12"/>
        <v>0</v>
      </c>
      <c r="AT41" s="405">
        <f t="shared" si="12"/>
        <v>0</v>
      </c>
      <c r="AU41" s="459">
        <f t="shared" si="12"/>
        <v>0</v>
      </c>
      <c r="AV41" s="459">
        <f t="shared" si="12"/>
        <v>0</v>
      </c>
      <c r="AW41" s="459">
        <f t="shared" si="12"/>
        <v>7.7942</v>
      </c>
      <c r="AX41" s="459">
        <f t="shared" si="12"/>
        <v>8.7940000000000005</v>
      </c>
      <c r="AY41" s="459">
        <f t="shared" si="12"/>
        <v>0</v>
      </c>
      <c r="AZ41" s="459">
        <f t="shared" si="12"/>
        <v>0</v>
      </c>
      <c r="BA41" s="25">
        <f t="shared" si="3"/>
        <v>8.7940000000000005</v>
      </c>
      <c r="BB41" s="8"/>
      <c r="BC41" s="8"/>
      <c r="BD41" s="8"/>
      <c r="BE41" s="8"/>
      <c r="BF41" s="8"/>
      <c r="BG41" s="8"/>
      <c r="BH41" s="8"/>
      <c r="BI41" s="7"/>
      <c r="BJ41" s="7"/>
      <c r="BK41" s="7"/>
      <c r="BL41" s="7"/>
      <c r="BM41" s="7"/>
      <c r="BN41" s="7"/>
      <c r="BO41" s="7"/>
      <c r="BP41" s="7"/>
      <c r="BQ41" s="7"/>
      <c r="BR41" s="7"/>
      <c r="BS41" s="7"/>
      <c r="BT41" s="7"/>
    </row>
    <row r="42" spans="1:72" ht="42" customHeight="1" x14ac:dyDescent="0.25">
      <c r="A42" s="7"/>
      <c r="B42" s="424" t="s">
        <v>134</v>
      </c>
      <c r="C42" s="425" t="s">
        <v>135</v>
      </c>
      <c r="D42" s="424" t="s">
        <v>93</v>
      </c>
      <c r="E42" s="427">
        <f t="shared" ref="E42:AZ42" si="13">SUM(E43:E43)</f>
        <v>0</v>
      </c>
      <c r="F42" s="427">
        <f t="shared" si="13"/>
        <v>0</v>
      </c>
      <c r="G42" s="427">
        <f t="shared" si="13"/>
        <v>0</v>
      </c>
      <c r="H42" s="427">
        <f t="shared" si="13"/>
        <v>0</v>
      </c>
      <c r="I42" s="427">
        <f t="shared" si="13"/>
        <v>0</v>
      </c>
      <c r="J42" s="427">
        <f t="shared" si="13"/>
        <v>0</v>
      </c>
      <c r="K42" s="427">
        <f t="shared" si="13"/>
        <v>0</v>
      </c>
      <c r="L42" s="427">
        <f t="shared" si="13"/>
        <v>0</v>
      </c>
      <c r="M42" s="427">
        <f t="shared" si="13"/>
        <v>0</v>
      </c>
      <c r="N42" s="427">
        <f t="shared" si="13"/>
        <v>0</v>
      </c>
      <c r="O42" s="427">
        <f t="shared" si="13"/>
        <v>0</v>
      </c>
      <c r="P42" s="427">
        <f t="shared" si="13"/>
        <v>0</v>
      </c>
      <c r="Q42" s="427">
        <f t="shared" si="13"/>
        <v>0</v>
      </c>
      <c r="R42" s="427">
        <f t="shared" si="13"/>
        <v>0</v>
      </c>
      <c r="S42" s="427">
        <f t="shared" si="13"/>
        <v>0</v>
      </c>
      <c r="T42" s="427">
        <f t="shared" si="13"/>
        <v>0</v>
      </c>
      <c r="U42" s="427">
        <f t="shared" si="13"/>
        <v>0</v>
      </c>
      <c r="V42" s="427">
        <f t="shared" si="13"/>
        <v>0</v>
      </c>
      <c r="W42" s="427">
        <f t="shared" si="13"/>
        <v>0</v>
      </c>
      <c r="X42" s="427">
        <f t="shared" si="13"/>
        <v>0</v>
      </c>
      <c r="Y42" s="427">
        <f t="shared" si="13"/>
        <v>0</v>
      </c>
      <c r="Z42" s="427">
        <f t="shared" si="13"/>
        <v>0</v>
      </c>
      <c r="AA42" s="427">
        <f t="shared" si="13"/>
        <v>0</v>
      </c>
      <c r="AB42" s="427">
        <f t="shared" si="13"/>
        <v>0</v>
      </c>
      <c r="AC42" s="427">
        <f t="shared" si="13"/>
        <v>0</v>
      </c>
      <c r="AD42" s="427">
        <f t="shared" si="13"/>
        <v>0</v>
      </c>
      <c r="AE42" s="427">
        <f t="shared" si="13"/>
        <v>0</v>
      </c>
      <c r="AF42" s="427">
        <f t="shared" si="13"/>
        <v>0</v>
      </c>
      <c r="AG42" s="427">
        <f t="shared" si="13"/>
        <v>0</v>
      </c>
      <c r="AH42" s="427">
        <f t="shared" si="13"/>
        <v>0</v>
      </c>
      <c r="AI42" s="427">
        <f t="shared" si="13"/>
        <v>0</v>
      </c>
      <c r="AJ42" s="427">
        <f t="shared" si="13"/>
        <v>0</v>
      </c>
      <c r="AK42" s="427">
        <f t="shared" si="13"/>
        <v>0</v>
      </c>
      <c r="AL42" s="427">
        <f t="shared" si="13"/>
        <v>0</v>
      </c>
      <c r="AM42" s="427">
        <f t="shared" si="13"/>
        <v>0</v>
      </c>
      <c r="AN42" s="427">
        <f t="shared" si="13"/>
        <v>0</v>
      </c>
      <c r="AO42" s="427">
        <f t="shared" si="13"/>
        <v>0</v>
      </c>
      <c r="AP42" s="427">
        <f t="shared" si="13"/>
        <v>0</v>
      </c>
      <c r="AQ42" s="427">
        <f t="shared" si="13"/>
        <v>0</v>
      </c>
      <c r="AR42" s="427">
        <f t="shared" si="13"/>
        <v>0</v>
      </c>
      <c r="AS42" s="427">
        <f t="shared" si="13"/>
        <v>0</v>
      </c>
      <c r="AT42" s="427">
        <f t="shared" si="13"/>
        <v>0</v>
      </c>
      <c r="AU42" s="427">
        <f t="shared" si="13"/>
        <v>0</v>
      </c>
      <c r="AV42" s="427">
        <f t="shared" si="13"/>
        <v>0</v>
      </c>
      <c r="AW42" s="427">
        <f t="shared" si="13"/>
        <v>0</v>
      </c>
      <c r="AX42" s="427">
        <f t="shared" si="13"/>
        <v>0</v>
      </c>
      <c r="AY42" s="427">
        <f t="shared" si="13"/>
        <v>0</v>
      </c>
      <c r="AZ42" s="427">
        <f t="shared" si="13"/>
        <v>0</v>
      </c>
      <c r="BA42" s="25">
        <f t="shared" si="3"/>
        <v>0</v>
      </c>
      <c r="BB42" s="8"/>
      <c r="BC42" s="8"/>
      <c r="BD42" s="8"/>
      <c r="BE42" s="8"/>
      <c r="BF42" s="8"/>
      <c r="BG42" s="8"/>
      <c r="BH42" s="8"/>
      <c r="BI42" s="7"/>
      <c r="BJ42" s="7"/>
      <c r="BK42" s="7"/>
      <c r="BL42" s="7"/>
      <c r="BM42" s="7"/>
      <c r="BN42" s="7"/>
      <c r="BO42" s="7"/>
      <c r="BP42" s="7"/>
      <c r="BQ42" s="7"/>
      <c r="BR42" s="7"/>
      <c r="BS42" s="7"/>
      <c r="BT42" s="7"/>
    </row>
    <row r="43" spans="1:72" ht="42" hidden="1" customHeight="1" x14ac:dyDescent="0.25">
      <c r="B43" s="76" t="s">
        <v>192</v>
      </c>
      <c r="C43" s="704"/>
      <c r="D43" s="380"/>
      <c r="E43" s="705">
        <v>0</v>
      </c>
      <c r="F43" s="705">
        <v>0</v>
      </c>
      <c r="G43" s="705">
        <v>0</v>
      </c>
      <c r="H43" s="705">
        <v>0</v>
      </c>
      <c r="I43" s="705">
        <v>0</v>
      </c>
      <c r="J43" s="705">
        <v>0</v>
      </c>
      <c r="K43" s="705">
        <v>0</v>
      </c>
      <c r="L43" s="705">
        <v>0</v>
      </c>
      <c r="M43" s="705">
        <v>0</v>
      </c>
      <c r="N43" s="705">
        <v>0</v>
      </c>
      <c r="O43" s="705">
        <v>0</v>
      </c>
      <c r="P43" s="705">
        <v>0</v>
      </c>
      <c r="Q43" s="705">
        <v>0</v>
      </c>
      <c r="R43" s="705">
        <v>0</v>
      </c>
      <c r="S43" s="705">
        <v>0</v>
      </c>
      <c r="T43" s="705">
        <v>0</v>
      </c>
      <c r="U43" s="705">
        <v>0</v>
      </c>
      <c r="V43" s="705">
        <v>0</v>
      </c>
      <c r="W43" s="705">
        <v>0</v>
      </c>
      <c r="X43" s="705">
        <v>0</v>
      </c>
      <c r="Y43" s="705">
        <v>0</v>
      </c>
      <c r="Z43" s="705">
        <v>0</v>
      </c>
      <c r="AA43" s="705">
        <v>0</v>
      </c>
      <c r="AB43" s="705">
        <v>0</v>
      </c>
      <c r="AC43" s="705">
        <v>0</v>
      </c>
      <c r="AD43" s="705">
        <v>0</v>
      </c>
      <c r="AE43" s="705">
        <v>0</v>
      </c>
      <c r="AF43" s="705">
        <v>0</v>
      </c>
      <c r="AG43" s="705">
        <v>0</v>
      </c>
      <c r="AH43" s="705">
        <v>0</v>
      </c>
      <c r="AI43" s="705">
        <v>0</v>
      </c>
      <c r="AJ43" s="705">
        <v>0</v>
      </c>
      <c r="AK43" s="705">
        <v>0</v>
      </c>
      <c r="AL43" s="705">
        <v>0</v>
      </c>
      <c r="AM43" s="705">
        <v>0</v>
      </c>
      <c r="AN43" s="705">
        <v>0</v>
      </c>
      <c r="AO43" s="705">
        <v>0</v>
      </c>
      <c r="AP43" s="705">
        <v>0</v>
      </c>
      <c r="AQ43" s="705">
        <v>0</v>
      </c>
      <c r="AR43" s="705">
        <v>0</v>
      </c>
      <c r="AS43" s="705">
        <v>0</v>
      </c>
      <c r="AT43" s="705">
        <v>0</v>
      </c>
      <c r="AU43" s="705">
        <v>0</v>
      </c>
      <c r="AV43" s="705">
        <v>0</v>
      </c>
      <c r="AW43" s="705">
        <v>0</v>
      </c>
      <c r="AX43" s="705">
        <v>0</v>
      </c>
      <c r="AY43" s="705">
        <v>0</v>
      </c>
      <c r="AZ43" s="705">
        <v>0</v>
      </c>
      <c r="BA43" s="27">
        <f t="shared" si="3"/>
        <v>0</v>
      </c>
      <c r="BB43" s="4">
        <f>BA43/1.18</f>
        <v>0</v>
      </c>
    </row>
    <row r="44" spans="1:72" ht="42" customHeight="1" x14ac:dyDescent="0.25">
      <c r="A44" s="7"/>
      <c r="B44" s="424" t="s">
        <v>139</v>
      </c>
      <c r="C44" s="425" t="s">
        <v>140</v>
      </c>
      <c r="D44" s="424" t="s">
        <v>93</v>
      </c>
      <c r="E44" s="427">
        <f>SUBTOTAL(9,E45:E46)</f>
        <v>0</v>
      </c>
      <c r="F44" s="427">
        <f t="shared" ref="F44:AZ44" si="14">SUBTOTAL(9,F45:F46)</f>
        <v>0</v>
      </c>
      <c r="G44" s="427">
        <f t="shared" si="14"/>
        <v>0</v>
      </c>
      <c r="H44" s="427">
        <f t="shared" si="14"/>
        <v>0</v>
      </c>
      <c r="I44" s="427">
        <f t="shared" si="14"/>
        <v>0</v>
      </c>
      <c r="J44" s="427">
        <f t="shared" si="14"/>
        <v>0</v>
      </c>
      <c r="K44" s="427">
        <f t="shared" si="14"/>
        <v>0</v>
      </c>
      <c r="L44" s="427">
        <f t="shared" si="14"/>
        <v>0</v>
      </c>
      <c r="M44" s="427">
        <f t="shared" si="14"/>
        <v>0</v>
      </c>
      <c r="N44" s="427">
        <f t="shared" si="14"/>
        <v>0</v>
      </c>
      <c r="O44" s="427">
        <f t="shared" si="14"/>
        <v>0</v>
      </c>
      <c r="P44" s="427">
        <f t="shared" si="14"/>
        <v>0</v>
      </c>
      <c r="Q44" s="427">
        <f t="shared" si="14"/>
        <v>0</v>
      </c>
      <c r="R44" s="427">
        <f t="shared" si="14"/>
        <v>0</v>
      </c>
      <c r="S44" s="427">
        <f t="shared" si="14"/>
        <v>0</v>
      </c>
      <c r="T44" s="427">
        <f t="shared" si="14"/>
        <v>0</v>
      </c>
      <c r="U44" s="427">
        <f t="shared" si="14"/>
        <v>0</v>
      </c>
      <c r="V44" s="427">
        <f t="shared" si="14"/>
        <v>0</v>
      </c>
      <c r="W44" s="427">
        <f t="shared" si="14"/>
        <v>0</v>
      </c>
      <c r="X44" s="427">
        <f t="shared" si="14"/>
        <v>0</v>
      </c>
      <c r="Y44" s="427">
        <f t="shared" si="14"/>
        <v>0</v>
      </c>
      <c r="Z44" s="427">
        <f t="shared" si="14"/>
        <v>0</v>
      </c>
      <c r="AA44" s="427">
        <f t="shared" si="14"/>
        <v>0</v>
      </c>
      <c r="AB44" s="427">
        <f t="shared" si="14"/>
        <v>0</v>
      </c>
      <c r="AC44" s="427">
        <f t="shared" si="14"/>
        <v>0</v>
      </c>
      <c r="AD44" s="427">
        <f t="shared" si="14"/>
        <v>0</v>
      </c>
      <c r="AE44" s="427">
        <f t="shared" si="14"/>
        <v>0</v>
      </c>
      <c r="AF44" s="427">
        <f t="shared" si="14"/>
        <v>0</v>
      </c>
      <c r="AG44" s="427">
        <f t="shared" si="14"/>
        <v>0</v>
      </c>
      <c r="AH44" s="427">
        <f t="shared" si="14"/>
        <v>0</v>
      </c>
      <c r="AI44" s="427">
        <f t="shared" si="14"/>
        <v>0</v>
      </c>
      <c r="AJ44" s="427">
        <f t="shared" si="14"/>
        <v>0</v>
      </c>
      <c r="AK44" s="427">
        <f t="shared" si="14"/>
        <v>0</v>
      </c>
      <c r="AL44" s="427">
        <f t="shared" si="14"/>
        <v>0</v>
      </c>
      <c r="AM44" s="427">
        <f t="shared" si="14"/>
        <v>0</v>
      </c>
      <c r="AN44" s="427">
        <f t="shared" si="14"/>
        <v>0</v>
      </c>
      <c r="AO44" s="427">
        <f t="shared" si="14"/>
        <v>0</v>
      </c>
      <c r="AP44" s="427">
        <f t="shared" si="14"/>
        <v>0</v>
      </c>
      <c r="AQ44" s="427">
        <f t="shared" si="14"/>
        <v>0</v>
      </c>
      <c r="AR44" s="427">
        <f t="shared" si="14"/>
        <v>0</v>
      </c>
      <c r="AS44" s="427">
        <f t="shared" si="14"/>
        <v>0</v>
      </c>
      <c r="AT44" s="427">
        <f t="shared" si="14"/>
        <v>0</v>
      </c>
      <c r="AU44" s="427">
        <f t="shared" si="14"/>
        <v>0</v>
      </c>
      <c r="AV44" s="427">
        <f t="shared" si="14"/>
        <v>0</v>
      </c>
      <c r="AW44" s="427">
        <f>SUBTOTAL(9,AW45:AW49)</f>
        <v>7.7942</v>
      </c>
      <c r="AX44" s="427">
        <f>SUBTOTAL(9,AX45:AX49)</f>
        <v>8.7940000000000005</v>
      </c>
      <c r="AY44" s="427">
        <f t="shared" si="14"/>
        <v>0</v>
      </c>
      <c r="AZ44" s="427">
        <f t="shared" si="14"/>
        <v>0</v>
      </c>
      <c r="BA44" s="25">
        <f t="shared" si="3"/>
        <v>8.7940000000000005</v>
      </c>
    </row>
    <row r="45" spans="1:72" s="384" customFormat="1" ht="33" customHeight="1" x14ac:dyDescent="0.25">
      <c r="A45" s="7"/>
      <c r="B45" s="76" t="s">
        <v>139</v>
      </c>
      <c r="C45" s="399" t="s">
        <v>754</v>
      </c>
      <c r="D45" s="76" t="s">
        <v>755</v>
      </c>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2">
        <v>1.98</v>
      </c>
      <c r="AX45" s="402">
        <v>1.98</v>
      </c>
      <c r="AY45" s="401"/>
      <c r="AZ45" s="401"/>
      <c r="BA45" s="25"/>
      <c r="BB45" s="4"/>
      <c r="BC45" s="4"/>
      <c r="BD45" s="4"/>
      <c r="BE45" s="4"/>
      <c r="BF45" s="4"/>
      <c r="BG45" s="4"/>
      <c r="BH45" s="4"/>
    </row>
    <row r="46" spans="1:72" s="384" customFormat="1" ht="33" customHeight="1" x14ac:dyDescent="0.25">
      <c r="A46" s="7"/>
      <c r="B46" s="76" t="s">
        <v>139</v>
      </c>
      <c r="C46" s="399" t="s">
        <v>757</v>
      </c>
      <c r="D46" s="76" t="s">
        <v>756</v>
      </c>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2">
        <v>2.907</v>
      </c>
      <c r="AX46" s="402">
        <v>2.907</v>
      </c>
      <c r="AY46" s="401"/>
      <c r="AZ46" s="401"/>
      <c r="BA46" s="25"/>
      <c r="BB46" s="4"/>
      <c r="BC46" s="4"/>
      <c r="BD46" s="4"/>
      <c r="BE46" s="4"/>
      <c r="BF46" s="4"/>
      <c r="BG46" s="4"/>
      <c r="BH46" s="4"/>
    </row>
    <row r="47" spans="1:72" s="461" customFormat="1" ht="33" customHeight="1" x14ac:dyDescent="0.25">
      <c r="A47" s="7"/>
      <c r="B47" s="76" t="s">
        <v>139</v>
      </c>
      <c r="C47" s="399" t="s">
        <v>717</v>
      </c>
      <c r="D47" s="76" t="s">
        <v>772</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2">
        <v>2.907</v>
      </c>
      <c r="AX47" s="402">
        <v>2.907</v>
      </c>
      <c r="AY47" s="401"/>
      <c r="AZ47" s="401"/>
      <c r="BA47" s="25"/>
      <c r="BB47" s="4"/>
      <c r="BC47" s="4"/>
      <c r="BD47" s="4"/>
      <c r="BE47" s="4"/>
      <c r="BF47" s="4"/>
      <c r="BG47" s="4"/>
      <c r="BH47" s="4"/>
    </row>
    <row r="48" spans="1:72" s="926" customFormat="1" ht="33" customHeight="1" x14ac:dyDescent="0.25">
      <c r="A48" s="7"/>
      <c r="B48" s="76" t="s">
        <v>139</v>
      </c>
      <c r="C48" s="399" t="s">
        <v>1715</v>
      </c>
      <c r="D48" s="76" t="s">
        <v>1716</v>
      </c>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2">
        <v>1E-4</v>
      </c>
      <c r="AX48" s="402">
        <v>0.5</v>
      </c>
      <c r="AY48" s="401"/>
      <c r="AZ48" s="401"/>
      <c r="BA48" s="25"/>
      <c r="BB48" s="4"/>
      <c r="BC48" s="4"/>
      <c r="BD48" s="4"/>
      <c r="BE48" s="4"/>
      <c r="BF48" s="4"/>
      <c r="BG48" s="4"/>
      <c r="BH48" s="4"/>
    </row>
    <row r="49" spans="1:60" s="926" customFormat="1" ht="33" customHeight="1" x14ac:dyDescent="0.25">
      <c r="A49" s="7"/>
      <c r="B49" s="76" t="s">
        <v>139</v>
      </c>
      <c r="C49" s="399" t="s">
        <v>1717</v>
      </c>
      <c r="D49" s="76" t="s">
        <v>1718</v>
      </c>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2">
        <v>1E-4</v>
      </c>
      <c r="AX49" s="402">
        <v>0.5</v>
      </c>
      <c r="AY49" s="401"/>
      <c r="AZ49" s="401"/>
      <c r="BA49" s="25"/>
      <c r="BB49" s="4"/>
      <c r="BC49" s="4"/>
      <c r="BD49" s="4"/>
      <c r="BE49" s="4"/>
      <c r="BF49" s="4"/>
      <c r="BG49" s="4"/>
      <c r="BH49" s="4"/>
    </row>
    <row r="50" spans="1:60" ht="48" customHeight="1" x14ac:dyDescent="0.25">
      <c r="A50" s="7"/>
      <c r="B50" s="394" t="s">
        <v>141</v>
      </c>
      <c r="C50" s="395" t="s">
        <v>142</v>
      </c>
      <c r="D50" s="394" t="s">
        <v>93</v>
      </c>
      <c r="E50" s="459">
        <f t="shared" ref="E50:AZ50" si="15">E51+E52</f>
        <v>0</v>
      </c>
      <c r="F50" s="459">
        <f t="shared" si="15"/>
        <v>0</v>
      </c>
      <c r="G50" s="459">
        <f t="shared" si="15"/>
        <v>0</v>
      </c>
      <c r="H50" s="459">
        <f t="shared" si="15"/>
        <v>0</v>
      </c>
      <c r="I50" s="459">
        <f t="shared" si="15"/>
        <v>0</v>
      </c>
      <c r="J50" s="459">
        <f t="shared" si="15"/>
        <v>0</v>
      </c>
      <c r="K50" s="459">
        <f t="shared" si="15"/>
        <v>0</v>
      </c>
      <c r="L50" s="459">
        <f t="shared" si="15"/>
        <v>0</v>
      </c>
      <c r="M50" s="459">
        <f t="shared" si="15"/>
        <v>0</v>
      </c>
      <c r="N50" s="459">
        <f t="shared" si="15"/>
        <v>0</v>
      </c>
      <c r="O50" s="459">
        <f t="shared" si="15"/>
        <v>0</v>
      </c>
      <c r="P50" s="459">
        <f t="shared" si="15"/>
        <v>0</v>
      </c>
      <c r="Q50" s="459">
        <f t="shared" si="15"/>
        <v>0</v>
      </c>
      <c r="R50" s="459">
        <f t="shared" si="15"/>
        <v>0</v>
      </c>
      <c r="S50" s="459">
        <f t="shared" si="15"/>
        <v>0</v>
      </c>
      <c r="T50" s="459">
        <f t="shared" si="15"/>
        <v>0</v>
      </c>
      <c r="U50" s="459">
        <f t="shared" si="15"/>
        <v>0</v>
      </c>
      <c r="V50" s="459">
        <f t="shared" si="15"/>
        <v>0</v>
      </c>
      <c r="W50" s="405">
        <f t="shared" si="15"/>
        <v>0</v>
      </c>
      <c r="X50" s="405">
        <f t="shared" si="15"/>
        <v>0</v>
      </c>
      <c r="Y50" s="459">
        <f t="shared" si="15"/>
        <v>0</v>
      </c>
      <c r="Z50" s="459">
        <f t="shared" si="15"/>
        <v>0</v>
      </c>
      <c r="AA50" s="459">
        <f t="shared" si="15"/>
        <v>0</v>
      </c>
      <c r="AB50" s="459">
        <f t="shared" si="15"/>
        <v>0</v>
      </c>
      <c r="AC50" s="459">
        <f t="shared" si="15"/>
        <v>0</v>
      </c>
      <c r="AD50" s="459">
        <f t="shared" si="15"/>
        <v>0</v>
      </c>
      <c r="AE50" s="459">
        <f t="shared" si="15"/>
        <v>0</v>
      </c>
      <c r="AF50" s="459">
        <f t="shared" si="15"/>
        <v>0</v>
      </c>
      <c r="AG50" s="459">
        <f t="shared" si="15"/>
        <v>0</v>
      </c>
      <c r="AH50" s="459">
        <f t="shared" si="15"/>
        <v>0</v>
      </c>
      <c r="AI50" s="459">
        <f t="shared" si="15"/>
        <v>0</v>
      </c>
      <c r="AJ50" s="459">
        <f t="shared" si="15"/>
        <v>0</v>
      </c>
      <c r="AK50" s="459">
        <f t="shared" si="15"/>
        <v>0</v>
      </c>
      <c r="AL50" s="459">
        <f t="shared" si="15"/>
        <v>0</v>
      </c>
      <c r="AM50" s="459">
        <f t="shared" si="15"/>
        <v>0</v>
      </c>
      <c r="AN50" s="459">
        <f t="shared" si="15"/>
        <v>0</v>
      </c>
      <c r="AO50" s="405">
        <f t="shared" si="15"/>
        <v>0</v>
      </c>
      <c r="AP50" s="405">
        <f t="shared" si="15"/>
        <v>0</v>
      </c>
      <c r="AQ50" s="405">
        <f t="shared" si="15"/>
        <v>0</v>
      </c>
      <c r="AR50" s="405">
        <f t="shared" si="15"/>
        <v>0</v>
      </c>
      <c r="AS50" s="405">
        <f t="shared" si="15"/>
        <v>0</v>
      </c>
      <c r="AT50" s="405">
        <f t="shared" si="15"/>
        <v>0</v>
      </c>
      <c r="AU50" s="405">
        <f t="shared" si="15"/>
        <v>0</v>
      </c>
      <c r="AV50" s="405">
        <f t="shared" si="15"/>
        <v>0</v>
      </c>
      <c r="AW50" s="405">
        <f t="shared" si="15"/>
        <v>0</v>
      </c>
      <c r="AX50" s="405">
        <f t="shared" si="15"/>
        <v>0</v>
      </c>
      <c r="AY50" s="405">
        <f t="shared" si="15"/>
        <v>0</v>
      </c>
      <c r="AZ50" s="405">
        <f t="shared" si="15"/>
        <v>0</v>
      </c>
      <c r="BA50" s="25">
        <f t="shared" si="3"/>
        <v>0</v>
      </c>
    </row>
    <row r="51" spans="1:60" ht="42" customHeight="1" x14ac:dyDescent="0.25">
      <c r="A51" s="7"/>
      <c r="B51" s="424" t="s">
        <v>143</v>
      </c>
      <c r="C51" s="425" t="s">
        <v>144</v>
      </c>
      <c r="D51" s="424" t="s">
        <v>93</v>
      </c>
      <c r="E51" s="427">
        <v>0</v>
      </c>
      <c r="F51" s="427">
        <v>0</v>
      </c>
      <c r="G51" s="427">
        <v>0</v>
      </c>
      <c r="H51" s="427">
        <v>0</v>
      </c>
      <c r="I51" s="427">
        <v>0</v>
      </c>
      <c r="J51" s="427">
        <v>0</v>
      </c>
      <c r="K51" s="427">
        <v>0</v>
      </c>
      <c r="L51" s="427">
        <v>0</v>
      </c>
      <c r="M51" s="427">
        <v>0</v>
      </c>
      <c r="N51" s="427">
        <v>0</v>
      </c>
      <c r="O51" s="427">
        <v>0</v>
      </c>
      <c r="P51" s="427">
        <v>0</v>
      </c>
      <c r="Q51" s="427">
        <v>0</v>
      </c>
      <c r="R51" s="427">
        <v>0</v>
      </c>
      <c r="S51" s="427">
        <v>0</v>
      </c>
      <c r="T51" s="427">
        <v>0</v>
      </c>
      <c r="U51" s="427">
        <v>0</v>
      </c>
      <c r="V51" s="427">
        <v>0</v>
      </c>
      <c r="W51" s="427">
        <v>0</v>
      </c>
      <c r="X51" s="427">
        <v>0</v>
      </c>
      <c r="Y51" s="427">
        <v>0</v>
      </c>
      <c r="Z51" s="427">
        <v>0</v>
      </c>
      <c r="AA51" s="427">
        <v>0</v>
      </c>
      <c r="AB51" s="427">
        <v>0</v>
      </c>
      <c r="AC51" s="427">
        <v>0</v>
      </c>
      <c r="AD51" s="427">
        <v>0</v>
      </c>
      <c r="AE51" s="427">
        <v>0</v>
      </c>
      <c r="AF51" s="427">
        <v>0</v>
      </c>
      <c r="AG51" s="427">
        <v>0</v>
      </c>
      <c r="AH51" s="427">
        <v>0</v>
      </c>
      <c r="AI51" s="427">
        <v>0</v>
      </c>
      <c r="AJ51" s="427">
        <v>0</v>
      </c>
      <c r="AK51" s="427">
        <v>0</v>
      </c>
      <c r="AL51" s="427">
        <v>0</v>
      </c>
      <c r="AM51" s="427">
        <v>0</v>
      </c>
      <c r="AN51" s="427">
        <v>0</v>
      </c>
      <c r="AO51" s="427">
        <v>0</v>
      </c>
      <c r="AP51" s="427">
        <v>0</v>
      </c>
      <c r="AQ51" s="427">
        <v>0</v>
      </c>
      <c r="AR51" s="427">
        <v>0</v>
      </c>
      <c r="AS51" s="427">
        <v>0</v>
      </c>
      <c r="AT51" s="427">
        <v>0</v>
      </c>
      <c r="AU51" s="427">
        <v>0</v>
      </c>
      <c r="AV51" s="427">
        <v>0</v>
      </c>
      <c r="AW51" s="427">
        <v>0</v>
      </c>
      <c r="AX51" s="427">
        <v>0</v>
      </c>
      <c r="AY51" s="427">
        <v>0</v>
      </c>
      <c r="AZ51" s="427">
        <v>0</v>
      </c>
      <c r="BA51" s="25">
        <v>0</v>
      </c>
    </row>
    <row r="52" spans="1:60" ht="42" customHeight="1" x14ac:dyDescent="0.25">
      <c r="A52" s="7"/>
      <c r="B52" s="424" t="s">
        <v>148</v>
      </c>
      <c r="C52" s="425" t="s">
        <v>149</v>
      </c>
      <c r="D52" s="424" t="s">
        <v>93</v>
      </c>
      <c r="E52" s="427">
        <v>0</v>
      </c>
      <c r="F52" s="427">
        <v>0</v>
      </c>
      <c r="G52" s="427">
        <v>0</v>
      </c>
      <c r="H52" s="427">
        <v>0</v>
      </c>
      <c r="I52" s="427">
        <v>0</v>
      </c>
      <c r="J52" s="427">
        <v>0</v>
      </c>
      <c r="K52" s="427">
        <v>0</v>
      </c>
      <c r="L52" s="427">
        <v>0</v>
      </c>
      <c r="M52" s="427">
        <v>0</v>
      </c>
      <c r="N52" s="427">
        <v>0</v>
      </c>
      <c r="O52" s="427">
        <v>0</v>
      </c>
      <c r="P52" s="427">
        <v>0</v>
      </c>
      <c r="Q52" s="427">
        <v>0</v>
      </c>
      <c r="R52" s="427">
        <v>0</v>
      </c>
      <c r="S52" s="427">
        <v>0</v>
      </c>
      <c r="T52" s="427">
        <v>0</v>
      </c>
      <c r="U52" s="427">
        <v>0</v>
      </c>
      <c r="V52" s="427">
        <v>0</v>
      </c>
      <c r="W52" s="427">
        <v>0</v>
      </c>
      <c r="X52" s="427">
        <v>0</v>
      </c>
      <c r="Y52" s="427">
        <v>0</v>
      </c>
      <c r="Z52" s="427">
        <v>0</v>
      </c>
      <c r="AA52" s="427">
        <v>0</v>
      </c>
      <c r="AB52" s="427">
        <v>0</v>
      </c>
      <c r="AC52" s="427">
        <v>0</v>
      </c>
      <c r="AD52" s="427">
        <v>0</v>
      </c>
      <c r="AE52" s="427">
        <v>0</v>
      </c>
      <c r="AF52" s="427">
        <v>0</v>
      </c>
      <c r="AG52" s="427">
        <v>0</v>
      </c>
      <c r="AH52" s="427">
        <v>0</v>
      </c>
      <c r="AI52" s="427">
        <v>0</v>
      </c>
      <c r="AJ52" s="427">
        <v>0</v>
      </c>
      <c r="AK52" s="427">
        <v>0</v>
      </c>
      <c r="AL52" s="427">
        <v>0</v>
      </c>
      <c r="AM52" s="427">
        <v>0</v>
      </c>
      <c r="AN52" s="427">
        <v>0</v>
      </c>
      <c r="AO52" s="427">
        <v>0</v>
      </c>
      <c r="AP52" s="427">
        <v>0</v>
      </c>
      <c r="AQ52" s="427">
        <v>0</v>
      </c>
      <c r="AR52" s="427">
        <v>0</v>
      </c>
      <c r="AS52" s="427">
        <v>0</v>
      </c>
      <c r="AT52" s="427">
        <v>0</v>
      </c>
      <c r="AU52" s="427">
        <v>0</v>
      </c>
      <c r="AV52" s="427">
        <v>0</v>
      </c>
      <c r="AW52" s="427">
        <v>0</v>
      </c>
      <c r="AX52" s="427">
        <v>0</v>
      </c>
      <c r="AY52" s="427">
        <v>0</v>
      </c>
      <c r="AZ52" s="427">
        <v>0</v>
      </c>
      <c r="BA52" s="25">
        <f t="shared" si="3"/>
        <v>0</v>
      </c>
    </row>
    <row r="53" spans="1:60" ht="48" customHeight="1" x14ac:dyDescent="0.25">
      <c r="A53" s="7"/>
      <c r="B53" s="394" t="s">
        <v>150</v>
      </c>
      <c r="C53" s="395" t="s">
        <v>151</v>
      </c>
      <c r="D53" s="394" t="s">
        <v>93</v>
      </c>
      <c r="E53" s="459">
        <f>SUBTOTAL(9,E54:E62)</f>
        <v>0</v>
      </c>
      <c r="F53" s="459">
        <f t="shared" ref="F53:AZ53" si="16">SUBTOTAL(9,F54:F62)</f>
        <v>0</v>
      </c>
      <c r="G53" s="459">
        <f t="shared" si="16"/>
        <v>0</v>
      </c>
      <c r="H53" s="459">
        <f t="shared" si="16"/>
        <v>0</v>
      </c>
      <c r="I53" s="459">
        <f t="shared" si="16"/>
        <v>0</v>
      </c>
      <c r="J53" s="459">
        <f t="shared" si="16"/>
        <v>0</v>
      </c>
      <c r="K53" s="459">
        <f t="shared" si="16"/>
        <v>0</v>
      </c>
      <c r="L53" s="459">
        <f t="shared" si="16"/>
        <v>0</v>
      </c>
      <c r="M53" s="459">
        <f t="shared" si="16"/>
        <v>0</v>
      </c>
      <c r="N53" s="459">
        <f t="shared" si="16"/>
        <v>0</v>
      </c>
      <c r="O53" s="459">
        <f t="shared" si="16"/>
        <v>0</v>
      </c>
      <c r="P53" s="459">
        <f t="shared" si="16"/>
        <v>0</v>
      </c>
      <c r="Q53" s="459">
        <f t="shared" si="16"/>
        <v>0</v>
      </c>
      <c r="R53" s="459">
        <f t="shared" si="16"/>
        <v>0</v>
      </c>
      <c r="S53" s="459">
        <f t="shared" si="16"/>
        <v>0</v>
      </c>
      <c r="T53" s="459">
        <f t="shared" si="16"/>
        <v>0</v>
      </c>
      <c r="U53" s="459">
        <f t="shared" si="16"/>
        <v>0</v>
      </c>
      <c r="V53" s="459">
        <f t="shared" si="16"/>
        <v>0</v>
      </c>
      <c r="W53" s="459">
        <f t="shared" si="16"/>
        <v>0</v>
      </c>
      <c r="X53" s="459">
        <f t="shared" si="16"/>
        <v>0</v>
      </c>
      <c r="Y53" s="459">
        <f t="shared" si="16"/>
        <v>0</v>
      </c>
      <c r="Z53" s="459">
        <f t="shared" si="16"/>
        <v>0</v>
      </c>
      <c r="AA53" s="459">
        <f t="shared" si="16"/>
        <v>0</v>
      </c>
      <c r="AB53" s="459">
        <f t="shared" si="16"/>
        <v>0</v>
      </c>
      <c r="AC53" s="459">
        <f t="shared" si="16"/>
        <v>0</v>
      </c>
      <c r="AD53" s="459">
        <f t="shared" si="16"/>
        <v>0</v>
      </c>
      <c r="AE53" s="459">
        <f t="shared" si="16"/>
        <v>0</v>
      </c>
      <c r="AF53" s="459">
        <f t="shared" si="16"/>
        <v>0</v>
      </c>
      <c r="AG53" s="459">
        <f t="shared" si="16"/>
        <v>0</v>
      </c>
      <c r="AH53" s="459">
        <f t="shared" si="16"/>
        <v>0</v>
      </c>
      <c r="AI53" s="459">
        <f t="shared" si="16"/>
        <v>0</v>
      </c>
      <c r="AJ53" s="459">
        <f t="shared" si="16"/>
        <v>0</v>
      </c>
      <c r="AK53" s="459">
        <f t="shared" si="16"/>
        <v>0</v>
      </c>
      <c r="AL53" s="459">
        <f t="shared" si="16"/>
        <v>0</v>
      </c>
      <c r="AM53" s="459">
        <f t="shared" si="16"/>
        <v>0</v>
      </c>
      <c r="AN53" s="459">
        <f t="shared" si="16"/>
        <v>0</v>
      </c>
      <c r="AO53" s="459">
        <f t="shared" si="16"/>
        <v>0</v>
      </c>
      <c r="AP53" s="459">
        <f t="shared" si="16"/>
        <v>0</v>
      </c>
      <c r="AQ53" s="459">
        <f t="shared" si="16"/>
        <v>0</v>
      </c>
      <c r="AR53" s="459">
        <f t="shared" si="16"/>
        <v>0</v>
      </c>
      <c r="AS53" s="459">
        <f t="shared" si="16"/>
        <v>0</v>
      </c>
      <c r="AT53" s="459">
        <f t="shared" si="16"/>
        <v>0</v>
      </c>
      <c r="AU53" s="459">
        <f t="shared" si="16"/>
        <v>0</v>
      </c>
      <c r="AV53" s="459">
        <f t="shared" si="16"/>
        <v>0</v>
      </c>
      <c r="AW53" s="459">
        <f t="shared" si="16"/>
        <v>0</v>
      </c>
      <c r="AX53" s="459">
        <f t="shared" si="16"/>
        <v>0</v>
      </c>
      <c r="AY53" s="459">
        <f t="shared" si="16"/>
        <v>0</v>
      </c>
      <c r="AZ53" s="459">
        <f t="shared" si="16"/>
        <v>0</v>
      </c>
      <c r="BA53" s="25">
        <f t="shared" si="3"/>
        <v>0</v>
      </c>
    </row>
    <row r="54" spans="1:60" ht="42" customHeight="1" x14ac:dyDescent="0.25">
      <c r="A54" s="7"/>
      <c r="B54" s="696" t="s">
        <v>152</v>
      </c>
      <c r="C54" s="697" t="s">
        <v>153</v>
      </c>
      <c r="D54" s="421" t="s">
        <v>93</v>
      </c>
      <c r="E54" s="423">
        <v>0</v>
      </c>
      <c r="F54" s="423">
        <v>0</v>
      </c>
      <c r="G54" s="423">
        <v>0</v>
      </c>
      <c r="H54" s="423">
        <v>0</v>
      </c>
      <c r="I54" s="423">
        <v>0</v>
      </c>
      <c r="J54" s="423">
        <v>0</v>
      </c>
      <c r="K54" s="423">
        <v>0</v>
      </c>
      <c r="L54" s="423">
        <v>0</v>
      </c>
      <c r="M54" s="423">
        <v>0</v>
      </c>
      <c r="N54" s="423">
        <v>0</v>
      </c>
      <c r="O54" s="423">
        <v>0</v>
      </c>
      <c r="P54" s="423">
        <v>0</v>
      </c>
      <c r="Q54" s="423">
        <v>0</v>
      </c>
      <c r="R54" s="423">
        <v>0</v>
      </c>
      <c r="S54" s="423">
        <v>0</v>
      </c>
      <c r="T54" s="423">
        <v>0</v>
      </c>
      <c r="U54" s="423">
        <v>0</v>
      </c>
      <c r="V54" s="423">
        <v>0</v>
      </c>
      <c r="W54" s="423">
        <v>0</v>
      </c>
      <c r="X54" s="423">
        <v>0</v>
      </c>
      <c r="Y54" s="423">
        <v>0</v>
      </c>
      <c r="Z54" s="423">
        <v>0</v>
      </c>
      <c r="AA54" s="423">
        <v>0</v>
      </c>
      <c r="AB54" s="423">
        <v>0</v>
      </c>
      <c r="AC54" s="423">
        <v>0</v>
      </c>
      <c r="AD54" s="423">
        <v>0</v>
      </c>
      <c r="AE54" s="423">
        <v>0</v>
      </c>
      <c r="AF54" s="423">
        <v>0</v>
      </c>
      <c r="AG54" s="423">
        <v>0</v>
      </c>
      <c r="AH54" s="423">
        <v>0</v>
      </c>
      <c r="AI54" s="423">
        <v>0</v>
      </c>
      <c r="AJ54" s="423">
        <v>0</v>
      </c>
      <c r="AK54" s="423">
        <v>0</v>
      </c>
      <c r="AL54" s="423">
        <v>0</v>
      </c>
      <c r="AM54" s="423">
        <v>0</v>
      </c>
      <c r="AN54" s="423">
        <v>0</v>
      </c>
      <c r="AO54" s="423">
        <v>0</v>
      </c>
      <c r="AP54" s="423">
        <v>0</v>
      </c>
      <c r="AQ54" s="423">
        <v>0</v>
      </c>
      <c r="AR54" s="423">
        <v>0</v>
      </c>
      <c r="AS54" s="423">
        <v>0</v>
      </c>
      <c r="AT54" s="423">
        <v>0</v>
      </c>
      <c r="AU54" s="423">
        <v>0</v>
      </c>
      <c r="AV54" s="423">
        <v>0</v>
      </c>
      <c r="AW54" s="423">
        <v>0</v>
      </c>
      <c r="AX54" s="423">
        <v>0</v>
      </c>
      <c r="AY54" s="423">
        <v>0</v>
      </c>
      <c r="AZ54" s="423">
        <v>0</v>
      </c>
      <c r="BA54" s="25">
        <f t="shared" si="3"/>
        <v>0</v>
      </c>
    </row>
    <row r="55" spans="1:60" ht="42" customHeight="1" x14ac:dyDescent="0.25">
      <c r="A55" s="7"/>
      <c r="B55" s="696" t="s">
        <v>154</v>
      </c>
      <c r="C55" s="697" t="s">
        <v>155</v>
      </c>
      <c r="D55" s="421" t="s">
        <v>93</v>
      </c>
      <c r="E55" s="423">
        <v>0</v>
      </c>
      <c r="F55" s="423">
        <v>0</v>
      </c>
      <c r="G55" s="423">
        <v>0</v>
      </c>
      <c r="H55" s="423">
        <v>0</v>
      </c>
      <c r="I55" s="423">
        <v>0</v>
      </c>
      <c r="J55" s="423">
        <v>0</v>
      </c>
      <c r="K55" s="423">
        <v>0</v>
      </c>
      <c r="L55" s="423">
        <v>0</v>
      </c>
      <c r="M55" s="423">
        <v>0</v>
      </c>
      <c r="N55" s="423">
        <v>0</v>
      </c>
      <c r="O55" s="423">
        <v>0</v>
      </c>
      <c r="P55" s="423">
        <v>0</v>
      </c>
      <c r="Q55" s="423">
        <v>0</v>
      </c>
      <c r="R55" s="423">
        <v>0</v>
      </c>
      <c r="S55" s="423">
        <v>0</v>
      </c>
      <c r="T55" s="423">
        <v>0</v>
      </c>
      <c r="U55" s="423">
        <v>0</v>
      </c>
      <c r="V55" s="423">
        <v>0</v>
      </c>
      <c r="W55" s="423">
        <v>0</v>
      </c>
      <c r="X55" s="423">
        <v>0</v>
      </c>
      <c r="Y55" s="423">
        <v>0</v>
      </c>
      <c r="Z55" s="423">
        <v>0</v>
      </c>
      <c r="AA55" s="423">
        <v>0</v>
      </c>
      <c r="AB55" s="423">
        <v>0</v>
      </c>
      <c r="AC55" s="423">
        <v>0</v>
      </c>
      <c r="AD55" s="423">
        <v>0</v>
      </c>
      <c r="AE55" s="423">
        <v>0</v>
      </c>
      <c r="AF55" s="423">
        <v>0</v>
      </c>
      <c r="AG55" s="423">
        <v>0</v>
      </c>
      <c r="AH55" s="423">
        <v>0</v>
      </c>
      <c r="AI55" s="423">
        <v>0</v>
      </c>
      <c r="AJ55" s="423">
        <v>0</v>
      </c>
      <c r="AK55" s="423">
        <v>0</v>
      </c>
      <c r="AL55" s="423">
        <v>0</v>
      </c>
      <c r="AM55" s="423">
        <v>0</v>
      </c>
      <c r="AN55" s="423">
        <v>0</v>
      </c>
      <c r="AO55" s="423">
        <v>0</v>
      </c>
      <c r="AP55" s="423">
        <v>0</v>
      </c>
      <c r="AQ55" s="423">
        <v>0</v>
      </c>
      <c r="AR55" s="423">
        <v>0</v>
      </c>
      <c r="AS55" s="423">
        <v>0</v>
      </c>
      <c r="AT55" s="423">
        <v>0</v>
      </c>
      <c r="AU55" s="423">
        <v>0</v>
      </c>
      <c r="AV55" s="423">
        <v>0</v>
      </c>
      <c r="AW55" s="423">
        <v>0</v>
      </c>
      <c r="AX55" s="423">
        <v>0</v>
      </c>
      <c r="AY55" s="423">
        <v>0</v>
      </c>
      <c r="AZ55" s="423">
        <v>0</v>
      </c>
      <c r="BA55" s="25">
        <f t="shared" si="3"/>
        <v>0</v>
      </c>
    </row>
    <row r="56" spans="1:60" s="384" customFormat="1" ht="47.25" hidden="1" customHeight="1" x14ac:dyDescent="0.25">
      <c r="A56" s="7"/>
      <c r="B56" s="386" t="s">
        <v>154</v>
      </c>
      <c r="C56" s="387" t="s">
        <v>749</v>
      </c>
      <c r="D56" s="388" t="s">
        <v>759</v>
      </c>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25"/>
      <c r="BB56" s="4"/>
      <c r="BC56" s="4"/>
      <c r="BD56" s="4"/>
      <c r="BE56" s="4"/>
      <c r="BF56" s="4"/>
      <c r="BG56" s="4"/>
      <c r="BH56" s="4"/>
    </row>
    <row r="57" spans="1:60" ht="42" customHeight="1" x14ac:dyDescent="0.25">
      <c r="A57" s="7"/>
      <c r="B57" s="421" t="s">
        <v>156</v>
      </c>
      <c r="C57" s="422" t="s">
        <v>157</v>
      </c>
      <c r="D57" s="421" t="s">
        <v>93</v>
      </c>
      <c r="E57" s="423">
        <v>0</v>
      </c>
      <c r="F57" s="423">
        <v>0</v>
      </c>
      <c r="G57" s="423">
        <v>0</v>
      </c>
      <c r="H57" s="423">
        <v>0</v>
      </c>
      <c r="I57" s="423">
        <v>0</v>
      </c>
      <c r="J57" s="423">
        <v>0</v>
      </c>
      <c r="K57" s="423">
        <v>0</v>
      </c>
      <c r="L57" s="423">
        <v>0</v>
      </c>
      <c r="M57" s="423">
        <v>0</v>
      </c>
      <c r="N57" s="423">
        <v>0</v>
      </c>
      <c r="O57" s="423">
        <v>0</v>
      </c>
      <c r="P57" s="423">
        <v>0</v>
      </c>
      <c r="Q57" s="423">
        <v>0</v>
      </c>
      <c r="R57" s="423">
        <v>0</v>
      </c>
      <c r="S57" s="423">
        <v>0</v>
      </c>
      <c r="T57" s="423">
        <v>0</v>
      </c>
      <c r="U57" s="423">
        <v>0</v>
      </c>
      <c r="V57" s="423">
        <v>0</v>
      </c>
      <c r="W57" s="423">
        <v>0</v>
      </c>
      <c r="X57" s="423">
        <v>0</v>
      </c>
      <c r="Y57" s="423">
        <v>0</v>
      </c>
      <c r="Z57" s="423">
        <v>0</v>
      </c>
      <c r="AA57" s="423">
        <v>0</v>
      </c>
      <c r="AB57" s="423">
        <v>0</v>
      </c>
      <c r="AC57" s="423">
        <v>0</v>
      </c>
      <c r="AD57" s="423">
        <v>0</v>
      </c>
      <c r="AE57" s="423">
        <v>0</v>
      </c>
      <c r="AF57" s="423">
        <v>0</v>
      </c>
      <c r="AG57" s="423">
        <v>0</v>
      </c>
      <c r="AH57" s="423">
        <v>0</v>
      </c>
      <c r="AI57" s="423">
        <v>0</v>
      </c>
      <c r="AJ57" s="423">
        <v>0</v>
      </c>
      <c r="AK57" s="423">
        <v>0</v>
      </c>
      <c r="AL57" s="423">
        <v>0</v>
      </c>
      <c r="AM57" s="423">
        <v>0</v>
      </c>
      <c r="AN57" s="423">
        <v>0</v>
      </c>
      <c r="AO57" s="423">
        <v>0</v>
      </c>
      <c r="AP57" s="423">
        <v>0</v>
      </c>
      <c r="AQ57" s="423">
        <v>0</v>
      </c>
      <c r="AR57" s="423">
        <v>0</v>
      </c>
      <c r="AS57" s="423">
        <v>0</v>
      </c>
      <c r="AT57" s="423">
        <v>0</v>
      </c>
      <c r="AU57" s="423">
        <v>0</v>
      </c>
      <c r="AV57" s="423">
        <v>0</v>
      </c>
      <c r="AW57" s="423">
        <v>0</v>
      </c>
      <c r="AX57" s="423">
        <v>0</v>
      </c>
      <c r="AY57" s="423">
        <v>0</v>
      </c>
      <c r="AZ57" s="423">
        <v>0</v>
      </c>
      <c r="BA57" s="25">
        <f t="shared" si="3"/>
        <v>0</v>
      </c>
    </row>
    <row r="58" spans="1:60" ht="42" customHeight="1" x14ac:dyDescent="0.25">
      <c r="A58" s="7"/>
      <c r="B58" s="421" t="s">
        <v>158</v>
      </c>
      <c r="C58" s="422" t="s">
        <v>159</v>
      </c>
      <c r="D58" s="421" t="s">
        <v>93</v>
      </c>
      <c r="E58" s="423">
        <v>0</v>
      </c>
      <c r="F58" s="423">
        <v>0</v>
      </c>
      <c r="G58" s="423">
        <v>0</v>
      </c>
      <c r="H58" s="423">
        <v>0</v>
      </c>
      <c r="I58" s="423">
        <v>0</v>
      </c>
      <c r="J58" s="423">
        <v>0</v>
      </c>
      <c r="K58" s="423">
        <v>0</v>
      </c>
      <c r="L58" s="423">
        <v>0</v>
      </c>
      <c r="M58" s="423">
        <v>0</v>
      </c>
      <c r="N58" s="423">
        <v>0</v>
      </c>
      <c r="O58" s="423">
        <v>0</v>
      </c>
      <c r="P58" s="423">
        <v>0</v>
      </c>
      <c r="Q58" s="423">
        <v>0</v>
      </c>
      <c r="R58" s="423">
        <v>0</v>
      </c>
      <c r="S58" s="423">
        <v>0</v>
      </c>
      <c r="T58" s="423">
        <v>0</v>
      </c>
      <c r="U58" s="423">
        <v>0</v>
      </c>
      <c r="V58" s="423">
        <v>0</v>
      </c>
      <c r="W58" s="423">
        <v>0</v>
      </c>
      <c r="X58" s="423">
        <v>0</v>
      </c>
      <c r="Y58" s="423">
        <v>0</v>
      </c>
      <c r="Z58" s="423">
        <v>0</v>
      </c>
      <c r="AA58" s="423">
        <v>0</v>
      </c>
      <c r="AB58" s="423">
        <v>0</v>
      </c>
      <c r="AC58" s="423">
        <v>0</v>
      </c>
      <c r="AD58" s="423">
        <v>0</v>
      </c>
      <c r="AE58" s="423">
        <v>0</v>
      </c>
      <c r="AF58" s="423">
        <v>0</v>
      </c>
      <c r="AG58" s="423">
        <v>0</v>
      </c>
      <c r="AH58" s="423">
        <v>0</v>
      </c>
      <c r="AI58" s="423">
        <v>0</v>
      </c>
      <c r="AJ58" s="423">
        <v>0</v>
      </c>
      <c r="AK58" s="423">
        <v>0</v>
      </c>
      <c r="AL58" s="423">
        <v>0</v>
      </c>
      <c r="AM58" s="423">
        <v>0</v>
      </c>
      <c r="AN58" s="423">
        <v>0</v>
      </c>
      <c r="AO58" s="423">
        <v>0</v>
      </c>
      <c r="AP58" s="423">
        <v>0</v>
      </c>
      <c r="AQ58" s="423">
        <v>0</v>
      </c>
      <c r="AR58" s="423">
        <v>0</v>
      </c>
      <c r="AS58" s="423">
        <v>0</v>
      </c>
      <c r="AT58" s="423">
        <v>0</v>
      </c>
      <c r="AU58" s="423">
        <v>0</v>
      </c>
      <c r="AV58" s="423">
        <v>0</v>
      </c>
      <c r="AW58" s="423">
        <v>0</v>
      </c>
      <c r="AX58" s="423">
        <v>0</v>
      </c>
      <c r="AY58" s="423">
        <v>0</v>
      </c>
      <c r="AZ58" s="423">
        <v>0</v>
      </c>
      <c r="BA58" s="25">
        <f t="shared" si="3"/>
        <v>0</v>
      </c>
    </row>
    <row r="59" spans="1:60" ht="42" customHeight="1" x14ac:dyDescent="0.25">
      <c r="A59" s="7"/>
      <c r="B59" s="421" t="s">
        <v>160</v>
      </c>
      <c r="C59" s="422" t="s">
        <v>161</v>
      </c>
      <c r="D59" s="421" t="s">
        <v>93</v>
      </c>
      <c r="E59" s="423">
        <v>0</v>
      </c>
      <c r="F59" s="423">
        <v>0</v>
      </c>
      <c r="G59" s="423">
        <v>0</v>
      </c>
      <c r="H59" s="423">
        <v>0</v>
      </c>
      <c r="I59" s="423">
        <v>0</v>
      </c>
      <c r="J59" s="423">
        <v>0</v>
      </c>
      <c r="K59" s="423">
        <v>0</v>
      </c>
      <c r="L59" s="423">
        <v>0</v>
      </c>
      <c r="M59" s="423">
        <v>0</v>
      </c>
      <c r="N59" s="423">
        <v>0</v>
      </c>
      <c r="O59" s="423">
        <v>0</v>
      </c>
      <c r="P59" s="423">
        <v>0</v>
      </c>
      <c r="Q59" s="423">
        <v>0</v>
      </c>
      <c r="R59" s="423">
        <v>0</v>
      </c>
      <c r="S59" s="423">
        <v>0</v>
      </c>
      <c r="T59" s="423">
        <v>0</v>
      </c>
      <c r="U59" s="423">
        <v>0</v>
      </c>
      <c r="V59" s="423">
        <v>0</v>
      </c>
      <c r="W59" s="423">
        <v>0</v>
      </c>
      <c r="X59" s="423">
        <v>0</v>
      </c>
      <c r="Y59" s="423">
        <v>0</v>
      </c>
      <c r="Z59" s="423">
        <v>0</v>
      </c>
      <c r="AA59" s="423">
        <v>0</v>
      </c>
      <c r="AB59" s="423">
        <v>0</v>
      </c>
      <c r="AC59" s="423">
        <v>0</v>
      </c>
      <c r="AD59" s="423">
        <v>0</v>
      </c>
      <c r="AE59" s="423">
        <v>0</v>
      </c>
      <c r="AF59" s="423">
        <v>0</v>
      </c>
      <c r="AG59" s="423">
        <v>0</v>
      </c>
      <c r="AH59" s="423">
        <v>0</v>
      </c>
      <c r="AI59" s="423">
        <v>0</v>
      </c>
      <c r="AJ59" s="423">
        <v>0</v>
      </c>
      <c r="AK59" s="423">
        <v>0</v>
      </c>
      <c r="AL59" s="423">
        <v>0</v>
      </c>
      <c r="AM59" s="423">
        <v>0</v>
      </c>
      <c r="AN59" s="423">
        <v>0</v>
      </c>
      <c r="AO59" s="423">
        <v>0</v>
      </c>
      <c r="AP59" s="423">
        <v>0</v>
      </c>
      <c r="AQ59" s="423">
        <v>0</v>
      </c>
      <c r="AR59" s="423">
        <v>0</v>
      </c>
      <c r="AS59" s="423">
        <v>0</v>
      </c>
      <c r="AT59" s="423">
        <v>0</v>
      </c>
      <c r="AU59" s="423">
        <v>0</v>
      </c>
      <c r="AV59" s="423">
        <v>0</v>
      </c>
      <c r="AW59" s="423">
        <v>0</v>
      </c>
      <c r="AX59" s="423">
        <v>0</v>
      </c>
      <c r="AY59" s="423">
        <v>0</v>
      </c>
      <c r="AZ59" s="423">
        <v>0</v>
      </c>
      <c r="BA59" s="25">
        <f t="shared" si="3"/>
        <v>0</v>
      </c>
    </row>
    <row r="60" spans="1:60" ht="42" customHeight="1" x14ac:dyDescent="0.25">
      <c r="A60" s="7"/>
      <c r="B60" s="421" t="s">
        <v>165</v>
      </c>
      <c r="C60" s="422" t="s">
        <v>166</v>
      </c>
      <c r="D60" s="421" t="s">
        <v>93</v>
      </c>
      <c r="E60" s="423">
        <v>0</v>
      </c>
      <c r="F60" s="423">
        <v>0</v>
      </c>
      <c r="G60" s="423">
        <v>0</v>
      </c>
      <c r="H60" s="423">
        <v>0</v>
      </c>
      <c r="I60" s="423">
        <v>0</v>
      </c>
      <c r="J60" s="423">
        <v>0</v>
      </c>
      <c r="K60" s="423">
        <v>0</v>
      </c>
      <c r="L60" s="423">
        <v>0</v>
      </c>
      <c r="M60" s="423">
        <v>0</v>
      </c>
      <c r="N60" s="423">
        <v>0</v>
      </c>
      <c r="O60" s="423">
        <v>0</v>
      </c>
      <c r="P60" s="423">
        <v>0</v>
      </c>
      <c r="Q60" s="423">
        <v>0</v>
      </c>
      <c r="R60" s="423">
        <v>0</v>
      </c>
      <c r="S60" s="423">
        <v>0</v>
      </c>
      <c r="T60" s="423">
        <v>0</v>
      </c>
      <c r="U60" s="423">
        <v>0</v>
      </c>
      <c r="V60" s="423">
        <v>0</v>
      </c>
      <c r="W60" s="423">
        <v>0</v>
      </c>
      <c r="X60" s="423">
        <v>0</v>
      </c>
      <c r="Y60" s="423">
        <v>0</v>
      </c>
      <c r="Z60" s="423">
        <v>0</v>
      </c>
      <c r="AA60" s="423">
        <v>0</v>
      </c>
      <c r="AB60" s="423">
        <v>0</v>
      </c>
      <c r="AC60" s="423">
        <v>0</v>
      </c>
      <c r="AD60" s="423">
        <v>0</v>
      </c>
      <c r="AE60" s="423">
        <v>0</v>
      </c>
      <c r="AF60" s="423">
        <v>0</v>
      </c>
      <c r="AG60" s="423">
        <v>0</v>
      </c>
      <c r="AH60" s="423">
        <v>0</v>
      </c>
      <c r="AI60" s="423">
        <v>0</v>
      </c>
      <c r="AJ60" s="423">
        <v>0</v>
      </c>
      <c r="AK60" s="423">
        <v>0</v>
      </c>
      <c r="AL60" s="423">
        <v>0</v>
      </c>
      <c r="AM60" s="423">
        <v>0</v>
      </c>
      <c r="AN60" s="423">
        <v>0</v>
      </c>
      <c r="AO60" s="423">
        <v>0</v>
      </c>
      <c r="AP60" s="423">
        <v>0</v>
      </c>
      <c r="AQ60" s="423">
        <v>0</v>
      </c>
      <c r="AR60" s="423">
        <v>0</v>
      </c>
      <c r="AS60" s="423">
        <v>0</v>
      </c>
      <c r="AT60" s="423">
        <v>0</v>
      </c>
      <c r="AU60" s="423">
        <v>0</v>
      </c>
      <c r="AV60" s="423">
        <v>0</v>
      </c>
      <c r="AW60" s="423">
        <v>0</v>
      </c>
      <c r="AX60" s="423">
        <v>0</v>
      </c>
      <c r="AY60" s="423">
        <v>0</v>
      </c>
      <c r="AZ60" s="423">
        <v>0</v>
      </c>
      <c r="BA60" s="25">
        <f t="shared" si="3"/>
        <v>0</v>
      </c>
    </row>
    <row r="61" spans="1:60" ht="42" customHeight="1" x14ac:dyDescent="0.25">
      <c r="A61" s="7"/>
      <c r="B61" s="696" t="s">
        <v>167</v>
      </c>
      <c r="C61" s="697" t="s">
        <v>168</v>
      </c>
      <c r="D61" s="421" t="s">
        <v>93</v>
      </c>
      <c r="E61" s="423">
        <v>0</v>
      </c>
      <c r="F61" s="423">
        <v>0</v>
      </c>
      <c r="G61" s="423">
        <v>0</v>
      </c>
      <c r="H61" s="423">
        <v>0</v>
      </c>
      <c r="I61" s="423">
        <v>0</v>
      </c>
      <c r="J61" s="423">
        <v>0</v>
      </c>
      <c r="K61" s="423">
        <v>0</v>
      </c>
      <c r="L61" s="423">
        <v>0</v>
      </c>
      <c r="M61" s="423">
        <v>0</v>
      </c>
      <c r="N61" s="423">
        <v>0</v>
      </c>
      <c r="O61" s="423">
        <v>0</v>
      </c>
      <c r="P61" s="423">
        <v>0</v>
      </c>
      <c r="Q61" s="423">
        <v>0</v>
      </c>
      <c r="R61" s="423">
        <v>0</v>
      </c>
      <c r="S61" s="423">
        <v>0</v>
      </c>
      <c r="T61" s="423">
        <v>0</v>
      </c>
      <c r="U61" s="423">
        <v>0</v>
      </c>
      <c r="V61" s="423">
        <v>0</v>
      </c>
      <c r="W61" s="423">
        <v>0</v>
      </c>
      <c r="X61" s="423">
        <v>0</v>
      </c>
      <c r="Y61" s="423">
        <v>0</v>
      </c>
      <c r="Z61" s="423">
        <v>0</v>
      </c>
      <c r="AA61" s="423">
        <v>0</v>
      </c>
      <c r="AB61" s="423">
        <v>0</v>
      </c>
      <c r="AC61" s="423">
        <v>0</v>
      </c>
      <c r="AD61" s="423">
        <v>0</v>
      </c>
      <c r="AE61" s="423">
        <v>0</v>
      </c>
      <c r="AF61" s="423">
        <v>0</v>
      </c>
      <c r="AG61" s="423">
        <v>0</v>
      </c>
      <c r="AH61" s="423">
        <v>0</v>
      </c>
      <c r="AI61" s="423">
        <v>0</v>
      </c>
      <c r="AJ61" s="423">
        <v>0</v>
      </c>
      <c r="AK61" s="423">
        <v>0</v>
      </c>
      <c r="AL61" s="423">
        <v>0</v>
      </c>
      <c r="AM61" s="423">
        <v>0</v>
      </c>
      <c r="AN61" s="423">
        <v>0</v>
      </c>
      <c r="AO61" s="423">
        <v>0</v>
      </c>
      <c r="AP61" s="423">
        <v>0</v>
      </c>
      <c r="AQ61" s="423">
        <v>0</v>
      </c>
      <c r="AR61" s="423">
        <v>0</v>
      </c>
      <c r="AS61" s="423">
        <v>0</v>
      </c>
      <c r="AT61" s="423">
        <v>0</v>
      </c>
      <c r="AU61" s="423">
        <v>0</v>
      </c>
      <c r="AV61" s="423">
        <v>0</v>
      </c>
      <c r="AW61" s="423">
        <v>0</v>
      </c>
      <c r="AX61" s="423">
        <v>0</v>
      </c>
      <c r="AY61" s="423">
        <v>0</v>
      </c>
      <c r="AZ61" s="423">
        <v>0</v>
      </c>
      <c r="BA61" s="25">
        <f t="shared" si="3"/>
        <v>0</v>
      </c>
    </row>
    <row r="62" spans="1:60" ht="42" customHeight="1" x14ac:dyDescent="0.25">
      <c r="A62" s="7"/>
      <c r="B62" s="696" t="s">
        <v>169</v>
      </c>
      <c r="C62" s="697" t="s">
        <v>170</v>
      </c>
      <c r="D62" s="421" t="s">
        <v>93</v>
      </c>
      <c r="E62" s="423">
        <v>0</v>
      </c>
      <c r="F62" s="423">
        <v>0</v>
      </c>
      <c r="G62" s="423">
        <v>0</v>
      </c>
      <c r="H62" s="423">
        <v>0</v>
      </c>
      <c r="I62" s="423">
        <v>0</v>
      </c>
      <c r="J62" s="423">
        <v>0</v>
      </c>
      <c r="K62" s="423">
        <v>0</v>
      </c>
      <c r="L62" s="423">
        <v>0</v>
      </c>
      <c r="M62" s="423">
        <v>0</v>
      </c>
      <c r="N62" s="423">
        <v>0</v>
      </c>
      <c r="O62" s="423">
        <v>0</v>
      </c>
      <c r="P62" s="423">
        <v>0</v>
      </c>
      <c r="Q62" s="423">
        <v>0</v>
      </c>
      <c r="R62" s="423">
        <v>0</v>
      </c>
      <c r="S62" s="423">
        <v>0</v>
      </c>
      <c r="T62" s="423">
        <v>0</v>
      </c>
      <c r="U62" s="423">
        <v>0</v>
      </c>
      <c r="V62" s="423">
        <v>0</v>
      </c>
      <c r="W62" s="423">
        <v>0</v>
      </c>
      <c r="X62" s="423">
        <v>0</v>
      </c>
      <c r="Y62" s="423">
        <v>0</v>
      </c>
      <c r="Z62" s="423">
        <v>0</v>
      </c>
      <c r="AA62" s="423">
        <v>0</v>
      </c>
      <c r="AB62" s="423">
        <v>0</v>
      </c>
      <c r="AC62" s="423">
        <v>0</v>
      </c>
      <c r="AD62" s="423">
        <v>0</v>
      </c>
      <c r="AE62" s="423">
        <v>0</v>
      </c>
      <c r="AF62" s="423">
        <v>0</v>
      </c>
      <c r="AG62" s="423">
        <v>0</v>
      </c>
      <c r="AH62" s="423">
        <v>0</v>
      </c>
      <c r="AI62" s="423">
        <v>0</v>
      </c>
      <c r="AJ62" s="423">
        <v>0</v>
      </c>
      <c r="AK62" s="423">
        <v>0</v>
      </c>
      <c r="AL62" s="423">
        <v>0</v>
      </c>
      <c r="AM62" s="423">
        <v>0</v>
      </c>
      <c r="AN62" s="423">
        <v>0</v>
      </c>
      <c r="AO62" s="423">
        <v>0</v>
      </c>
      <c r="AP62" s="423">
        <v>0</v>
      </c>
      <c r="AQ62" s="423">
        <v>0</v>
      </c>
      <c r="AR62" s="423">
        <v>0</v>
      </c>
      <c r="AS62" s="423">
        <v>0</v>
      </c>
      <c r="AT62" s="423">
        <v>0</v>
      </c>
      <c r="AU62" s="423">
        <v>0</v>
      </c>
      <c r="AV62" s="423">
        <v>0</v>
      </c>
      <c r="AW62" s="423">
        <v>0</v>
      </c>
      <c r="AX62" s="423">
        <v>0</v>
      </c>
      <c r="AY62" s="423">
        <v>0</v>
      </c>
      <c r="AZ62" s="423">
        <v>0</v>
      </c>
      <c r="BA62" s="25">
        <f t="shared" si="3"/>
        <v>0</v>
      </c>
    </row>
    <row r="63" spans="1:60" ht="48" customHeight="1" x14ac:dyDescent="0.25">
      <c r="A63" s="7"/>
      <c r="B63" s="394" t="s">
        <v>171</v>
      </c>
      <c r="C63" s="395" t="s">
        <v>172</v>
      </c>
      <c r="D63" s="394" t="s">
        <v>93</v>
      </c>
      <c r="E63" s="459">
        <f>E64+E65</f>
        <v>0</v>
      </c>
      <c r="F63" s="459">
        <f>F64+F65</f>
        <v>0</v>
      </c>
      <c r="G63" s="459">
        <f t="shared" ref="G63:AZ63" si="17">G64+G65</f>
        <v>0</v>
      </c>
      <c r="H63" s="459">
        <f t="shared" si="17"/>
        <v>0</v>
      </c>
      <c r="I63" s="459">
        <f t="shared" si="17"/>
        <v>0</v>
      </c>
      <c r="J63" s="459">
        <f t="shared" si="17"/>
        <v>0</v>
      </c>
      <c r="K63" s="459">
        <f t="shared" si="17"/>
        <v>0</v>
      </c>
      <c r="L63" s="459">
        <f t="shared" si="17"/>
        <v>0</v>
      </c>
      <c r="M63" s="459">
        <f t="shared" si="17"/>
        <v>0</v>
      </c>
      <c r="N63" s="459">
        <f t="shared" si="17"/>
        <v>0</v>
      </c>
      <c r="O63" s="459">
        <f t="shared" si="17"/>
        <v>0</v>
      </c>
      <c r="P63" s="459">
        <f t="shared" si="17"/>
        <v>0</v>
      </c>
      <c r="Q63" s="459">
        <f t="shared" si="17"/>
        <v>0</v>
      </c>
      <c r="R63" s="459">
        <f t="shared" si="17"/>
        <v>0</v>
      </c>
      <c r="S63" s="459">
        <f t="shared" si="17"/>
        <v>0</v>
      </c>
      <c r="T63" s="459">
        <f t="shared" si="17"/>
        <v>0</v>
      </c>
      <c r="U63" s="459">
        <f t="shared" si="17"/>
        <v>0</v>
      </c>
      <c r="V63" s="459">
        <f t="shared" si="17"/>
        <v>0</v>
      </c>
      <c r="W63" s="459">
        <f t="shared" si="17"/>
        <v>0</v>
      </c>
      <c r="X63" s="459">
        <f t="shared" si="17"/>
        <v>0</v>
      </c>
      <c r="Y63" s="459">
        <f t="shared" si="17"/>
        <v>0</v>
      </c>
      <c r="Z63" s="459">
        <f t="shared" si="17"/>
        <v>0</v>
      </c>
      <c r="AA63" s="459">
        <f t="shared" si="17"/>
        <v>0</v>
      </c>
      <c r="AB63" s="459">
        <f t="shared" si="17"/>
        <v>0</v>
      </c>
      <c r="AC63" s="459">
        <f t="shared" si="17"/>
        <v>0</v>
      </c>
      <c r="AD63" s="459">
        <f t="shared" si="17"/>
        <v>0</v>
      </c>
      <c r="AE63" s="459">
        <f t="shared" si="17"/>
        <v>0</v>
      </c>
      <c r="AF63" s="459">
        <f t="shared" si="17"/>
        <v>0</v>
      </c>
      <c r="AG63" s="459">
        <f t="shared" si="17"/>
        <v>0</v>
      </c>
      <c r="AH63" s="459">
        <f t="shared" si="17"/>
        <v>0</v>
      </c>
      <c r="AI63" s="459">
        <f t="shared" si="17"/>
        <v>0</v>
      </c>
      <c r="AJ63" s="459">
        <f t="shared" si="17"/>
        <v>0</v>
      </c>
      <c r="AK63" s="459">
        <f t="shared" si="17"/>
        <v>0</v>
      </c>
      <c r="AL63" s="459">
        <f t="shared" si="17"/>
        <v>0</v>
      </c>
      <c r="AM63" s="459">
        <f t="shared" si="17"/>
        <v>0</v>
      </c>
      <c r="AN63" s="459">
        <f t="shared" si="17"/>
        <v>0</v>
      </c>
      <c r="AO63" s="459">
        <f t="shared" si="17"/>
        <v>0</v>
      </c>
      <c r="AP63" s="459">
        <f t="shared" si="17"/>
        <v>0</v>
      </c>
      <c r="AQ63" s="459">
        <f t="shared" si="17"/>
        <v>0</v>
      </c>
      <c r="AR63" s="459">
        <f t="shared" si="17"/>
        <v>0</v>
      </c>
      <c r="AS63" s="459">
        <f t="shared" si="17"/>
        <v>0</v>
      </c>
      <c r="AT63" s="459">
        <f t="shared" si="17"/>
        <v>0</v>
      </c>
      <c r="AU63" s="459">
        <f t="shared" si="17"/>
        <v>0</v>
      </c>
      <c r="AV63" s="459">
        <f t="shared" si="17"/>
        <v>0</v>
      </c>
      <c r="AW63" s="459">
        <f t="shared" si="17"/>
        <v>0</v>
      </c>
      <c r="AX63" s="459">
        <f t="shared" si="17"/>
        <v>0</v>
      </c>
      <c r="AY63" s="459">
        <f t="shared" si="17"/>
        <v>0</v>
      </c>
      <c r="AZ63" s="459">
        <f t="shared" si="17"/>
        <v>0</v>
      </c>
      <c r="BA63" s="25">
        <f t="shared" si="3"/>
        <v>0</v>
      </c>
    </row>
    <row r="64" spans="1:60" ht="42" customHeight="1" x14ac:dyDescent="0.25">
      <c r="A64" s="7"/>
      <c r="B64" s="421" t="s">
        <v>173</v>
      </c>
      <c r="C64" s="422" t="s">
        <v>174</v>
      </c>
      <c r="D64" s="421" t="s">
        <v>93</v>
      </c>
      <c r="E64" s="423">
        <v>0</v>
      </c>
      <c r="F64" s="423">
        <v>0</v>
      </c>
      <c r="G64" s="423">
        <v>0</v>
      </c>
      <c r="H64" s="423">
        <v>0</v>
      </c>
      <c r="I64" s="423">
        <v>0</v>
      </c>
      <c r="J64" s="423">
        <v>0</v>
      </c>
      <c r="K64" s="423">
        <v>0</v>
      </c>
      <c r="L64" s="423">
        <v>0</v>
      </c>
      <c r="M64" s="423">
        <v>0</v>
      </c>
      <c r="N64" s="423">
        <v>0</v>
      </c>
      <c r="O64" s="423">
        <v>0</v>
      </c>
      <c r="P64" s="423">
        <v>0</v>
      </c>
      <c r="Q64" s="423">
        <v>0</v>
      </c>
      <c r="R64" s="423">
        <v>0</v>
      </c>
      <c r="S64" s="423">
        <v>0</v>
      </c>
      <c r="T64" s="423">
        <v>0</v>
      </c>
      <c r="U64" s="423">
        <v>0</v>
      </c>
      <c r="V64" s="423">
        <v>0</v>
      </c>
      <c r="W64" s="423">
        <v>0</v>
      </c>
      <c r="X64" s="423">
        <v>0</v>
      </c>
      <c r="Y64" s="423">
        <v>0</v>
      </c>
      <c r="Z64" s="423">
        <v>0</v>
      </c>
      <c r="AA64" s="423">
        <v>0</v>
      </c>
      <c r="AB64" s="423">
        <v>0</v>
      </c>
      <c r="AC64" s="423">
        <v>0</v>
      </c>
      <c r="AD64" s="423">
        <v>0</v>
      </c>
      <c r="AE64" s="423">
        <v>0</v>
      </c>
      <c r="AF64" s="423">
        <v>0</v>
      </c>
      <c r="AG64" s="423">
        <v>0</v>
      </c>
      <c r="AH64" s="423">
        <v>0</v>
      </c>
      <c r="AI64" s="423">
        <v>0</v>
      </c>
      <c r="AJ64" s="423">
        <v>0</v>
      </c>
      <c r="AK64" s="423">
        <v>0</v>
      </c>
      <c r="AL64" s="423">
        <v>0</v>
      </c>
      <c r="AM64" s="423">
        <v>0</v>
      </c>
      <c r="AN64" s="423">
        <v>0</v>
      </c>
      <c r="AO64" s="423">
        <v>0</v>
      </c>
      <c r="AP64" s="423">
        <v>0</v>
      </c>
      <c r="AQ64" s="423">
        <v>0</v>
      </c>
      <c r="AR64" s="423">
        <v>0</v>
      </c>
      <c r="AS64" s="423">
        <v>0</v>
      </c>
      <c r="AT64" s="423">
        <v>0</v>
      </c>
      <c r="AU64" s="423">
        <v>0</v>
      </c>
      <c r="AV64" s="423">
        <v>0</v>
      </c>
      <c r="AW64" s="423">
        <v>0</v>
      </c>
      <c r="AX64" s="423">
        <v>0</v>
      </c>
      <c r="AY64" s="423">
        <v>0</v>
      </c>
      <c r="AZ64" s="423">
        <v>0</v>
      </c>
      <c r="BA64" s="25">
        <f t="shared" si="3"/>
        <v>0</v>
      </c>
    </row>
    <row r="65" spans="1:60" ht="42" customHeight="1" x14ac:dyDescent="0.25">
      <c r="A65" s="7"/>
      <c r="B65" s="421" t="s">
        <v>175</v>
      </c>
      <c r="C65" s="422" t="s">
        <v>176</v>
      </c>
      <c r="D65" s="421" t="s">
        <v>93</v>
      </c>
      <c r="E65" s="423">
        <v>0</v>
      </c>
      <c r="F65" s="423">
        <v>0</v>
      </c>
      <c r="G65" s="423">
        <v>0</v>
      </c>
      <c r="H65" s="423">
        <v>0</v>
      </c>
      <c r="I65" s="423">
        <v>0</v>
      </c>
      <c r="J65" s="423">
        <v>0</v>
      </c>
      <c r="K65" s="423">
        <v>0</v>
      </c>
      <c r="L65" s="423">
        <v>0</v>
      </c>
      <c r="M65" s="423">
        <v>0</v>
      </c>
      <c r="N65" s="423">
        <v>0</v>
      </c>
      <c r="O65" s="423">
        <v>0</v>
      </c>
      <c r="P65" s="423">
        <v>0</v>
      </c>
      <c r="Q65" s="423">
        <v>0</v>
      </c>
      <c r="R65" s="423">
        <v>0</v>
      </c>
      <c r="S65" s="423">
        <v>0</v>
      </c>
      <c r="T65" s="423">
        <v>0</v>
      </c>
      <c r="U65" s="423">
        <v>0</v>
      </c>
      <c r="V65" s="423">
        <v>0</v>
      </c>
      <c r="W65" s="423">
        <v>0</v>
      </c>
      <c r="X65" s="423">
        <v>0</v>
      </c>
      <c r="Y65" s="423">
        <v>0</v>
      </c>
      <c r="Z65" s="423">
        <v>0</v>
      </c>
      <c r="AA65" s="423">
        <v>0</v>
      </c>
      <c r="AB65" s="423">
        <v>0</v>
      </c>
      <c r="AC65" s="423">
        <v>0</v>
      </c>
      <c r="AD65" s="423">
        <v>0</v>
      </c>
      <c r="AE65" s="423">
        <v>0</v>
      </c>
      <c r="AF65" s="423">
        <v>0</v>
      </c>
      <c r="AG65" s="423">
        <v>0</v>
      </c>
      <c r="AH65" s="423">
        <v>0</v>
      </c>
      <c r="AI65" s="423">
        <v>0</v>
      </c>
      <c r="AJ65" s="423">
        <v>0</v>
      </c>
      <c r="AK65" s="423">
        <v>0</v>
      </c>
      <c r="AL65" s="423">
        <v>0</v>
      </c>
      <c r="AM65" s="423">
        <v>0</v>
      </c>
      <c r="AN65" s="423">
        <v>0</v>
      </c>
      <c r="AO65" s="423">
        <v>0</v>
      </c>
      <c r="AP65" s="423">
        <v>0</v>
      </c>
      <c r="AQ65" s="423">
        <v>0</v>
      </c>
      <c r="AR65" s="423">
        <v>0</v>
      </c>
      <c r="AS65" s="423">
        <v>0</v>
      </c>
      <c r="AT65" s="423">
        <v>0</v>
      </c>
      <c r="AU65" s="423">
        <v>0</v>
      </c>
      <c r="AV65" s="423">
        <v>0</v>
      </c>
      <c r="AW65" s="423">
        <v>0</v>
      </c>
      <c r="AX65" s="423">
        <v>0</v>
      </c>
      <c r="AY65" s="423">
        <v>0</v>
      </c>
      <c r="AZ65" s="423">
        <v>0</v>
      </c>
      <c r="BA65" s="25">
        <f t="shared" si="3"/>
        <v>0</v>
      </c>
    </row>
    <row r="66" spans="1:60" ht="48" customHeight="1" x14ac:dyDescent="0.25">
      <c r="A66" s="7"/>
      <c r="B66" s="394" t="s">
        <v>177</v>
      </c>
      <c r="C66" s="395" t="s">
        <v>178</v>
      </c>
      <c r="D66" s="690" t="s">
        <v>93</v>
      </c>
      <c r="E66" s="459">
        <f t="shared" ref="E66:AN66" si="18">SUM(E67:E68)</f>
        <v>0</v>
      </c>
      <c r="F66" s="459">
        <f t="shared" si="18"/>
        <v>0</v>
      </c>
      <c r="G66" s="459">
        <f t="shared" si="18"/>
        <v>0</v>
      </c>
      <c r="H66" s="459">
        <f t="shared" si="18"/>
        <v>0</v>
      </c>
      <c r="I66" s="459">
        <f t="shared" si="18"/>
        <v>0</v>
      </c>
      <c r="J66" s="459">
        <f t="shared" si="18"/>
        <v>0</v>
      </c>
      <c r="K66" s="459">
        <f t="shared" si="18"/>
        <v>0</v>
      </c>
      <c r="L66" s="459">
        <f t="shared" si="18"/>
        <v>0</v>
      </c>
      <c r="M66" s="459">
        <f t="shared" si="18"/>
        <v>0</v>
      </c>
      <c r="N66" s="459">
        <f t="shared" si="18"/>
        <v>0</v>
      </c>
      <c r="O66" s="459">
        <f t="shared" si="18"/>
        <v>0</v>
      </c>
      <c r="P66" s="459">
        <f t="shared" si="18"/>
        <v>0</v>
      </c>
      <c r="Q66" s="459">
        <f t="shared" si="18"/>
        <v>0</v>
      </c>
      <c r="R66" s="459">
        <f t="shared" si="18"/>
        <v>0</v>
      </c>
      <c r="S66" s="459">
        <f t="shared" si="18"/>
        <v>0</v>
      </c>
      <c r="T66" s="459">
        <f t="shared" si="18"/>
        <v>0</v>
      </c>
      <c r="U66" s="459">
        <f t="shared" si="18"/>
        <v>0</v>
      </c>
      <c r="V66" s="459">
        <f t="shared" si="18"/>
        <v>0</v>
      </c>
      <c r="W66" s="459">
        <f t="shared" si="18"/>
        <v>0</v>
      </c>
      <c r="X66" s="459">
        <f t="shared" si="18"/>
        <v>0</v>
      </c>
      <c r="Y66" s="459">
        <f t="shared" si="18"/>
        <v>0</v>
      </c>
      <c r="Z66" s="459">
        <f t="shared" si="18"/>
        <v>0</v>
      </c>
      <c r="AA66" s="459">
        <f t="shared" si="18"/>
        <v>0</v>
      </c>
      <c r="AB66" s="459">
        <f t="shared" si="18"/>
        <v>0</v>
      </c>
      <c r="AC66" s="459">
        <f t="shared" si="18"/>
        <v>0</v>
      </c>
      <c r="AD66" s="459">
        <f t="shared" si="18"/>
        <v>0</v>
      </c>
      <c r="AE66" s="459">
        <f t="shared" si="18"/>
        <v>0</v>
      </c>
      <c r="AF66" s="459">
        <f t="shared" si="18"/>
        <v>0</v>
      </c>
      <c r="AG66" s="459">
        <f t="shared" si="18"/>
        <v>0</v>
      </c>
      <c r="AH66" s="459">
        <f t="shared" si="18"/>
        <v>0</v>
      </c>
      <c r="AI66" s="459">
        <f t="shared" si="18"/>
        <v>0</v>
      </c>
      <c r="AJ66" s="459">
        <f t="shared" si="18"/>
        <v>0</v>
      </c>
      <c r="AK66" s="459">
        <f t="shared" si="18"/>
        <v>0</v>
      </c>
      <c r="AL66" s="459">
        <f t="shared" si="18"/>
        <v>0</v>
      </c>
      <c r="AM66" s="459">
        <f t="shared" si="18"/>
        <v>0</v>
      </c>
      <c r="AN66" s="459">
        <f t="shared" si="18"/>
        <v>0</v>
      </c>
      <c r="AO66" s="459">
        <f>SUM(AO67:AO68)</f>
        <v>0</v>
      </c>
      <c r="AP66" s="459">
        <f>SUM(AP67:AP68)</f>
        <v>0</v>
      </c>
      <c r="AQ66" s="459">
        <f t="shared" ref="AQ66:AZ66" si="19">SUM(AQ67:AQ68)</f>
        <v>0</v>
      </c>
      <c r="AR66" s="459">
        <f t="shared" si="19"/>
        <v>0</v>
      </c>
      <c r="AS66" s="459">
        <f t="shared" si="19"/>
        <v>0</v>
      </c>
      <c r="AT66" s="459">
        <f t="shared" si="19"/>
        <v>0</v>
      </c>
      <c r="AU66" s="459">
        <f t="shared" si="19"/>
        <v>0</v>
      </c>
      <c r="AV66" s="459">
        <f t="shared" si="19"/>
        <v>0</v>
      </c>
      <c r="AW66" s="459">
        <f t="shared" si="19"/>
        <v>0</v>
      </c>
      <c r="AX66" s="459">
        <f t="shared" si="19"/>
        <v>0</v>
      </c>
      <c r="AY66" s="459">
        <f t="shared" si="19"/>
        <v>0</v>
      </c>
      <c r="AZ66" s="459">
        <f t="shared" si="19"/>
        <v>0</v>
      </c>
      <c r="BA66" s="25">
        <f t="shared" si="3"/>
        <v>0</v>
      </c>
    </row>
    <row r="67" spans="1:60" ht="42" customHeight="1" x14ac:dyDescent="0.25">
      <c r="A67" s="7"/>
      <c r="B67" s="421" t="s">
        <v>179</v>
      </c>
      <c r="C67" s="422" t="s">
        <v>180</v>
      </c>
      <c r="D67" s="421" t="s">
        <v>93</v>
      </c>
      <c r="E67" s="423">
        <v>0</v>
      </c>
      <c r="F67" s="423">
        <v>0</v>
      </c>
      <c r="G67" s="423">
        <v>0</v>
      </c>
      <c r="H67" s="423">
        <v>0</v>
      </c>
      <c r="I67" s="423">
        <v>0</v>
      </c>
      <c r="J67" s="423">
        <v>0</v>
      </c>
      <c r="K67" s="423">
        <v>0</v>
      </c>
      <c r="L67" s="423">
        <v>0</v>
      </c>
      <c r="M67" s="423">
        <v>0</v>
      </c>
      <c r="N67" s="423">
        <v>0</v>
      </c>
      <c r="O67" s="423">
        <v>0</v>
      </c>
      <c r="P67" s="423">
        <v>0</v>
      </c>
      <c r="Q67" s="423">
        <v>0</v>
      </c>
      <c r="R67" s="423">
        <v>0</v>
      </c>
      <c r="S67" s="423">
        <v>0</v>
      </c>
      <c r="T67" s="423">
        <v>0</v>
      </c>
      <c r="U67" s="423">
        <v>0</v>
      </c>
      <c r="V67" s="423">
        <v>0</v>
      </c>
      <c r="W67" s="423">
        <v>0</v>
      </c>
      <c r="X67" s="423">
        <v>0</v>
      </c>
      <c r="Y67" s="423">
        <v>0</v>
      </c>
      <c r="Z67" s="423">
        <v>0</v>
      </c>
      <c r="AA67" s="423">
        <v>0</v>
      </c>
      <c r="AB67" s="423">
        <v>0</v>
      </c>
      <c r="AC67" s="423">
        <v>0</v>
      </c>
      <c r="AD67" s="423">
        <v>0</v>
      </c>
      <c r="AE67" s="423">
        <v>0</v>
      </c>
      <c r="AF67" s="423">
        <v>0</v>
      </c>
      <c r="AG67" s="423">
        <v>0</v>
      </c>
      <c r="AH67" s="423">
        <v>0</v>
      </c>
      <c r="AI67" s="423">
        <v>0</v>
      </c>
      <c r="AJ67" s="423">
        <v>0</v>
      </c>
      <c r="AK67" s="423">
        <v>0</v>
      </c>
      <c r="AL67" s="423">
        <v>0</v>
      </c>
      <c r="AM67" s="423">
        <v>0</v>
      </c>
      <c r="AN67" s="423">
        <v>0</v>
      </c>
      <c r="AO67" s="423">
        <v>0</v>
      </c>
      <c r="AP67" s="423">
        <v>0</v>
      </c>
      <c r="AQ67" s="423">
        <v>0</v>
      </c>
      <c r="AR67" s="423">
        <v>0</v>
      </c>
      <c r="AS67" s="423">
        <v>0</v>
      </c>
      <c r="AT67" s="423">
        <v>0</v>
      </c>
      <c r="AU67" s="423">
        <v>0</v>
      </c>
      <c r="AV67" s="423">
        <v>0</v>
      </c>
      <c r="AW67" s="423">
        <v>0</v>
      </c>
      <c r="AX67" s="423">
        <v>0</v>
      </c>
      <c r="AY67" s="423">
        <v>0</v>
      </c>
      <c r="AZ67" s="423">
        <v>0</v>
      </c>
      <c r="BA67" s="25">
        <f t="shared" si="3"/>
        <v>0</v>
      </c>
    </row>
    <row r="68" spans="1:60" ht="42" customHeight="1" x14ac:dyDescent="0.25">
      <c r="A68" s="7"/>
      <c r="B68" s="421" t="s">
        <v>181</v>
      </c>
      <c r="C68" s="422" t="s">
        <v>182</v>
      </c>
      <c r="D68" s="421" t="s">
        <v>93</v>
      </c>
      <c r="E68" s="423">
        <v>0</v>
      </c>
      <c r="F68" s="423">
        <v>0</v>
      </c>
      <c r="G68" s="423">
        <v>0</v>
      </c>
      <c r="H68" s="423">
        <v>0</v>
      </c>
      <c r="I68" s="423">
        <v>0</v>
      </c>
      <c r="J68" s="423">
        <v>0</v>
      </c>
      <c r="K68" s="423">
        <v>0</v>
      </c>
      <c r="L68" s="423">
        <v>0</v>
      </c>
      <c r="M68" s="423">
        <v>0</v>
      </c>
      <c r="N68" s="423">
        <v>0</v>
      </c>
      <c r="O68" s="423">
        <v>0</v>
      </c>
      <c r="P68" s="423">
        <v>0</v>
      </c>
      <c r="Q68" s="423">
        <v>0</v>
      </c>
      <c r="R68" s="423">
        <v>0</v>
      </c>
      <c r="S68" s="423">
        <v>0</v>
      </c>
      <c r="T68" s="423">
        <v>0</v>
      </c>
      <c r="U68" s="423">
        <v>0</v>
      </c>
      <c r="V68" s="423">
        <v>0</v>
      </c>
      <c r="W68" s="423">
        <v>0</v>
      </c>
      <c r="X68" s="423">
        <v>0</v>
      </c>
      <c r="Y68" s="423">
        <v>0</v>
      </c>
      <c r="Z68" s="423">
        <v>0</v>
      </c>
      <c r="AA68" s="423">
        <v>0</v>
      </c>
      <c r="AB68" s="423">
        <v>0</v>
      </c>
      <c r="AC68" s="423">
        <v>0</v>
      </c>
      <c r="AD68" s="423">
        <v>0</v>
      </c>
      <c r="AE68" s="423">
        <v>0</v>
      </c>
      <c r="AF68" s="423">
        <v>0</v>
      </c>
      <c r="AG68" s="423">
        <v>0</v>
      </c>
      <c r="AH68" s="423">
        <v>0</v>
      </c>
      <c r="AI68" s="423">
        <v>0</v>
      </c>
      <c r="AJ68" s="423">
        <v>0</v>
      </c>
      <c r="AK68" s="423">
        <v>0</v>
      </c>
      <c r="AL68" s="423">
        <v>0</v>
      </c>
      <c r="AM68" s="423">
        <v>0</v>
      </c>
      <c r="AN68" s="423">
        <v>0</v>
      </c>
      <c r="AO68" s="423">
        <v>0</v>
      </c>
      <c r="AP68" s="423">
        <v>0</v>
      </c>
      <c r="AQ68" s="423">
        <v>0</v>
      </c>
      <c r="AR68" s="423">
        <v>0</v>
      </c>
      <c r="AS68" s="423">
        <v>0</v>
      </c>
      <c r="AT68" s="423">
        <v>0</v>
      </c>
      <c r="AU68" s="423">
        <v>0</v>
      </c>
      <c r="AV68" s="423">
        <v>0</v>
      </c>
      <c r="AW68" s="423">
        <v>0</v>
      </c>
      <c r="AX68" s="423">
        <v>0</v>
      </c>
      <c r="AY68" s="423">
        <v>0</v>
      </c>
      <c r="AZ68" s="423">
        <v>0</v>
      </c>
      <c r="BA68" s="25">
        <f t="shared" si="3"/>
        <v>0</v>
      </c>
    </row>
    <row r="69" spans="1:60" ht="48" customHeight="1" x14ac:dyDescent="0.25">
      <c r="A69" s="7"/>
      <c r="B69" s="394" t="s">
        <v>183</v>
      </c>
      <c r="C69" s="395" t="s">
        <v>184</v>
      </c>
      <c r="D69" s="394" t="s">
        <v>93</v>
      </c>
      <c r="E69" s="396">
        <f>SUBTOTAL(9,E70:E71)</f>
        <v>0.4</v>
      </c>
      <c r="F69" s="396">
        <f t="shared" ref="F69:AZ69" si="20">SUBTOTAL(9,F70:F71)</f>
        <v>0.4</v>
      </c>
      <c r="G69" s="396">
        <f t="shared" si="20"/>
        <v>0</v>
      </c>
      <c r="H69" s="396">
        <f t="shared" si="20"/>
        <v>0</v>
      </c>
      <c r="I69" s="396">
        <f t="shared" si="20"/>
        <v>1</v>
      </c>
      <c r="J69" s="396">
        <f t="shared" si="20"/>
        <v>1</v>
      </c>
      <c r="K69" s="396">
        <f t="shared" si="20"/>
        <v>0</v>
      </c>
      <c r="L69" s="396">
        <f t="shared" si="20"/>
        <v>0</v>
      </c>
      <c r="M69" s="396">
        <f t="shared" si="20"/>
        <v>0</v>
      </c>
      <c r="N69" s="396">
        <f t="shared" si="20"/>
        <v>0</v>
      </c>
      <c r="O69" s="396">
        <f t="shared" si="20"/>
        <v>0</v>
      </c>
      <c r="P69" s="396">
        <f t="shared" si="20"/>
        <v>0</v>
      </c>
      <c r="Q69" s="396">
        <f t="shared" si="20"/>
        <v>0</v>
      </c>
      <c r="R69" s="396">
        <f t="shared" si="20"/>
        <v>0</v>
      </c>
      <c r="S69" s="396">
        <f t="shared" si="20"/>
        <v>0</v>
      </c>
      <c r="T69" s="396">
        <f t="shared" si="20"/>
        <v>0</v>
      </c>
      <c r="U69" s="396">
        <f t="shared" si="20"/>
        <v>0</v>
      </c>
      <c r="V69" s="396">
        <f t="shared" si="20"/>
        <v>0</v>
      </c>
      <c r="W69" s="396">
        <f t="shared" si="20"/>
        <v>0.60499999999999998</v>
      </c>
      <c r="X69" s="396">
        <f t="shared" si="20"/>
        <v>0.60499999999999998</v>
      </c>
      <c r="Y69" s="396">
        <f t="shared" si="20"/>
        <v>0</v>
      </c>
      <c r="Z69" s="396">
        <f t="shared" si="20"/>
        <v>0</v>
      </c>
      <c r="AA69" s="396">
        <f t="shared" si="20"/>
        <v>0</v>
      </c>
      <c r="AB69" s="396">
        <f t="shared" si="20"/>
        <v>0</v>
      </c>
      <c r="AC69" s="396">
        <f t="shared" si="20"/>
        <v>0</v>
      </c>
      <c r="AD69" s="396">
        <f t="shared" si="20"/>
        <v>0</v>
      </c>
      <c r="AE69" s="396">
        <f t="shared" si="20"/>
        <v>0</v>
      </c>
      <c r="AF69" s="396">
        <f t="shared" si="20"/>
        <v>0</v>
      </c>
      <c r="AG69" s="396">
        <f t="shared" si="20"/>
        <v>0</v>
      </c>
      <c r="AH69" s="396">
        <f t="shared" si="20"/>
        <v>0</v>
      </c>
      <c r="AI69" s="396">
        <f t="shared" si="20"/>
        <v>0</v>
      </c>
      <c r="AJ69" s="396">
        <f t="shared" si="20"/>
        <v>0</v>
      </c>
      <c r="AK69" s="396">
        <f t="shared" si="20"/>
        <v>0</v>
      </c>
      <c r="AL69" s="396">
        <f t="shared" si="20"/>
        <v>0</v>
      </c>
      <c r="AM69" s="396">
        <f t="shared" si="20"/>
        <v>0</v>
      </c>
      <c r="AN69" s="396">
        <f t="shared" si="20"/>
        <v>0</v>
      </c>
      <c r="AO69" s="396">
        <f t="shared" si="20"/>
        <v>0</v>
      </c>
      <c r="AP69" s="396">
        <f t="shared" si="20"/>
        <v>0</v>
      </c>
      <c r="AQ69" s="396">
        <f t="shared" si="20"/>
        <v>0</v>
      </c>
      <c r="AR69" s="396">
        <f t="shared" si="20"/>
        <v>0</v>
      </c>
      <c r="AS69" s="396">
        <f t="shared" si="20"/>
        <v>0</v>
      </c>
      <c r="AT69" s="396">
        <f t="shared" si="20"/>
        <v>0</v>
      </c>
      <c r="AU69" s="396">
        <f t="shared" si="20"/>
        <v>0</v>
      </c>
      <c r="AV69" s="396">
        <f t="shared" si="20"/>
        <v>0</v>
      </c>
      <c r="AW69" s="396">
        <f>SUBTOTAL(9,AW70:AW72)</f>
        <v>26.423999999999999</v>
      </c>
      <c r="AX69" s="396">
        <f>SUBTOTAL(9,AX70:AX72)</f>
        <v>26.423999999999999</v>
      </c>
      <c r="AY69" s="396">
        <f t="shared" si="20"/>
        <v>0</v>
      </c>
      <c r="AZ69" s="396">
        <f t="shared" si="20"/>
        <v>0</v>
      </c>
      <c r="BA69" s="25">
        <f t="shared" si="3"/>
        <v>26.423999999999999</v>
      </c>
    </row>
    <row r="70" spans="1:60" s="384" customFormat="1" ht="33" customHeight="1" x14ac:dyDescent="0.25">
      <c r="A70" s="7"/>
      <c r="B70" s="76" t="s">
        <v>183</v>
      </c>
      <c r="C70" s="406" t="s">
        <v>758</v>
      </c>
      <c r="D70" s="76" t="s">
        <v>819</v>
      </c>
      <c r="E70" s="385"/>
      <c r="F70" s="385"/>
      <c r="G70" s="385"/>
      <c r="H70" s="385"/>
      <c r="I70" s="385"/>
      <c r="J70" s="385"/>
      <c r="K70" s="385"/>
      <c r="L70" s="385"/>
      <c r="M70" s="385"/>
      <c r="N70" s="385"/>
      <c r="O70" s="385"/>
      <c r="P70" s="385"/>
      <c r="Q70" s="385"/>
      <c r="R70" s="385"/>
      <c r="S70" s="385"/>
      <c r="T70" s="385"/>
      <c r="U70" s="385"/>
      <c r="V70" s="385"/>
      <c r="W70" s="77">
        <v>0.60499999999999998</v>
      </c>
      <c r="X70" s="77">
        <v>0.60499999999999998</v>
      </c>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77">
        <v>5.008</v>
      </c>
      <c r="AX70" s="77">
        <v>5.008</v>
      </c>
      <c r="AY70" s="385"/>
      <c r="AZ70" s="385"/>
      <c r="BA70" s="25"/>
      <c r="BB70" s="4"/>
      <c r="BC70" s="4"/>
      <c r="BD70" s="4"/>
      <c r="BE70" s="4"/>
      <c r="BF70" s="4"/>
      <c r="BG70" s="4"/>
      <c r="BH70" s="4"/>
    </row>
    <row r="71" spans="1:60" s="384" customFormat="1" ht="33" customHeight="1" x14ac:dyDescent="0.25">
      <c r="A71" s="7"/>
      <c r="B71" s="76" t="s">
        <v>183</v>
      </c>
      <c r="C71" s="399" t="s">
        <v>818</v>
      </c>
      <c r="D71" s="76" t="s">
        <v>851</v>
      </c>
      <c r="E71" s="77">
        <v>0.4</v>
      </c>
      <c r="F71" s="77">
        <v>0.4</v>
      </c>
      <c r="G71" s="385"/>
      <c r="H71" s="385"/>
      <c r="I71" s="77">
        <v>1</v>
      </c>
      <c r="J71" s="77">
        <v>1</v>
      </c>
      <c r="K71" s="385"/>
      <c r="L71" s="385"/>
      <c r="M71" s="385"/>
      <c r="N71" s="385"/>
      <c r="O71" s="385"/>
      <c r="P71" s="385"/>
      <c r="Q71" s="385"/>
      <c r="R71" s="385"/>
      <c r="S71" s="385"/>
      <c r="T71" s="385"/>
      <c r="U71" s="385"/>
      <c r="V71" s="385"/>
      <c r="W71" s="385"/>
      <c r="X71" s="77"/>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77">
        <v>8.8759999999999994</v>
      </c>
      <c r="AX71" s="77">
        <v>8.8759999999999994</v>
      </c>
      <c r="AY71" s="385"/>
      <c r="AZ71" s="385"/>
      <c r="BA71" s="25"/>
      <c r="BB71" s="4"/>
      <c r="BC71" s="4"/>
      <c r="BD71" s="4"/>
      <c r="BE71" s="4"/>
      <c r="BF71" s="4"/>
      <c r="BG71" s="4"/>
      <c r="BH71" s="4"/>
    </row>
    <row r="72" spans="1:60" s="461" customFormat="1" ht="33" customHeight="1" x14ac:dyDescent="0.25">
      <c r="A72" s="7"/>
      <c r="B72" s="76" t="s">
        <v>183</v>
      </c>
      <c r="C72" s="399" t="s">
        <v>741</v>
      </c>
      <c r="D72" s="76" t="s">
        <v>735</v>
      </c>
      <c r="E72" s="385"/>
      <c r="F72" s="385"/>
      <c r="G72" s="385"/>
      <c r="H72" s="385"/>
      <c r="I72" s="385"/>
      <c r="J72" s="385"/>
      <c r="K72" s="385"/>
      <c r="L72" s="385"/>
      <c r="M72" s="385"/>
      <c r="N72" s="385"/>
      <c r="O72" s="385"/>
      <c r="P72" s="385"/>
      <c r="Q72" s="385"/>
      <c r="R72" s="385"/>
      <c r="S72" s="385"/>
      <c r="T72" s="385"/>
      <c r="U72" s="77">
        <v>0.25</v>
      </c>
      <c r="V72" s="77">
        <v>0.25</v>
      </c>
      <c r="W72" s="77">
        <v>1.1000000000000001</v>
      </c>
      <c r="X72" s="77">
        <v>1.1000000000000001</v>
      </c>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77">
        <v>12.54</v>
      </c>
      <c r="AX72" s="77">
        <v>12.54</v>
      </c>
      <c r="AY72" s="385"/>
      <c r="AZ72" s="385"/>
      <c r="BA72" s="25"/>
      <c r="BB72" s="4"/>
      <c r="BC72" s="4"/>
      <c r="BD72" s="4"/>
      <c r="BE72" s="4"/>
      <c r="BF72" s="4"/>
      <c r="BG72" s="4"/>
      <c r="BH72" s="4"/>
    </row>
    <row r="73" spans="1:60" ht="48" customHeight="1" x14ac:dyDescent="0.25">
      <c r="A73" s="7"/>
      <c r="B73" s="394" t="s">
        <v>185</v>
      </c>
      <c r="C73" s="395" t="s">
        <v>186</v>
      </c>
      <c r="D73" s="394" t="s">
        <v>93</v>
      </c>
      <c r="E73" s="396">
        <v>0</v>
      </c>
      <c r="F73" s="396">
        <v>0</v>
      </c>
      <c r="G73" s="396">
        <v>0</v>
      </c>
      <c r="H73" s="396">
        <v>0</v>
      </c>
      <c r="I73" s="396">
        <v>0</v>
      </c>
      <c r="J73" s="396">
        <v>0</v>
      </c>
      <c r="K73" s="396">
        <v>0</v>
      </c>
      <c r="L73" s="396">
        <v>0</v>
      </c>
      <c r="M73" s="396">
        <v>0</v>
      </c>
      <c r="N73" s="396">
        <v>0</v>
      </c>
      <c r="O73" s="396">
        <v>0</v>
      </c>
      <c r="P73" s="396">
        <v>0</v>
      </c>
      <c r="Q73" s="396">
        <v>0</v>
      </c>
      <c r="R73" s="396">
        <v>0</v>
      </c>
      <c r="S73" s="396">
        <v>0</v>
      </c>
      <c r="T73" s="396">
        <v>0</v>
      </c>
      <c r="U73" s="396">
        <v>0</v>
      </c>
      <c r="V73" s="396">
        <v>0</v>
      </c>
      <c r="W73" s="396">
        <v>0</v>
      </c>
      <c r="X73" s="396">
        <v>0</v>
      </c>
      <c r="Y73" s="396">
        <v>0</v>
      </c>
      <c r="Z73" s="396">
        <v>0</v>
      </c>
      <c r="AA73" s="396">
        <v>0</v>
      </c>
      <c r="AB73" s="396">
        <v>0</v>
      </c>
      <c r="AC73" s="396">
        <v>0</v>
      </c>
      <c r="AD73" s="396">
        <v>0</v>
      </c>
      <c r="AE73" s="396">
        <v>0</v>
      </c>
      <c r="AF73" s="396">
        <v>0</v>
      </c>
      <c r="AG73" s="396">
        <v>0</v>
      </c>
      <c r="AH73" s="396">
        <v>0</v>
      </c>
      <c r="AI73" s="396">
        <v>0</v>
      </c>
      <c r="AJ73" s="396">
        <v>0</v>
      </c>
      <c r="AK73" s="396">
        <v>0</v>
      </c>
      <c r="AL73" s="396">
        <v>0</v>
      </c>
      <c r="AM73" s="396">
        <v>0</v>
      </c>
      <c r="AN73" s="396">
        <v>0</v>
      </c>
      <c r="AO73" s="396">
        <v>0</v>
      </c>
      <c r="AP73" s="396">
        <v>0</v>
      </c>
      <c r="AQ73" s="396">
        <v>0</v>
      </c>
      <c r="AR73" s="396">
        <v>0</v>
      </c>
      <c r="AS73" s="396">
        <v>0</v>
      </c>
      <c r="AT73" s="396">
        <v>0</v>
      </c>
      <c r="AU73" s="396">
        <v>0</v>
      </c>
      <c r="AV73" s="396">
        <v>0</v>
      </c>
      <c r="AW73" s="396">
        <v>0</v>
      </c>
      <c r="AX73" s="396">
        <v>0</v>
      </c>
      <c r="AY73" s="396">
        <v>0</v>
      </c>
      <c r="AZ73" s="396">
        <v>0</v>
      </c>
      <c r="BA73" s="25">
        <f t="shared" si="3"/>
        <v>0</v>
      </c>
    </row>
    <row r="74" spans="1:60" ht="48" customHeight="1" x14ac:dyDescent="0.25">
      <c r="A74" s="7"/>
      <c r="B74" s="394" t="s">
        <v>187</v>
      </c>
      <c r="C74" s="395" t="s">
        <v>188</v>
      </c>
      <c r="D74" s="394" t="s">
        <v>93</v>
      </c>
      <c r="E74" s="405">
        <f t="shared" ref="E74:AV74" si="21">SUM(E76:E76)</f>
        <v>0</v>
      </c>
      <c r="F74" s="405">
        <f t="shared" si="21"/>
        <v>0</v>
      </c>
      <c r="G74" s="405">
        <f t="shared" si="21"/>
        <v>0</v>
      </c>
      <c r="H74" s="405">
        <f t="shared" si="21"/>
        <v>0</v>
      </c>
      <c r="I74" s="405">
        <f t="shared" si="21"/>
        <v>0</v>
      </c>
      <c r="J74" s="405">
        <f t="shared" si="21"/>
        <v>0</v>
      </c>
      <c r="K74" s="405">
        <f t="shared" si="21"/>
        <v>0</v>
      </c>
      <c r="L74" s="405">
        <f t="shared" si="21"/>
        <v>0</v>
      </c>
      <c r="M74" s="405">
        <f t="shared" si="21"/>
        <v>0</v>
      </c>
      <c r="N74" s="405">
        <f t="shared" si="21"/>
        <v>0</v>
      </c>
      <c r="O74" s="405">
        <f t="shared" si="21"/>
        <v>0</v>
      </c>
      <c r="P74" s="405">
        <f t="shared" si="21"/>
        <v>0</v>
      </c>
      <c r="Q74" s="405">
        <f t="shared" si="21"/>
        <v>0</v>
      </c>
      <c r="R74" s="405">
        <f t="shared" si="21"/>
        <v>0</v>
      </c>
      <c r="S74" s="405">
        <f t="shared" si="21"/>
        <v>0</v>
      </c>
      <c r="T74" s="405">
        <f t="shared" si="21"/>
        <v>0</v>
      </c>
      <c r="U74" s="405">
        <f t="shared" si="21"/>
        <v>0</v>
      </c>
      <c r="V74" s="405">
        <f t="shared" si="21"/>
        <v>0</v>
      </c>
      <c r="W74" s="405">
        <f t="shared" si="21"/>
        <v>0</v>
      </c>
      <c r="X74" s="405">
        <f t="shared" si="21"/>
        <v>0</v>
      </c>
      <c r="Y74" s="405">
        <f t="shared" si="21"/>
        <v>0</v>
      </c>
      <c r="Z74" s="405">
        <f t="shared" si="21"/>
        <v>0</v>
      </c>
      <c r="AA74" s="405">
        <f t="shared" si="21"/>
        <v>0</v>
      </c>
      <c r="AB74" s="405">
        <f t="shared" si="21"/>
        <v>0</v>
      </c>
      <c r="AC74" s="405">
        <f t="shared" si="21"/>
        <v>0</v>
      </c>
      <c r="AD74" s="405">
        <f t="shared" si="21"/>
        <v>0</v>
      </c>
      <c r="AE74" s="405">
        <f t="shared" si="21"/>
        <v>0</v>
      </c>
      <c r="AF74" s="405">
        <f t="shared" si="21"/>
        <v>0</v>
      </c>
      <c r="AG74" s="405">
        <f t="shared" si="21"/>
        <v>0</v>
      </c>
      <c r="AH74" s="405">
        <f t="shared" si="21"/>
        <v>0</v>
      </c>
      <c r="AI74" s="405">
        <f t="shared" si="21"/>
        <v>0</v>
      </c>
      <c r="AJ74" s="405">
        <f t="shared" si="21"/>
        <v>0</v>
      </c>
      <c r="AK74" s="405">
        <f t="shared" si="21"/>
        <v>0</v>
      </c>
      <c r="AL74" s="405">
        <f t="shared" si="21"/>
        <v>0</v>
      </c>
      <c r="AM74" s="405">
        <f t="shared" si="21"/>
        <v>0</v>
      </c>
      <c r="AN74" s="405">
        <f t="shared" si="21"/>
        <v>0</v>
      </c>
      <c r="AO74" s="405">
        <f t="shared" si="21"/>
        <v>0</v>
      </c>
      <c r="AP74" s="405">
        <f t="shared" si="21"/>
        <v>0</v>
      </c>
      <c r="AQ74" s="405">
        <f t="shared" si="21"/>
        <v>0</v>
      </c>
      <c r="AR74" s="405">
        <f t="shared" si="21"/>
        <v>0</v>
      </c>
      <c r="AS74" s="405">
        <f t="shared" si="21"/>
        <v>0</v>
      </c>
      <c r="AT74" s="405">
        <f t="shared" si="21"/>
        <v>0</v>
      </c>
      <c r="AU74" s="405">
        <f t="shared" si="21"/>
        <v>0</v>
      </c>
      <c r="AV74" s="405">
        <f t="shared" si="21"/>
        <v>0</v>
      </c>
      <c r="AW74" s="405">
        <f>SUM(AW75:AW76)</f>
        <v>0.3</v>
      </c>
      <c r="AX74" s="405">
        <f>SUM(AX76:AX76)</f>
        <v>0.15</v>
      </c>
      <c r="AY74" s="405">
        <f>SUM(AY76:AY76)</f>
        <v>0</v>
      </c>
      <c r="AZ74" s="405">
        <f>SUM(AZ76:AZ76)</f>
        <v>0</v>
      </c>
      <c r="BA74" s="25">
        <f t="shared" si="3"/>
        <v>0.15</v>
      </c>
    </row>
    <row r="75" spans="1:60" s="384" customFormat="1" ht="33" customHeight="1" x14ac:dyDescent="0.25">
      <c r="A75" s="7"/>
      <c r="B75" s="76" t="s">
        <v>187</v>
      </c>
      <c r="C75" s="399" t="s">
        <v>722</v>
      </c>
      <c r="D75" s="76" t="s">
        <v>762</v>
      </c>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v>0.15</v>
      </c>
      <c r="AX75" s="402">
        <v>0.15</v>
      </c>
      <c r="AY75" s="402"/>
      <c r="AZ75" s="402"/>
      <c r="BA75" s="25"/>
      <c r="BB75" s="4"/>
      <c r="BC75" s="4"/>
      <c r="BD75" s="4"/>
      <c r="BE75" s="4"/>
      <c r="BF75" s="4"/>
      <c r="BG75" s="4"/>
      <c r="BH75" s="4"/>
    </row>
    <row r="76" spans="1:60" ht="33" customHeight="1" x14ac:dyDescent="0.25">
      <c r="A76" s="7"/>
      <c r="B76" s="76" t="s">
        <v>187</v>
      </c>
      <c r="C76" s="404" t="s">
        <v>723</v>
      </c>
      <c r="D76" s="380" t="s">
        <v>850</v>
      </c>
      <c r="E76" s="403">
        <v>0</v>
      </c>
      <c r="F76" s="403">
        <v>0</v>
      </c>
      <c r="G76" s="403">
        <v>0</v>
      </c>
      <c r="H76" s="403">
        <v>0</v>
      </c>
      <c r="I76" s="403">
        <v>0</v>
      </c>
      <c r="J76" s="403">
        <v>0</v>
      </c>
      <c r="K76" s="403">
        <v>0</v>
      </c>
      <c r="L76" s="403">
        <v>0</v>
      </c>
      <c r="M76" s="403">
        <v>0</v>
      </c>
      <c r="N76" s="403">
        <v>0</v>
      </c>
      <c r="O76" s="403">
        <v>0</v>
      </c>
      <c r="P76" s="403">
        <v>0</v>
      </c>
      <c r="Q76" s="403">
        <v>0</v>
      </c>
      <c r="R76" s="403">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403">
        <v>0</v>
      </c>
      <c r="AO76" s="403">
        <v>0</v>
      </c>
      <c r="AP76" s="403">
        <v>0</v>
      </c>
      <c r="AQ76" s="403">
        <v>0</v>
      </c>
      <c r="AR76" s="403">
        <v>0</v>
      </c>
      <c r="AS76" s="403">
        <v>0</v>
      </c>
      <c r="AT76" s="403">
        <v>0</v>
      </c>
      <c r="AU76" s="403">
        <v>0</v>
      </c>
      <c r="AV76" s="403">
        <v>0</v>
      </c>
      <c r="AW76" s="403">
        <v>0.15</v>
      </c>
      <c r="AX76" s="403">
        <v>0.15</v>
      </c>
      <c r="AY76" s="403">
        <v>0</v>
      </c>
      <c r="AZ76" s="403">
        <v>0</v>
      </c>
      <c r="BA76" s="25">
        <f t="shared" si="3"/>
        <v>0.15</v>
      </c>
    </row>
    <row r="77" spans="1:60"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8"/>
    </row>
    <row r="78" spans="1:60" x14ac:dyDescent="0.25">
      <c r="AW78" s="7"/>
      <c r="AX78" s="7"/>
    </row>
    <row r="79" spans="1:60" x14ac:dyDescent="0.25">
      <c r="AW79" s="7"/>
      <c r="AX79" s="7"/>
    </row>
    <row r="80" spans="1:60" x14ac:dyDescent="0.25">
      <c r="AW80" s="7"/>
      <c r="AX80" s="7"/>
    </row>
  </sheetData>
  <sheetProtection formatCells="0" formatColumns="0" formatRows="0" insertColumns="0" insertRows="0" insertHyperlinks="0" deleteColumns="0" deleteRows="0" sort="0" autoFilter="0" pivotTables="0"/>
  <autoFilter ref="A19:CL80" xr:uid="{00000000-0009-0000-0000-000002000000}"/>
  <mergeCells count="44">
    <mergeCell ref="B9:AY9"/>
    <mergeCell ref="B4:AY4"/>
    <mergeCell ref="B5:AY5"/>
    <mergeCell ref="B6:AY6"/>
    <mergeCell ref="B7:AY7"/>
    <mergeCell ref="B8:AY8"/>
    <mergeCell ref="O17:P17"/>
    <mergeCell ref="B10:AY10"/>
    <mergeCell ref="B12:AY12"/>
    <mergeCell ref="B13:AY13"/>
    <mergeCell ref="B15:B18"/>
    <mergeCell ref="C15:C18"/>
    <mergeCell ref="D15:D18"/>
    <mergeCell ref="E15:AZ15"/>
    <mergeCell ref="E16:T16"/>
    <mergeCell ref="U16:AD16"/>
    <mergeCell ref="AE16:AJ16"/>
    <mergeCell ref="E17:F17"/>
    <mergeCell ref="G17:H17"/>
    <mergeCell ref="I17:J17"/>
    <mergeCell ref="K17:L17"/>
    <mergeCell ref="M17:N17"/>
    <mergeCell ref="AK16:AN16"/>
    <mergeCell ref="AO16:AT16"/>
    <mergeCell ref="AU16:AX16"/>
    <mergeCell ref="AY16:AZ16"/>
    <mergeCell ref="AY17:AZ17"/>
    <mergeCell ref="AK17:AL17"/>
    <mergeCell ref="AM17:AN17"/>
    <mergeCell ref="AO17:AP17"/>
    <mergeCell ref="AQ17:AR17"/>
    <mergeCell ref="AS17:AT17"/>
    <mergeCell ref="AU17:AV17"/>
    <mergeCell ref="AW17:AX17"/>
    <mergeCell ref="Q17:R17"/>
    <mergeCell ref="S17:T17"/>
    <mergeCell ref="U17:V17"/>
    <mergeCell ref="W17:X17"/>
    <mergeCell ref="Y17:Z17"/>
    <mergeCell ref="AA17:AB17"/>
    <mergeCell ref="AC17:AD17"/>
    <mergeCell ref="AE17:AF17"/>
    <mergeCell ref="AG17:AH17"/>
    <mergeCell ref="AI17:AJ17"/>
  </mergeCells>
  <conditionalFormatting sqref="B8 AZ4:AZ8 B10 AZ10 B13 AZ13 A77:AZ1048576 A9:AZ9 B1:AV3 A11:AZ12 A14:AZ14 A19:AZ19 B4:AY4 B7:AY7 D15:E15 D43 E63:AZ63 E33:AZ33 E27:AZ29 E50:AZ51 D76 B67:D70 E69:AZ75 E53:AZ53 E40:AZ43 B39:B49 BE1:XFD1048576 B72:D75">
    <cfRule type="containsText" dxfId="3237" priority="262" operator="containsText" text="Наименование инвестиционного проекта">
      <formula>NOT(ISERROR(SEARCH("Наименование инвестиционного проекта",A1)))</formula>
    </cfRule>
  </conditionalFormatting>
  <conditionalFormatting sqref="AW1:AX3 AZ1:AZ3 E33:AY33 E27:AZ29 B67:D70 E69:AZ73 E40:AZ43 B43 B44:D53 B72:D75">
    <cfRule type="cellIs" dxfId="3236" priority="261" operator="equal">
      <formula>0</formula>
    </cfRule>
  </conditionalFormatting>
  <conditionalFormatting sqref="B8 AZ4:AZ8 B10 AZ10 B13 AZ13 B1:AV3 A77:AZ1048576 A9:AZ9 A11:AZ12 A14:AZ14 A19:AZ19 E63:AZ63 E33:AZ33 E50:AZ51 E27:AZ29 E69:AZ75 E53:AZ53 E40:AZ43 BE1:XFD1048576">
    <cfRule type="cellIs" dxfId="3235" priority="260" operator="equal">
      <formula>0</formula>
    </cfRule>
  </conditionalFormatting>
  <conditionalFormatting sqref="E33:AY33 E27:AZ29 E40:AZ42">
    <cfRule type="cellIs" dxfId="3234" priority="257" operator="equal">
      <formula>0</formula>
    </cfRule>
    <cfRule type="cellIs" dxfId="3233" priority="259" operator="equal">
      <formula>0</formula>
    </cfRule>
  </conditionalFormatting>
  <conditionalFormatting sqref="B5:B6">
    <cfRule type="containsText" dxfId="3232" priority="258" operator="containsText" text="Наименование инвестиционного проекта">
      <formula>NOT(ISERROR(SEARCH("Наименование инвестиционного проекта",B5)))</formula>
    </cfRule>
  </conditionalFormatting>
  <conditionalFormatting sqref="E18:F18">
    <cfRule type="containsText" dxfId="3231" priority="234" operator="containsText" text="Наименование инвестиционного проекта">
      <formula>NOT(ISERROR(SEARCH("Наименование инвестиционного проекта",E18)))</formula>
    </cfRule>
  </conditionalFormatting>
  <conditionalFormatting sqref="D66">
    <cfRule type="cellIs" dxfId="3230" priority="238" operator="equal">
      <formula>0</formula>
    </cfRule>
  </conditionalFormatting>
  <conditionalFormatting sqref="G18:H18">
    <cfRule type="containsText" dxfId="3229" priority="232" operator="containsText" text="Наименование инвестиционного проекта">
      <formula>NOT(ISERROR(SEARCH("Наименование инвестиционного проекта",G18)))</formula>
    </cfRule>
  </conditionalFormatting>
  <conditionalFormatting sqref="K17">
    <cfRule type="containsText" dxfId="3228" priority="229" operator="containsText" text="Наименование инвестиционного проекта">
      <formula>NOT(ISERROR(SEARCH("Наименование инвестиционного проекта",K17)))</formula>
    </cfRule>
  </conditionalFormatting>
  <conditionalFormatting sqref="B61:C61">
    <cfRule type="cellIs" dxfId="3227" priority="242" operator="equal">
      <formula>0</formula>
    </cfRule>
  </conditionalFormatting>
  <conditionalFormatting sqref="M17">
    <cfRule type="containsText" dxfId="3226" priority="228" operator="containsText" text="Наименование инвестиционного проекта">
      <formula>NOT(ISERROR(SEARCH("Наименование инвестиционного проекта",M17)))</formula>
    </cfRule>
  </conditionalFormatting>
  <conditionalFormatting sqref="B62:C62">
    <cfRule type="cellIs" dxfId="3225" priority="240" operator="equal">
      <formula>0</formula>
    </cfRule>
  </conditionalFormatting>
  <conditionalFormatting sqref="I17">
    <cfRule type="containsText" dxfId="3224" priority="230" operator="containsText" text="Наименование инвестиционного проекта">
      <formula>NOT(ISERROR(SEARCH("Наименование инвестиционного проекта",I17)))</formula>
    </cfRule>
  </conditionalFormatting>
  <conditionalFormatting sqref="S17">
    <cfRule type="containsText" dxfId="3223" priority="225" operator="containsText" text="Наименование инвестиционного проекта">
      <formula>NOT(ISERROR(SEARCH("Наименование инвестиционного проекта",S17)))</formula>
    </cfRule>
  </conditionalFormatting>
  <conditionalFormatting sqref="C30:C32">
    <cfRule type="cellIs" dxfId="3222" priority="237" operator="equal">
      <formula>0</formula>
    </cfRule>
  </conditionalFormatting>
  <conditionalFormatting sqref="B15 AK16 AY16 E16:E17 G17 U16:U17 AE16:AE17 AO16:AO17 AQ17 AU16:AU17 AW17">
    <cfRule type="containsText" dxfId="3221" priority="256" operator="containsText" text="Наименование инвестиционного проекта">
      <formula>NOT(ISERROR(SEARCH("Наименование инвестиционного проекта",B15)))</formula>
    </cfRule>
  </conditionalFormatting>
  <conditionalFormatting sqref="C27:C28">
    <cfRule type="cellIs" dxfId="3220" priority="235" operator="equal">
      <formula>0</formula>
    </cfRule>
  </conditionalFormatting>
  <conditionalFormatting sqref="I18:T18">
    <cfRule type="containsText" dxfId="3219" priority="224" operator="containsText" text="Наименование инвестиционного проекта">
      <formula>NOT(ISERROR(SEARCH("Наименование инвестиционного проекта",I18)))</formula>
    </cfRule>
  </conditionalFormatting>
  <conditionalFormatting sqref="Y17">
    <cfRule type="containsText" dxfId="3218" priority="221" operator="containsText" text="Наименование инвестиционного проекта">
      <formula>NOT(ISERROR(SEARCH("Наименование инвестиционного проекта",Y17)))</formula>
    </cfRule>
  </conditionalFormatting>
  <conditionalFormatting sqref="D20:D29 D54:D56 B66:C66 B50:D53 B63:D65 D61:D62 C39:D42 B57:D60 C44:D49">
    <cfRule type="containsText" dxfId="3217" priority="255" operator="containsText" text="Наименование инвестиционного проекта">
      <formula>NOT(ISERROR(SEARCH("Наименование инвестиционного проекта",B20)))</formula>
    </cfRule>
  </conditionalFormatting>
  <conditionalFormatting sqref="D54:D56 B66:C66 D20:D29 B63:D65 B39:D42 D61:D62 B57:D60">
    <cfRule type="cellIs" dxfId="3216" priority="254" operator="equal">
      <formula>0</formula>
    </cfRule>
  </conditionalFormatting>
  <conditionalFormatting sqref="D43 D76">
    <cfRule type="cellIs" dxfId="3215" priority="252" operator="equal">
      <formula>0</formula>
    </cfRule>
  </conditionalFormatting>
  <conditionalFormatting sqref="B20:C20 B29:C29 B28">
    <cfRule type="cellIs" dxfId="3214" priority="251" operator="equal">
      <formula>0</formula>
    </cfRule>
  </conditionalFormatting>
  <conditionalFormatting sqref="B20">
    <cfRule type="cellIs" dxfId="3213" priority="249" operator="equal">
      <formula>0</formula>
    </cfRule>
    <cfRule type="cellIs" dxfId="3212" priority="250" operator="equal">
      <formula>0</formula>
    </cfRule>
  </conditionalFormatting>
  <conditionalFormatting sqref="B30:B32 D30:D32">
    <cfRule type="cellIs" dxfId="3211" priority="248" operator="equal">
      <formula>0</formula>
    </cfRule>
  </conditionalFormatting>
  <conditionalFormatting sqref="B33 D33 B34:D37">
    <cfRule type="cellIs" dxfId="3210" priority="247" operator="equal">
      <formula>0</formula>
    </cfRule>
  </conditionalFormatting>
  <conditionalFormatting sqref="B54:C54">
    <cfRule type="cellIs" dxfId="3209" priority="246" operator="equal">
      <formula>0</formula>
    </cfRule>
  </conditionalFormatting>
  <conditionalFormatting sqref="B54:C54">
    <cfRule type="cellIs" dxfId="3208" priority="245" operator="equal">
      <formula>0</formula>
    </cfRule>
  </conditionalFormatting>
  <conditionalFormatting sqref="B55:C56">
    <cfRule type="cellIs" dxfId="3207" priority="244" operator="equal">
      <formula>0</formula>
    </cfRule>
  </conditionalFormatting>
  <conditionalFormatting sqref="B55:C56">
    <cfRule type="cellIs" dxfId="3206" priority="243" operator="equal">
      <formula>0</formula>
    </cfRule>
  </conditionalFormatting>
  <conditionalFormatting sqref="B61:C61">
    <cfRule type="cellIs" dxfId="3205" priority="241" operator="equal">
      <formula>0</formula>
    </cfRule>
  </conditionalFormatting>
  <conditionalFormatting sqref="B62:C62">
    <cfRule type="cellIs" dxfId="3204" priority="239" operator="equal">
      <formula>0</formula>
    </cfRule>
  </conditionalFormatting>
  <conditionalFormatting sqref="C33">
    <cfRule type="cellIs" dxfId="3203" priority="236" operator="equal">
      <formula>0</formula>
    </cfRule>
  </conditionalFormatting>
  <conditionalFormatting sqref="E18:F18">
    <cfRule type="cellIs" dxfId="3202" priority="233" operator="equal">
      <formula>0</formula>
    </cfRule>
  </conditionalFormatting>
  <conditionalFormatting sqref="Q17">
    <cfRule type="containsText" dxfId="3201" priority="226" operator="containsText" text="Наименование инвестиционного проекта">
      <formula>NOT(ISERROR(SEARCH("Наименование инвестиционного проекта",Q17)))</formula>
    </cfRule>
  </conditionalFormatting>
  <conditionalFormatting sqref="G18:H18">
    <cfRule type="cellIs" dxfId="3200" priority="231" operator="equal">
      <formula>0</formula>
    </cfRule>
  </conditionalFormatting>
  <conditionalFormatting sqref="I18:T18">
    <cfRule type="cellIs" dxfId="3199" priority="223" operator="equal">
      <formula>0</formula>
    </cfRule>
  </conditionalFormatting>
  <conditionalFormatting sqref="O17">
    <cfRule type="containsText" dxfId="3198" priority="227" operator="containsText" text="Наименование инвестиционного проекта">
      <formula>NOT(ISERROR(SEARCH("Наименование инвестиционного проекта",O17)))</formula>
    </cfRule>
  </conditionalFormatting>
  <conditionalFormatting sqref="W17">
    <cfRule type="containsText" dxfId="3197" priority="222" operator="containsText" text="Наименование инвестиционного проекта">
      <formula>NOT(ISERROR(SEARCH("Наименование инвестиционного проекта",W17)))</formula>
    </cfRule>
  </conditionalFormatting>
  <conditionalFormatting sqref="AC17">
    <cfRule type="containsText" dxfId="3196" priority="219" operator="containsText" text="Наименование инвестиционного проекта">
      <formula>NOT(ISERROR(SEARCH("Наименование инвестиционного проекта",AC17)))</formula>
    </cfRule>
  </conditionalFormatting>
  <conditionalFormatting sqref="AI17">
    <cfRule type="containsText" dxfId="3195" priority="215" operator="containsText" text="Наименование инвестиционного проекта">
      <formula>NOT(ISERROR(SEARCH("Наименование инвестиционного проекта",AI17)))</formula>
    </cfRule>
  </conditionalFormatting>
  <conditionalFormatting sqref="AA17">
    <cfRule type="containsText" dxfId="3194" priority="220" operator="containsText" text="Наименование инвестиционного проекта">
      <formula>NOT(ISERROR(SEARCH("Наименование инвестиционного проекта",AA17)))</formula>
    </cfRule>
  </conditionalFormatting>
  <conditionalFormatting sqref="AM17">
    <cfRule type="containsText" dxfId="3193" priority="211" operator="containsText" text="Наименование инвестиционного проекта">
      <formula>NOT(ISERROR(SEARCH("Наименование инвестиционного проекта",AM17)))</formula>
    </cfRule>
  </conditionalFormatting>
  <conditionalFormatting sqref="U18:AD18">
    <cfRule type="containsText" dxfId="3192" priority="218" operator="containsText" text="Наименование инвестиционного проекта">
      <formula>NOT(ISERROR(SEARCH("Наименование инвестиционного проекта",U18)))</formula>
    </cfRule>
  </conditionalFormatting>
  <conditionalFormatting sqref="U18:AD18">
    <cfRule type="cellIs" dxfId="3191" priority="217" operator="equal">
      <formula>0</formula>
    </cfRule>
  </conditionalFormatting>
  <conditionalFormatting sqref="AG17">
    <cfRule type="containsText" dxfId="3190" priority="216" operator="containsText" text="Наименование инвестиционного проекта">
      <formula>NOT(ISERROR(SEARCH("Наименование инвестиционного проекта",AG17)))</formula>
    </cfRule>
  </conditionalFormatting>
  <conditionalFormatting sqref="AE18:AJ18">
    <cfRule type="cellIs" dxfId="3189" priority="213" operator="equal">
      <formula>0</formula>
    </cfRule>
  </conditionalFormatting>
  <conditionalFormatting sqref="AK18:AN18">
    <cfRule type="cellIs" dxfId="3188" priority="209" operator="equal">
      <formula>0</formula>
    </cfRule>
  </conditionalFormatting>
  <conditionalFormatting sqref="AK17">
    <cfRule type="containsText" dxfId="3187" priority="212" operator="containsText" text="Наименование инвестиционного проекта">
      <formula>NOT(ISERROR(SEARCH("Наименование инвестиционного проекта",AK17)))</formula>
    </cfRule>
  </conditionalFormatting>
  <conditionalFormatting sqref="AQ18:AR18">
    <cfRule type="containsText" dxfId="3186" priority="207" operator="containsText" text="Наименование инвестиционного проекта">
      <formula>NOT(ISERROR(SEARCH("Наименование инвестиционного проекта",AQ18)))</formula>
    </cfRule>
  </conditionalFormatting>
  <conditionalFormatting sqref="AO18:AX18">
    <cfRule type="cellIs" dxfId="3185" priority="203" operator="equal">
      <formula>0</formula>
    </cfRule>
  </conditionalFormatting>
  <conditionalFormatting sqref="AY18:AZ18">
    <cfRule type="cellIs" dxfId="3184" priority="201" operator="equal">
      <formula>0</formula>
    </cfRule>
  </conditionalFormatting>
  <conditionalFormatting sqref="AE18:AJ18">
    <cfRule type="containsText" dxfId="3183" priority="214" operator="containsText" text="Наименование инвестиционного проекта">
      <formula>NOT(ISERROR(SEARCH("Наименование инвестиционного проекта",AE18)))</formula>
    </cfRule>
  </conditionalFormatting>
  <conditionalFormatting sqref="AK18:AN18">
    <cfRule type="containsText" dxfId="3182" priority="210" operator="containsText" text="Наименование инвестиционного проекта">
      <formula>NOT(ISERROR(SEARCH("Наименование инвестиционного проекта",AK18)))</formula>
    </cfRule>
  </conditionalFormatting>
  <conditionalFormatting sqref="AU18:AV18">
    <cfRule type="containsText" dxfId="3181" priority="205" operator="containsText" text="Наименование инвестиционного проекта">
      <formula>NOT(ISERROR(SEARCH("Наименование инвестиционного проекта",AU18)))</formula>
    </cfRule>
  </conditionalFormatting>
  <conditionalFormatting sqref="AW18:AX18">
    <cfRule type="containsText" dxfId="3180" priority="204" operator="containsText" text="Наименование инвестиционного проекта">
      <formula>NOT(ISERROR(SEARCH("Наименование инвестиционного проекта",AW18)))</formula>
    </cfRule>
  </conditionalFormatting>
  <conditionalFormatting sqref="AY18:AZ18">
    <cfRule type="containsText" dxfId="3179" priority="202" operator="containsText" text="Наименование инвестиционного проекта">
      <formula>NOT(ISERROR(SEARCH("Наименование инвестиционного проекта",AY18)))</formula>
    </cfRule>
  </conditionalFormatting>
  <conditionalFormatting sqref="AO18:AP18">
    <cfRule type="containsText" dxfId="3178" priority="208" operator="containsText" text="Наименование инвестиционного проекта">
      <formula>NOT(ISERROR(SEARCH("Наименование инвестиционного проекта",AO18)))</formula>
    </cfRule>
  </conditionalFormatting>
  <conditionalFormatting sqref="AS18:AT18">
    <cfRule type="containsText" dxfId="3177" priority="206" operator="containsText" text="Наименование инвестиционного проекта">
      <formula>NOT(ISERROR(SEARCH("Наименование инвестиционного проекта",AS18)))</formula>
    </cfRule>
  </conditionalFormatting>
  <conditionalFormatting sqref="E76:F76">
    <cfRule type="cellIs" dxfId="3176" priority="195" operator="equal">
      <formula>0</formula>
    </cfRule>
  </conditionalFormatting>
  <conditionalFormatting sqref="E76:F76">
    <cfRule type="cellIs" dxfId="3175" priority="197" operator="equal">
      <formula>0</formula>
    </cfRule>
  </conditionalFormatting>
  <conditionalFormatting sqref="E76:F76 E69:AZ73 E43:AZ43">
    <cfRule type="cellIs" dxfId="3174" priority="196" operator="equal">
      <formula>0</formula>
    </cfRule>
  </conditionalFormatting>
  <conditionalFormatting sqref="E76:F76">
    <cfRule type="containsText" dxfId="3173" priority="200" operator="containsText" text="Наименование инвестиционного проекта">
      <formula>NOT(ISERROR(SEARCH("Наименование инвестиционного проекта",E76)))</formula>
    </cfRule>
  </conditionalFormatting>
  <conditionalFormatting sqref="E76:F76 E43:AZ43">
    <cfRule type="cellIs" dxfId="3172" priority="198" operator="equal">
      <formula>0</formula>
    </cfRule>
    <cfRule type="cellIs" dxfId="3171" priority="199" operator="equal">
      <formula>0</formula>
    </cfRule>
  </conditionalFormatting>
  <conditionalFormatting sqref="G76:AZ76">
    <cfRule type="cellIs" dxfId="3170" priority="189" operator="equal">
      <formula>0</formula>
    </cfRule>
  </conditionalFormatting>
  <conditionalFormatting sqref="G76:AZ76">
    <cfRule type="cellIs" dxfId="3169" priority="191" operator="equal">
      <formula>0</formula>
    </cfRule>
  </conditionalFormatting>
  <conditionalFormatting sqref="G76:AZ76">
    <cfRule type="cellIs" dxfId="3168" priority="190" operator="equal">
      <formula>0</formula>
    </cfRule>
  </conditionalFormatting>
  <conditionalFormatting sqref="G76:AZ76">
    <cfRule type="containsText" dxfId="3167" priority="194" operator="containsText" text="Наименование инвестиционного проекта">
      <formula>NOT(ISERROR(SEARCH("Наименование инвестиционного проекта",G76)))</formula>
    </cfRule>
  </conditionalFormatting>
  <conditionalFormatting sqref="G76:AZ76">
    <cfRule type="cellIs" dxfId="3166" priority="192" operator="equal">
      <formula>0</formula>
    </cfRule>
    <cfRule type="cellIs" dxfId="3165" priority="193" operator="equal">
      <formula>0</formula>
    </cfRule>
  </conditionalFormatting>
  <conditionalFormatting sqref="AO66:AZ66">
    <cfRule type="containsText" dxfId="3164" priority="172" operator="containsText" text="Наименование инвестиционного проекта">
      <formula>NOT(ISERROR(SEARCH("Наименование инвестиционного проекта",AO66)))</formula>
    </cfRule>
  </conditionalFormatting>
  <conditionalFormatting sqref="AO66:AZ66">
    <cfRule type="cellIs" dxfId="3163" priority="171" operator="equal">
      <formula>0</formula>
    </cfRule>
  </conditionalFormatting>
  <conditionalFormatting sqref="AO67:AZ68">
    <cfRule type="containsText" dxfId="3162" priority="170" operator="containsText" text="Наименование инвестиционного проекта">
      <formula>NOT(ISERROR(SEARCH("Наименование инвестиционного проекта",AO67)))</formula>
    </cfRule>
  </conditionalFormatting>
  <conditionalFormatting sqref="AO67:AZ68">
    <cfRule type="cellIs" dxfId="3161" priority="169" operator="equal">
      <formula>0</formula>
    </cfRule>
  </conditionalFormatting>
  <conditionalFormatting sqref="AO67:AZ68">
    <cfRule type="cellIs" dxfId="3160" priority="168" operator="equal">
      <formula>0</formula>
    </cfRule>
  </conditionalFormatting>
  <conditionalFormatting sqref="AO67:AZ68">
    <cfRule type="cellIs" dxfId="3159" priority="167" operator="equal">
      <formula>0</formula>
    </cfRule>
  </conditionalFormatting>
  <conditionalFormatting sqref="E66:AN66">
    <cfRule type="containsText" dxfId="3158" priority="166" operator="containsText" text="Наименование инвестиционного проекта">
      <formula>NOT(ISERROR(SEARCH("Наименование инвестиционного проекта",E66)))</formula>
    </cfRule>
  </conditionalFormatting>
  <conditionalFormatting sqref="E66:AN66">
    <cfRule type="cellIs" dxfId="3157" priority="165" operator="equal">
      <formula>0</formula>
    </cfRule>
  </conditionalFormatting>
  <conditionalFormatting sqref="E67:AN68">
    <cfRule type="containsText" dxfId="3156" priority="164" operator="containsText" text="Наименование инвестиционного проекта">
      <formula>NOT(ISERROR(SEARCH("Наименование инвестиционного проекта",E67)))</formula>
    </cfRule>
  </conditionalFormatting>
  <conditionalFormatting sqref="E67:AN68">
    <cfRule type="cellIs" dxfId="3155" priority="163" operator="equal">
      <formula>0</formula>
    </cfRule>
  </conditionalFormatting>
  <conditionalFormatting sqref="E67:AN68">
    <cfRule type="cellIs" dxfId="3154" priority="162" operator="equal">
      <formula>0</formula>
    </cfRule>
  </conditionalFormatting>
  <conditionalFormatting sqref="E67:AN68">
    <cfRule type="cellIs" dxfId="3153" priority="161" operator="equal">
      <formula>0</formula>
    </cfRule>
  </conditionalFormatting>
  <conditionalFormatting sqref="AO65:AZ65">
    <cfRule type="cellIs" dxfId="3152" priority="159" operator="equal">
      <formula>0</formula>
    </cfRule>
  </conditionalFormatting>
  <conditionalFormatting sqref="AO65:AZ65">
    <cfRule type="containsText" dxfId="3151" priority="160" operator="containsText" text="Наименование инвестиционного проекта">
      <formula>NOT(ISERROR(SEARCH("Наименование инвестиционного проекта",AO65)))</formula>
    </cfRule>
  </conditionalFormatting>
  <conditionalFormatting sqref="AO65:AZ65">
    <cfRule type="cellIs" dxfId="3150" priority="158" operator="equal">
      <formula>0</formula>
    </cfRule>
  </conditionalFormatting>
  <conditionalFormatting sqref="AO65:AZ65">
    <cfRule type="cellIs" dxfId="3149" priority="157" operator="equal">
      <formula>0</formula>
    </cfRule>
  </conditionalFormatting>
  <conditionalFormatting sqref="E65:AN65">
    <cfRule type="containsText" dxfId="3148" priority="156" operator="containsText" text="Наименование инвестиционного проекта">
      <formula>NOT(ISERROR(SEARCH("Наименование инвестиционного проекта",E65)))</formula>
    </cfRule>
  </conditionalFormatting>
  <conditionalFormatting sqref="E65:AN65">
    <cfRule type="cellIs" dxfId="3147" priority="155" operator="equal">
      <formula>0</formula>
    </cfRule>
  </conditionalFormatting>
  <conditionalFormatting sqref="E65:AN65">
    <cfRule type="cellIs" dxfId="3146" priority="154" operator="equal">
      <formula>0</formula>
    </cfRule>
  </conditionalFormatting>
  <conditionalFormatting sqref="E65:AN65">
    <cfRule type="cellIs" dxfId="3145" priority="153" operator="equal">
      <formula>0</formula>
    </cfRule>
  </conditionalFormatting>
  <conditionalFormatting sqref="AO64:AZ64">
    <cfRule type="cellIs" dxfId="3144" priority="151" operator="equal">
      <formula>0</formula>
    </cfRule>
  </conditionalFormatting>
  <conditionalFormatting sqref="AO64:AZ64">
    <cfRule type="containsText" dxfId="3143" priority="152" operator="containsText" text="Наименование инвестиционного проекта">
      <formula>NOT(ISERROR(SEARCH("Наименование инвестиционного проекта",AO64)))</formula>
    </cfRule>
  </conditionalFormatting>
  <conditionalFormatting sqref="AO64:AZ64">
    <cfRule type="cellIs" dxfId="3142" priority="150" operator="equal">
      <formula>0</formula>
    </cfRule>
  </conditionalFormatting>
  <conditionalFormatting sqref="AO64:AZ64">
    <cfRule type="cellIs" dxfId="3141" priority="149" operator="equal">
      <formula>0</formula>
    </cfRule>
  </conditionalFormatting>
  <conditionalFormatting sqref="E64:AN64">
    <cfRule type="containsText" dxfId="3140" priority="148" operator="containsText" text="Наименование инвестиционного проекта">
      <formula>NOT(ISERROR(SEARCH("Наименование инвестиционного проекта",E64)))</formula>
    </cfRule>
  </conditionalFormatting>
  <conditionalFormatting sqref="E64:AN64">
    <cfRule type="cellIs" dxfId="3139" priority="147" operator="equal">
      <formula>0</formula>
    </cfRule>
  </conditionalFormatting>
  <conditionalFormatting sqref="E64:AN64">
    <cfRule type="cellIs" dxfId="3138" priority="146" operator="equal">
      <formula>0</formula>
    </cfRule>
  </conditionalFormatting>
  <conditionalFormatting sqref="E64:AN64">
    <cfRule type="cellIs" dxfId="3137" priority="145" operator="equal">
      <formula>0</formula>
    </cfRule>
  </conditionalFormatting>
  <conditionalFormatting sqref="AO54:AZ62">
    <cfRule type="containsText" dxfId="3136" priority="144" operator="containsText" text="Наименование инвестиционного проекта">
      <formula>NOT(ISERROR(SEARCH("Наименование инвестиционного проекта",AO54)))</formula>
    </cfRule>
  </conditionalFormatting>
  <conditionalFormatting sqref="AO54:AZ62">
    <cfRule type="cellIs" dxfId="3135" priority="143" operator="equal">
      <formula>0</formula>
    </cfRule>
  </conditionalFormatting>
  <conditionalFormatting sqref="AO54:AZ62">
    <cfRule type="cellIs" dxfId="3134" priority="142" operator="equal">
      <formula>0</formula>
    </cfRule>
  </conditionalFormatting>
  <conditionalFormatting sqref="AO54:AZ62">
    <cfRule type="cellIs" dxfId="3133" priority="141" operator="equal">
      <formula>0</formula>
    </cfRule>
  </conditionalFormatting>
  <conditionalFormatting sqref="E54:AN62">
    <cfRule type="containsText" dxfId="3132" priority="140" operator="containsText" text="Наименование инвестиционного проекта">
      <formula>NOT(ISERROR(SEARCH("Наименование инвестиционного проекта",E54)))</formula>
    </cfRule>
  </conditionalFormatting>
  <conditionalFormatting sqref="E54:AN62">
    <cfRule type="cellIs" dxfId="3131" priority="139" operator="equal">
      <formula>0</formula>
    </cfRule>
  </conditionalFormatting>
  <conditionalFormatting sqref="E54:AN62">
    <cfRule type="cellIs" dxfId="3130" priority="138" operator="equal">
      <formula>0</formula>
    </cfRule>
  </conditionalFormatting>
  <conditionalFormatting sqref="E54:AN62">
    <cfRule type="cellIs" dxfId="3129" priority="137" operator="equal">
      <formula>0</formula>
    </cfRule>
  </conditionalFormatting>
  <conditionalFormatting sqref="AO52:AZ52">
    <cfRule type="containsText" dxfId="3128" priority="136" operator="containsText" text="Наименование инвестиционного проекта">
      <formula>NOT(ISERROR(SEARCH("Наименование инвестиционного проекта",AO52)))</formula>
    </cfRule>
  </conditionalFormatting>
  <conditionalFormatting sqref="AO52:AZ52">
    <cfRule type="cellIs" dxfId="3127" priority="135" operator="equal">
      <formula>0</formula>
    </cfRule>
  </conditionalFormatting>
  <conditionalFormatting sqref="AO52:AZ52">
    <cfRule type="cellIs" dxfId="3126" priority="134" operator="equal">
      <formula>0</formula>
    </cfRule>
  </conditionalFormatting>
  <conditionalFormatting sqref="AO52:AZ52">
    <cfRule type="cellIs" dxfId="3125" priority="133" operator="equal">
      <formula>0</formula>
    </cfRule>
  </conditionalFormatting>
  <conditionalFormatting sqref="E52:AN52">
    <cfRule type="containsText" dxfId="3124" priority="132" operator="containsText" text="Наименование инвестиционного проекта">
      <formula>NOT(ISERROR(SEARCH("Наименование инвестиционного проекта",E52)))</formula>
    </cfRule>
  </conditionalFormatting>
  <conditionalFormatting sqref="E52:AN52">
    <cfRule type="cellIs" dxfId="3123" priority="131" operator="equal">
      <formula>0</formula>
    </cfRule>
  </conditionalFormatting>
  <conditionalFormatting sqref="E52:AN52">
    <cfRule type="cellIs" dxfId="3122" priority="130" operator="equal">
      <formula>0</formula>
    </cfRule>
  </conditionalFormatting>
  <conditionalFormatting sqref="E52:AN52">
    <cfRule type="cellIs" dxfId="3121" priority="129" operator="equal">
      <formula>0</formula>
    </cfRule>
  </conditionalFormatting>
  <conditionalFormatting sqref="AO45:AZ49">
    <cfRule type="containsText" dxfId="3120" priority="116" operator="containsText" text="Наименование инвестиционного проекта">
      <formula>NOT(ISERROR(SEARCH("Наименование инвестиционного проекта",AO45)))</formula>
    </cfRule>
  </conditionalFormatting>
  <conditionalFormatting sqref="AO45:AZ49">
    <cfRule type="cellIs" dxfId="3119" priority="115" operator="equal">
      <formula>0</formula>
    </cfRule>
  </conditionalFormatting>
  <conditionalFormatting sqref="AO45:AZ49">
    <cfRule type="cellIs" dxfId="3118" priority="114" operator="equal">
      <formula>0</formula>
    </cfRule>
  </conditionalFormatting>
  <conditionalFormatting sqref="AO45:AZ49">
    <cfRule type="cellIs" dxfId="3117" priority="113" operator="equal">
      <formula>0</formula>
    </cfRule>
  </conditionalFormatting>
  <conditionalFormatting sqref="E45:AN49 E44:AZ44">
    <cfRule type="containsText" dxfId="3116" priority="112" operator="containsText" text="Наименование инвестиционного проекта">
      <formula>NOT(ISERROR(SEARCH("Наименование инвестиционного проекта",E44)))</formula>
    </cfRule>
  </conditionalFormatting>
  <conditionalFormatting sqref="E45:AN49 E44:AZ44">
    <cfRule type="cellIs" dxfId="3115" priority="111" operator="equal">
      <formula>0</formula>
    </cfRule>
  </conditionalFormatting>
  <conditionalFormatting sqref="E45:AN49 E44:AZ44">
    <cfRule type="cellIs" dxfId="3114" priority="110" operator="equal">
      <formula>0</formula>
    </cfRule>
  </conditionalFormatting>
  <conditionalFormatting sqref="E45:AN49 E44:AZ44">
    <cfRule type="cellIs" dxfId="3113" priority="109" operator="equal">
      <formula>0</formula>
    </cfRule>
  </conditionalFormatting>
  <conditionalFormatting sqref="AO39:AZ39">
    <cfRule type="containsText" dxfId="3112" priority="96" operator="containsText" text="Наименование инвестиционного проекта">
      <formula>NOT(ISERROR(SEARCH("Наименование инвестиционного проекта",AO39)))</formula>
    </cfRule>
  </conditionalFormatting>
  <conditionalFormatting sqref="AO39:AZ39">
    <cfRule type="cellIs" dxfId="3111" priority="95" operator="equal">
      <formula>0</formula>
    </cfRule>
  </conditionalFormatting>
  <conditionalFormatting sqref="AO39:AZ39">
    <cfRule type="cellIs" dxfId="3110" priority="94" operator="equal">
      <formula>0</formula>
    </cfRule>
  </conditionalFormatting>
  <conditionalFormatting sqref="AO39:AZ39">
    <cfRule type="cellIs" dxfId="3109" priority="93" operator="equal">
      <formula>0</formula>
    </cfRule>
  </conditionalFormatting>
  <conditionalFormatting sqref="E39:AN39">
    <cfRule type="containsText" dxfId="3108" priority="92" operator="containsText" text="Наименование инвестиционного проекта">
      <formula>NOT(ISERROR(SEARCH("Наименование инвестиционного проекта",E39)))</formula>
    </cfRule>
  </conditionalFormatting>
  <conditionalFormatting sqref="E39:AN39">
    <cfRule type="cellIs" dxfId="3107" priority="91" operator="equal">
      <formula>0</formula>
    </cfRule>
  </conditionalFormatting>
  <conditionalFormatting sqref="E39:AN39">
    <cfRule type="cellIs" dxfId="3106" priority="90" operator="equal">
      <formula>0</formula>
    </cfRule>
  </conditionalFormatting>
  <conditionalFormatting sqref="E39:AN39">
    <cfRule type="cellIs" dxfId="3105" priority="89" operator="equal">
      <formula>0</formula>
    </cfRule>
  </conditionalFormatting>
  <conditionalFormatting sqref="E36:E37">
    <cfRule type="containsText" dxfId="3104" priority="88" operator="containsText" text="Наименование инвестиционного проекта">
      <formula>NOT(ISERROR(SEARCH("Наименование инвестиционного проекта",E36)))</formula>
    </cfRule>
  </conditionalFormatting>
  <conditionalFormatting sqref="E36:E37">
    <cfRule type="cellIs" dxfId="3103" priority="87" operator="equal">
      <formula>0</formula>
    </cfRule>
  </conditionalFormatting>
  <conditionalFormatting sqref="E36:E37">
    <cfRule type="cellIs" dxfId="3102" priority="86" operator="equal">
      <formula>0</formula>
    </cfRule>
  </conditionalFormatting>
  <conditionalFormatting sqref="E36:E37">
    <cfRule type="cellIs" dxfId="3101" priority="85" operator="equal">
      <formula>0</formula>
    </cfRule>
  </conditionalFormatting>
  <conditionalFormatting sqref="F36:F37">
    <cfRule type="containsText" dxfId="3100" priority="84" operator="containsText" text="Наименование инвестиционного проекта">
      <formula>NOT(ISERROR(SEARCH("Наименование инвестиционного проекта",F36)))</formula>
    </cfRule>
  </conditionalFormatting>
  <conditionalFormatting sqref="F36:F37">
    <cfRule type="cellIs" dxfId="3099" priority="83" operator="equal">
      <formula>0</formula>
    </cfRule>
  </conditionalFormatting>
  <conditionalFormatting sqref="F36:F37">
    <cfRule type="cellIs" dxfId="3098" priority="82" operator="equal">
      <formula>0</formula>
    </cfRule>
  </conditionalFormatting>
  <conditionalFormatting sqref="F36:F37">
    <cfRule type="cellIs" dxfId="3097" priority="81" operator="equal">
      <formula>0</formula>
    </cfRule>
  </conditionalFormatting>
  <conditionalFormatting sqref="G36:G37 I36:I37 K36:K37 M36:M37 O36:O37 Q36:Q37 S36:S37 U36:U37 W36:W37 Y36:Y37 AA36:AA37 AC36:AC37 X37 AE36:AE37 AG36:AG37 AI36:AI37 AK36:AK37 AM36:AM37 AO36:AO37 AQ36:AQ37 AS36:AS37 AU36:AU37 AW36:AW37 AY36:AY37">
    <cfRule type="containsText" dxfId="3096" priority="80" operator="containsText" text="Наименование инвестиционного проекта">
      <formula>NOT(ISERROR(SEARCH("Наименование инвестиционного проекта",G36)))</formula>
    </cfRule>
  </conditionalFormatting>
  <conditionalFormatting sqref="G36:G37 I36:I37 K36:K37 M36:M37 O36:O37 Q36:Q37 S36:S37 U36:U37 W36:W37 Y36:Y37 AA36:AA37 AC36:AC37 X37 AE36:AE37 AG36:AG37 AI36:AI37 AK36:AK37 AM36:AM37 AO36:AO37 AQ36:AQ37 AS36:AS37 AU36:AU37 AW36:AW37 AY36:AY37">
    <cfRule type="cellIs" dxfId="3095" priority="79" operator="equal">
      <formula>0</formula>
    </cfRule>
  </conditionalFormatting>
  <conditionalFormatting sqref="G36:G37 I36:I37 K36:K37 M36:M37 O36:O37 Q36:Q37 S36:S37 U36:U37 W36:W37 Y36:Y37 AA36:AA37 AC36:AC37 X37 AE36:AE37 AG36:AG37 AI36:AI37 AK36:AK37 AM36:AM37 AO36:AO37 AQ36:AQ37 AS36:AS37 AU36:AU37 AW36:AW37 AY36:AY37">
    <cfRule type="cellIs" dxfId="3094" priority="78" operator="equal">
      <formula>0</formula>
    </cfRule>
  </conditionalFormatting>
  <conditionalFormatting sqref="G36:G37 I36:I37 K36:K37 M36:M37 O36:O37 Q36:Q37 S36:S37 U36:U37 W36:W37 Y36:Y37 AA36:AA37 AC36:AC37 X37 AE36:AE37 AG36:AG37 AI36:AI37 AK36:AK37 AM36:AM37 AO36:AO37 AQ36:AQ37 AS36:AS37 AU36:AU37 AW36:AW37 AY36:AY37">
    <cfRule type="cellIs" dxfId="3093" priority="77" operator="equal">
      <formula>0</formula>
    </cfRule>
  </conditionalFormatting>
  <conditionalFormatting sqref="H36:H37 J36:J37 L36:L37 N36:N37 P36:P37 R36:R37 T36:T37 V36:V37 X36 Z36:Z37 AB36:AB37 AD36:AD37 AF36:AF37 AH36:AH37 AJ36:AJ37 AL36:AL37 AN36:AN37 AP36:AP37 AR36:AR37 AT36:AT37 AV36:AV37 AX36:AX37 AZ36:AZ37">
    <cfRule type="containsText" dxfId="3092" priority="76" operator="containsText" text="Наименование инвестиционного проекта">
      <formula>NOT(ISERROR(SEARCH("Наименование инвестиционного проекта",H36)))</formula>
    </cfRule>
  </conditionalFormatting>
  <conditionalFormatting sqref="H36:H37 J36:J37 L36:L37 N36:N37 P36:P37 R36:R37 T36:T37 V36:V37 X36 Z36:Z37 AB36:AB37 AD36:AD37 AF36:AF37 AH36:AH37 AJ36:AJ37 AL36:AL37 AN36:AN37 AP36:AP37 AR36:AR37 AT36:AT37 AV36:AV37 AX36:AX37 AZ36:AZ37">
    <cfRule type="cellIs" dxfId="3091" priority="75" operator="equal">
      <formula>0</formula>
    </cfRule>
  </conditionalFormatting>
  <conditionalFormatting sqref="H36:H37 J36:J37 L36:L37 N36:N37 P36:P37 R36:R37 T36:T37 V36:V37 X36 Z36:Z37 AB36:AB37 AD36:AD37 AF36:AF37 AH36:AH37 AJ36:AJ37 AL36:AL37 AN36:AN37 AP36:AP37 AR36:AR37 AT36:AT37 AV36:AV37 AX36:AX37 AZ36:AZ37">
    <cfRule type="cellIs" dxfId="3090" priority="74" operator="equal">
      <formula>0</formula>
    </cfRule>
  </conditionalFormatting>
  <conditionalFormatting sqref="H36:H37 J36:J37 L36:L37 N36:N37 P36:P37 R36:R37 T36:T37 V36:V37 X36 Z36:Z37 AB36:AB37 AD36:AD37 AF36:AF37 AH36:AH37 AJ36:AJ37 AL36:AL37 AN36:AN37 AP36:AP37 AR36:AR37 AT36:AT37 AV36:AV37 AX36:AX37 AZ36:AZ37">
    <cfRule type="cellIs" dxfId="3089" priority="73" operator="equal">
      <formula>0</formula>
    </cfRule>
  </conditionalFormatting>
  <conditionalFormatting sqref="AO34:AZ35">
    <cfRule type="containsText" dxfId="3088" priority="72" operator="containsText" text="Наименование инвестиционного проекта">
      <formula>NOT(ISERROR(SEARCH("Наименование инвестиционного проекта",AO34)))</formula>
    </cfRule>
  </conditionalFormatting>
  <conditionalFormatting sqref="AO34:AZ35">
    <cfRule type="cellIs" dxfId="3087" priority="71" operator="equal">
      <formula>0</formula>
    </cfRule>
  </conditionalFormatting>
  <conditionalFormatting sqref="AO34:AZ35">
    <cfRule type="cellIs" dxfId="3086" priority="70" operator="equal">
      <formula>0</formula>
    </cfRule>
  </conditionalFormatting>
  <conditionalFormatting sqref="AO34:AZ35">
    <cfRule type="cellIs" dxfId="3085" priority="69" operator="equal">
      <formula>0</formula>
    </cfRule>
  </conditionalFormatting>
  <conditionalFormatting sqref="E34:AN35">
    <cfRule type="containsText" dxfId="3084" priority="68" operator="containsText" text="Наименование инвестиционного проекта">
      <formula>NOT(ISERROR(SEARCH("Наименование инвестиционного проекта",E34)))</formula>
    </cfRule>
  </conditionalFormatting>
  <conditionalFormatting sqref="E34:AN35">
    <cfRule type="cellIs" dxfId="3083" priority="67" operator="equal">
      <formula>0</formula>
    </cfRule>
  </conditionalFormatting>
  <conditionalFormatting sqref="E34:AN35">
    <cfRule type="cellIs" dxfId="3082" priority="66" operator="equal">
      <formula>0</formula>
    </cfRule>
  </conditionalFormatting>
  <conditionalFormatting sqref="E34:AN35">
    <cfRule type="cellIs" dxfId="3081" priority="65" operator="equal">
      <formula>0</formula>
    </cfRule>
  </conditionalFormatting>
  <conditionalFormatting sqref="AO30:AZ32">
    <cfRule type="containsText" dxfId="3080" priority="64" operator="containsText" text="Наименование инвестиционного проекта">
      <formula>NOT(ISERROR(SEARCH("Наименование инвестиционного проекта",AO30)))</formula>
    </cfRule>
  </conditionalFormatting>
  <conditionalFormatting sqref="AO30:AZ32">
    <cfRule type="cellIs" dxfId="3079" priority="63" operator="equal">
      <formula>0</formula>
    </cfRule>
  </conditionalFormatting>
  <conditionalFormatting sqref="AO30:AZ32">
    <cfRule type="cellIs" dxfId="3078" priority="62" operator="equal">
      <formula>0</formula>
    </cfRule>
  </conditionalFormatting>
  <conditionalFormatting sqref="AO30:AZ32">
    <cfRule type="cellIs" dxfId="3077" priority="61" operator="equal">
      <formula>0</formula>
    </cfRule>
  </conditionalFormatting>
  <conditionalFormatting sqref="E30:AN32">
    <cfRule type="containsText" dxfId="3076" priority="60" operator="containsText" text="Наименование инвестиционного проекта">
      <formula>NOT(ISERROR(SEARCH("Наименование инвестиционного проекта",E30)))</formula>
    </cfRule>
  </conditionalFormatting>
  <conditionalFormatting sqref="E30:AN32">
    <cfRule type="cellIs" dxfId="3075" priority="59" operator="equal">
      <formula>0</formula>
    </cfRule>
  </conditionalFormatting>
  <conditionalFormatting sqref="E30:AN32">
    <cfRule type="cellIs" dxfId="3074" priority="58" operator="equal">
      <formula>0</formula>
    </cfRule>
  </conditionalFormatting>
  <conditionalFormatting sqref="E30:AN32">
    <cfRule type="cellIs" dxfId="3073" priority="57" operator="equal">
      <formula>0</formula>
    </cfRule>
  </conditionalFormatting>
  <conditionalFormatting sqref="E20:F26">
    <cfRule type="containsText" dxfId="3072" priority="56" operator="containsText" text="Наименование инвестиционного проекта">
      <formula>NOT(ISERROR(SEARCH("Наименование инвестиционного проекта",E20)))</formula>
    </cfRule>
  </conditionalFormatting>
  <conditionalFormatting sqref="E20:F26">
    <cfRule type="cellIs" dxfId="3071" priority="55" operator="equal">
      <formula>0</formula>
    </cfRule>
  </conditionalFormatting>
  <conditionalFormatting sqref="E20:F26">
    <cfRule type="cellIs" dxfId="3070" priority="54" operator="equal">
      <formula>0</formula>
    </cfRule>
  </conditionalFormatting>
  <conditionalFormatting sqref="E20:F26">
    <cfRule type="cellIs" dxfId="3069" priority="52" operator="equal">
      <formula>0</formula>
    </cfRule>
    <cfRule type="cellIs" dxfId="3068" priority="53" operator="equal">
      <formula>0</formula>
    </cfRule>
  </conditionalFormatting>
  <conditionalFormatting sqref="G20:AZ26">
    <cfRule type="containsText" dxfId="3067" priority="51" operator="containsText" text="Наименование инвестиционного проекта">
      <formula>NOT(ISERROR(SEARCH("Наименование инвестиционного проекта",G20)))</formula>
    </cfRule>
  </conditionalFormatting>
  <conditionalFormatting sqref="G20:AZ26">
    <cfRule type="cellIs" dxfId="3066" priority="50" operator="equal">
      <formula>0</formula>
    </cfRule>
  </conditionalFormatting>
  <conditionalFormatting sqref="G20:AZ26">
    <cfRule type="cellIs" dxfId="3065" priority="49" operator="equal">
      <formula>0</formula>
    </cfRule>
  </conditionalFormatting>
  <conditionalFormatting sqref="G20:AZ26">
    <cfRule type="cellIs" dxfId="3064" priority="47" operator="equal">
      <formula>0</formula>
    </cfRule>
    <cfRule type="cellIs" dxfId="3063" priority="48" operator="equal">
      <formula>0</formula>
    </cfRule>
  </conditionalFormatting>
  <conditionalFormatting sqref="C43">
    <cfRule type="cellIs" dxfId="3062" priority="39" operator="equal">
      <formula>0</formula>
    </cfRule>
  </conditionalFormatting>
  <conditionalFormatting sqref="B76">
    <cfRule type="containsText" dxfId="3061" priority="35" operator="containsText" text="Наименование инвестиционного проекта">
      <formula>NOT(ISERROR(SEARCH("Наименование инвестиционного проекта",B76)))</formula>
    </cfRule>
  </conditionalFormatting>
  <conditionalFormatting sqref="B76">
    <cfRule type="cellIs" dxfId="3060" priority="34" operator="equal">
      <formula>0</formula>
    </cfRule>
  </conditionalFormatting>
  <conditionalFormatting sqref="C76">
    <cfRule type="cellIs" dxfId="3059" priority="33" operator="equal">
      <formula>0</formula>
    </cfRule>
  </conditionalFormatting>
  <conditionalFormatting sqref="E38">
    <cfRule type="containsText" dxfId="3058" priority="12" operator="containsText" text="Наименование инвестиционного проекта">
      <formula>NOT(ISERROR(SEARCH("Наименование инвестиционного проекта",E38)))</formula>
    </cfRule>
  </conditionalFormatting>
  <conditionalFormatting sqref="E38 B38:C38">
    <cfRule type="cellIs" dxfId="3057" priority="11" operator="equal">
      <formula>0</formula>
    </cfRule>
  </conditionalFormatting>
  <conditionalFormatting sqref="E38">
    <cfRule type="cellIs" dxfId="3056" priority="10" operator="equal">
      <formula>0</formula>
    </cfRule>
  </conditionalFormatting>
  <conditionalFormatting sqref="D38">
    <cfRule type="containsText" dxfId="3055" priority="9" operator="containsText" text="Наименование инвестиционного проекта">
      <formula>NOT(ISERROR(SEARCH("Наименование инвестиционного проекта",D38)))</formula>
    </cfRule>
  </conditionalFormatting>
  <conditionalFormatting sqref="D38">
    <cfRule type="cellIs" dxfId="3054" priority="8" operator="equal">
      <formula>0</formula>
    </cfRule>
  </conditionalFormatting>
  <conditionalFormatting sqref="E38">
    <cfRule type="cellIs" dxfId="3053" priority="7" operator="equal">
      <formula>0</formula>
    </cfRule>
  </conditionalFormatting>
  <conditionalFormatting sqref="F38:AZ38">
    <cfRule type="containsText" dxfId="3052" priority="6" operator="containsText" text="Наименование инвестиционного проекта">
      <formula>NOT(ISERROR(SEARCH("Наименование инвестиционного проекта",F38)))</formula>
    </cfRule>
  </conditionalFormatting>
  <conditionalFormatting sqref="F38:AZ38">
    <cfRule type="cellIs" dxfId="3051" priority="5" operator="equal">
      <formula>0</formula>
    </cfRule>
  </conditionalFormatting>
  <conditionalFormatting sqref="F38:AZ38">
    <cfRule type="cellIs" dxfId="3050" priority="4" operator="equal">
      <formula>0</formula>
    </cfRule>
  </conditionalFormatting>
  <conditionalFormatting sqref="F38:AZ38">
    <cfRule type="cellIs" dxfId="3049" priority="3" operator="equal">
      <formula>0</formula>
    </cfRule>
  </conditionalFormatting>
  <conditionalFormatting sqref="B71:D71">
    <cfRule type="containsText" dxfId="3048" priority="2" operator="containsText" text="Наименование инвестиционного проекта">
      <formula>NOT(ISERROR(SEARCH("Наименование инвестиционного проекта",B71)))</formula>
    </cfRule>
  </conditionalFormatting>
  <conditionalFormatting sqref="B71:D71">
    <cfRule type="cellIs" dxfId="3047" priority="1" operator="equal">
      <formula>0</formula>
    </cfRule>
  </conditionalFormatting>
  <pageMargins left="0.70866141732283472" right="0.70866141732283472" top="0.74803149606299213" bottom="0.74803149606299213" header="0.31496062992125984" footer="0.31496062992125984"/>
  <pageSetup paperSize="9" scale="14" orientation="landscape" r:id="rId1"/>
  <ignoredErrors>
    <ignoredError sqref="E69 AW69:AX69" formulaRange="1"/>
    <ignoredError sqref="AW74"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49"/>
  <sheetViews>
    <sheetView workbookViewId="0">
      <selection activeCell="D47" sqref="D47"/>
    </sheetView>
  </sheetViews>
  <sheetFormatPr defaultRowHeight="15" x14ac:dyDescent="0.25"/>
  <cols>
    <col min="1" max="1" width="6.140625" customWidth="1"/>
    <col min="2" max="2" width="81.140625" customWidth="1"/>
    <col min="3" max="3" width="14.28515625" customWidth="1"/>
    <col min="4" max="4" width="12.42578125" customWidth="1"/>
    <col min="5" max="5" width="14.140625" customWidth="1"/>
  </cols>
  <sheetData>
    <row r="1" spans="1:5" ht="33" customHeight="1" x14ac:dyDescent="0.25">
      <c r="A1" s="931" t="s">
        <v>696</v>
      </c>
      <c r="B1" s="931" t="s">
        <v>697</v>
      </c>
      <c r="C1" s="931">
        <v>2020</v>
      </c>
      <c r="D1" s="931">
        <v>2021</v>
      </c>
      <c r="E1" s="931">
        <v>2022</v>
      </c>
    </row>
    <row r="2" spans="1:5" ht="33" customHeight="1" x14ac:dyDescent="0.25">
      <c r="A2" s="932">
        <v>1</v>
      </c>
      <c r="B2" s="928" t="s">
        <v>827</v>
      </c>
      <c r="C2" s="930">
        <f>'С № 1 (2020)'!AX44</f>
        <v>0.4</v>
      </c>
      <c r="D2" s="930">
        <f>'С № 1 (2021)'!AX45</f>
        <v>1.9810000000000001</v>
      </c>
      <c r="E2" s="930"/>
    </row>
    <row r="3" spans="1:5" ht="33" customHeight="1" x14ac:dyDescent="0.25">
      <c r="A3" s="932">
        <v>2</v>
      </c>
      <c r="B3" s="928" t="s">
        <v>828</v>
      </c>
      <c r="C3" s="930">
        <f>'С № 1 (2020)'!AX45</f>
        <v>0.4</v>
      </c>
      <c r="D3" s="930"/>
      <c r="E3" s="930">
        <v>1.98</v>
      </c>
    </row>
    <row r="4" spans="1:5" ht="33" customHeight="1" x14ac:dyDescent="0.25">
      <c r="A4" s="932">
        <v>3</v>
      </c>
      <c r="B4" s="928" t="s">
        <v>829</v>
      </c>
      <c r="C4" s="930">
        <f>'С № 1 (2020)'!AX46</f>
        <v>0.4</v>
      </c>
      <c r="D4" s="930"/>
      <c r="E4" s="930">
        <v>2.907</v>
      </c>
    </row>
    <row r="5" spans="1:5" ht="33" customHeight="1" x14ac:dyDescent="0.25">
      <c r="A5" s="932">
        <v>4</v>
      </c>
      <c r="B5" s="928" t="s">
        <v>830</v>
      </c>
      <c r="C5" s="930">
        <f>'С № 1 (2020)'!AX47</f>
        <v>0.4</v>
      </c>
      <c r="D5" s="930"/>
      <c r="E5" s="930">
        <v>2.907</v>
      </c>
    </row>
    <row r="6" spans="1:5" ht="33" customHeight="1" x14ac:dyDescent="0.25">
      <c r="A6" s="932">
        <v>5</v>
      </c>
      <c r="B6" s="928" t="s">
        <v>831</v>
      </c>
      <c r="C6" s="930">
        <f>'С № 1 (2020)'!AX48</f>
        <v>0.4</v>
      </c>
      <c r="D6" s="930">
        <f>'С № 1 (2021)'!AX46</f>
        <v>0.96</v>
      </c>
      <c r="E6" s="930"/>
    </row>
    <row r="7" spans="1:5" ht="33" customHeight="1" x14ac:dyDescent="0.25">
      <c r="A7" s="932">
        <v>6</v>
      </c>
      <c r="B7" s="928" t="s">
        <v>1715</v>
      </c>
      <c r="C7" s="932"/>
      <c r="D7" s="932"/>
      <c r="E7" s="930">
        <v>0.5</v>
      </c>
    </row>
    <row r="8" spans="1:5" ht="33" customHeight="1" x14ac:dyDescent="0.25">
      <c r="A8" s="932">
        <v>7</v>
      </c>
      <c r="B8" s="928" t="s">
        <v>1717</v>
      </c>
      <c r="C8" s="932"/>
      <c r="D8" s="932"/>
      <c r="E8" s="930">
        <v>0.5</v>
      </c>
    </row>
    <row r="9" spans="1:5" ht="30" customHeight="1" x14ac:dyDescent="0.25">
      <c r="A9" s="932">
        <v>8</v>
      </c>
      <c r="B9" s="928" t="s">
        <v>734</v>
      </c>
      <c r="C9" s="930">
        <v>0</v>
      </c>
      <c r="D9" s="932"/>
      <c r="E9" s="930"/>
    </row>
    <row r="10" spans="1:5" ht="33" customHeight="1" x14ac:dyDescent="0.25">
      <c r="A10" s="932">
        <v>9</v>
      </c>
      <c r="B10" s="933" t="s">
        <v>737</v>
      </c>
      <c r="C10" s="930">
        <f>'С № 1 (2020)'!AP69</f>
        <v>6.0549999999999997</v>
      </c>
      <c r="D10" s="932"/>
      <c r="E10" s="930"/>
    </row>
    <row r="11" spans="1:5" ht="33" customHeight="1" x14ac:dyDescent="0.25">
      <c r="A11" s="932">
        <v>10</v>
      </c>
      <c r="B11" s="933" t="s">
        <v>750</v>
      </c>
      <c r="C11" s="930">
        <f>'С № 1 (2020)'!AP70</f>
        <v>10.459</v>
      </c>
      <c r="D11" s="932"/>
      <c r="E11" s="930"/>
    </row>
    <row r="12" spans="1:5" ht="33" customHeight="1" x14ac:dyDescent="0.25">
      <c r="A12" s="932">
        <v>11</v>
      </c>
      <c r="B12" s="933" t="s">
        <v>738</v>
      </c>
      <c r="C12" s="930">
        <f>'С № 1 (2020)'!AP71</f>
        <v>6.96</v>
      </c>
      <c r="D12" s="932"/>
      <c r="E12" s="930"/>
    </row>
    <row r="13" spans="1:5" ht="33" customHeight="1" x14ac:dyDescent="0.25">
      <c r="A13" s="932">
        <v>12</v>
      </c>
      <c r="B13" s="933" t="s">
        <v>721</v>
      </c>
      <c r="C13" s="930">
        <f>'С № 1 (2020)'!AP72</f>
        <v>4.47</v>
      </c>
      <c r="D13" s="932"/>
      <c r="E13" s="930"/>
    </row>
    <row r="14" spans="1:5" ht="33" customHeight="1" x14ac:dyDescent="0.25">
      <c r="A14" s="932">
        <v>13</v>
      </c>
      <c r="B14" s="933" t="s">
        <v>720</v>
      </c>
      <c r="C14" s="930">
        <f>'С № 1 (2020)'!AP73</f>
        <v>32.959000000000003</v>
      </c>
      <c r="D14" s="932"/>
      <c r="E14" s="930"/>
    </row>
    <row r="15" spans="1:5" ht="33" customHeight="1" x14ac:dyDescent="0.25">
      <c r="A15" s="932">
        <v>14</v>
      </c>
      <c r="B15" s="933" t="s">
        <v>719</v>
      </c>
      <c r="C15" s="930">
        <f>'С № 1 (2020)'!AP74</f>
        <v>3</v>
      </c>
      <c r="D15" s="930">
        <f>'С № 1 (2021)'!AP68</f>
        <v>11.5</v>
      </c>
      <c r="E15" s="930"/>
    </row>
    <row r="16" spans="1:5" ht="33" customHeight="1" x14ac:dyDescent="0.25">
      <c r="A16" s="932">
        <v>15</v>
      </c>
      <c r="B16" s="928" t="s">
        <v>826</v>
      </c>
      <c r="C16" s="930"/>
      <c r="D16" s="930">
        <f>'С № 1 (2021)'!AX69</f>
        <v>2.1</v>
      </c>
      <c r="E16" s="930"/>
    </row>
    <row r="17" spans="1:5" ht="33" customHeight="1" x14ac:dyDescent="0.25">
      <c r="A17" s="932">
        <v>16</v>
      </c>
      <c r="B17" s="928" t="s">
        <v>832</v>
      </c>
      <c r="C17" s="930"/>
      <c r="D17" s="930">
        <f>'С № 1 (2021)'!AX70</f>
        <v>2.6070000000000002</v>
      </c>
      <c r="E17" s="930"/>
    </row>
    <row r="18" spans="1:5" ht="33" customHeight="1" x14ac:dyDescent="0.25">
      <c r="A18" s="932">
        <v>17</v>
      </c>
      <c r="B18" s="933" t="s">
        <v>1713</v>
      </c>
      <c r="C18" s="930"/>
      <c r="D18" s="930">
        <f>'С № 1 (2021)'!AX71</f>
        <v>2.9</v>
      </c>
      <c r="E18" s="930"/>
    </row>
    <row r="19" spans="1:5" ht="33" customHeight="1" x14ac:dyDescent="0.25">
      <c r="A19" s="932">
        <v>18</v>
      </c>
      <c r="B19" s="928" t="s">
        <v>758</v>
      </c>
      <c r="C19" s="930"/>
      <c r="D19" s="930"/>
      <c r="E19" s="930">
        <v>5.008</v>
      </c>
    </row>
    <row r="20" spans="1:5" ht="33" customHeight="1" x14ac:dyDescent="0.25">
      <c r="A20" s="932">
        <v>19</v>
      </c>
      <c r="B20" s="928" t="s">
        <v>818</v>
      </c>
      <c r="C20" s="930"/>
      <c r="D20" s="930"/>
      <c r="E20" s="930">
        <v>8.8759999999999994</v>
      </c>
    </row>
    <row r="21" spans="1:5" ht="33" customHeight="1" x14ac:dyDescent="0.25">
      <c r="A21" s="932">
        <v>20</v>
      </c>
      <c r="B21" s="928" t="s">
        <v>741</v>
      </c>
      <c r="C21" s="930"/>
      <c r="D21" s="930"/>
      <c r="E21" s="930">
        <v>12.54</v>
      </c>
    </row>
    <row r="22" spans="1:5" ht="33" customHeight="1" x14ac:dyDescent="0.25">
      <c r="A22" s="932">
        <v>21</v>
      </c>
      <c r="B22" s="933" t="s">
        <v>722</v>
      </c>
      <c r="C22" s="930">
        <f>'С № 1 (2020)'!AX77</f>
        <v>0.15</v>
      </c>
      <c r="D22" s="930">
        <v>0.15</v>
      </c>
      <c r="E22" s="930">
        <v>0.15</v>
      </c>
    </row>
    <row r="23" spans="1:5" ht="33" customHeight="1" x14ac:dyDescent="0.25">
      <c r="A23" s="932">
        <v>22</v>
      </c>
      <c r="B23" s="933" t="s">
        <v>1709</v>
      </c>
      <c r="C23" s="930">
        <f>'С № 1 (2020)'!AX78</f>
        <v>8</v>
      </c>
      <c r="E23" s="930"/>
    </row>
    <row r="24" spans="1:5" ht="33" customHeight="1" x14ac:dyDescent="0.25">
      <c r="A24" s="932">
        <v>23</v>
      </c>
      <c r="B24" s="933" t="s">
        <v>723</v>
      </c>
      <c r="C24" s="930">
        <f>'С № 1 (2020)'!AX79</f>
        <v>0.15</v>
      </c>
      <c r="D24" s="930">
        <v>0.15</v>
      </c>
      <c r="E24" s="930">
        <v>0.15</v>
      </c>
    </row>
    <row r="25" spans="1:5" ht="33" customHeight="1" x14ac:dyDescent="0.25">
      <c r="A25" s="932">
        <v>24</v>
      </c>
      <c r="B25" s="933" t="s">
        <v>724</v>
      </c>
      <c r="C25" s="930">
        <f>'С № 1 (2020)'!AX80</f>
        <v>0.8</v>
      </c>
      <c r="D25" s="930"/>
      <c r="E25" s="930"/>
    </row>
    <row r="26" spans="1:5" ht="33" customHeight="1" x14ac:dyDescent="0.25">
      <c r="A26" s="932"/>
      <c r="B26" s="935" t="s">
        <v>1721</v>
      </c>
      <c r="C26" s="934">
        <f>SUM(C2:C25)</f>
        <v>75.003000000000014</v>
      </c>
      <c r="D26" s="934">
        <f t="shared" ref="D26:E26" si="0">SUM(D2:D25)</f>
        <v>22.347999999999995</v>
      </c>
      <c r="E26" s="934">
        <f t="shared" si="0"/>
        <v>35.517999999999994</v>
      </c>
    </row>
    <row r="27" spans="1:5" ht="33" customHeight="1" x14ac:dyDescent="0.25">
      <c r="A27" s="947">
        <v>1</v>
      </c>
      <c r="B27" s="945" t="s">
        <v>1038</v>
      </c>
      <c r="C27" s="948">
        <v>0</v>
      </c>
      <c r="D27" s="948">
        <v>0</v>
      </c>
      <c r="E27" s="948">
        <v>14</v>
      </c>
    </row>
    <row r="28" spans="1:5" ht="33" customHeight="1" x14ac:dyDescent="0.25">
      <c r="A28" s="947">
        <v>2</v>
      </c>
      <c r="B28" s="945" t="s">
        <v>1723</v>
      </c>
      <c r="C28" s="948">
        <v>0</v>
      </c>
      <c r="D28" s="948">
        <v>7.5</v>
      </c>
      <c r="E28" s="948">
        <v>19.8</v>
      </c>
    </row>
    <row r="29" spans="1:5" ht="33" customHeight="1" x14ac:dyDescent="0.25">
      <c r="A29" s="947">
        <v>3</v>
      </c>
      <c r="B29" s="945" t="s">
        <v>1043</v>
      </c>
      <c r="C29" s="948">
        <v>0</v>
      </c>
      <c r="D29" s="948">
        <v>27</v>
      </c>
      <c r="E29" s="948">
        <v>75.628</v>
      </c>
    </row>
    <row r="30" spans="1:5" ht="33" customHeight="1" x14ac:dyDescent="0.25">
      <c r="A30" s="947">
        <v>4</v>
      </c>
      <c r="B30" s="945" t="s">
        <v>1724</v>
      </c>
      <c r="C30" s="948"/>
      <c r="D30" s="948">
        <v>3</v>
      </c>
      <c r="E30" s="948"/>
    </row>
    <row r="31" spans="1:5" ht="33" customHeight="1" x14ac:dyDescent="0.25">
      <c r="A31" s="947">
        <v>5</v>
      </c>
      <c r="B31" s="945" t="s">
        <v>1047</v>
      </c>
      <c r="C31" s="948">
        <v>0.94199999999999995</v>
      </c>
      <c r="D31" s="948"/>
      <c r="E31" s="948"/>
    </row>
    <row r="32" spans="1:5" ht="33" customHeight="1" x14ac:dyDescent="0.25">
      <c r="A32" s="947">
        <v>6</v>
      </c>
      <c r="B32" s="945" t="s">
        <v>1049</v>
      </c>
      <c r="C32" s="948">
        <v>0.5</v>
      </c>
      <c r="D32" s="948"/>
      <c r="E32" s="948"/>
    </row>
    <row r="33" spans="1:5" ht="33" customHeight="1" x14ac:dyDescent="0.25">
      <c r="A33" s="947">
        <v>7</v>
      </c>
      <c r="B33" s="945" t="s">
        <v>1051</v>
      </c>
      <c r="C33" s="948">
        <v>0.5</v>
      </c>
      <c r="D33" s="948"/>
      <c r="E33" s="948"/>
    </row>
    <row r="34" spans="1:5" ht="33" customHeight="1" x14ac:dyDescent="0.25">
      <c r="A34" s="947">
        <v>8</v>
      </c>
      <c r="B34" s="945" t="s">
        <v>1053</v>
      </c>
      <c r="C34" s="948">
        <v>0.3</v>
      </c>
      <c r="D34" s="948"/>
      <c r="E34" s="948"/>
    </row>
    <row r="35" spans="1:5" ht="33" customHeight="1" x14ac:dyDescent="0.25">
      <c r="A35" s="947">
        <v>9</v>
      </c>
      <c r="B35" s="945" t="s">
        <v>1726</v>
      </c>
      <c r="C35" s="948">
        <v>6.5090000000000003</v>
      </c>
      <c r="D35" s="948">
        <v>145.87</v>
      </c>
      <c r="E35" s="948"/>
    </row>
    <row r="36" spans="1:5" ht="33" customHeight="1" x14ac:dyDescent="0.25">
      <c r="A36" s="947">
        <v>10</v>
      </c>
      <c r="B36" s="945" t="s">
        <v>1728</v>
      </c>
      <c r="C36" s="948"/>
      <c r="D36" s="948"/>
      <c r="E36" s="948">
        <v>8</v>
      </c>
    </row>
    <row r="37" spans="1:5" ht="33" customHeight="1" x14ac:dyDescent="0.25">
      <c r="A37" s="947">
        <v>11</v>
      </c>
      <c r="B37" s="945" t="s">
        <v>1730</v>
      </c>
      <c r="C37" s="948"/>
      <c r="D37" s="948"/>
      <c r="E37" s="948">
        <v>1.1000000000000001</v>
      </c>
    </row>
    <row r="38" spans="1:5" ht="33" customHeight="1" x14ac:dyDescent="0.25">
      <c r="A38" s="947">
        <v>12</v>
      </c>
      <c r="B38" s="945" t="s">
        <v>1732</v>
      </c>
      <c r="C38" s="948"/>
      <c r="D38" s="948">
        <v>0.47</v>
      </c>
      <c r="E38" s="948"/>
    </row>
    <row r="39" spans="1:5" ht="33" customHeight="1" x14ac:dyDescent="0.25">
      <c r="A39" s="947">
        <v>13</v>
      </c>
      <c r="B39" s="946" t="s">
        <v>1078</v>
      </c>
      <c r="C39" s="948"/>
      <c r="D39" s="948">
        <v>1</v>
      </c>
      <c r="E39" s="948"/>
    </row>
    <row r="40" spans="1:5" ht="33" customHeight="1" x14ac:dyDescent="0.25">
      <c r="A40" s="947">
        <v>14</v>
      </c>
      <c r="B40" s="946" t="s">
        <v>1080</v>
      </c>
      <c r="C40" s="948">
        <v>3.8</v>
      </c>
      <c r="D40" s="948"/>
      <c r="E40" s="948"/>
    </row>
    <row r="41" spans="1:5" ht="33" customHeight="1" x14ac:dyDescent="0.25">
      <c r="A41" s="947">
        <v>15</v>
      </c>
      <c r="B41" s="946" t="s">
        <v>1734</v>
      </c>
      <c r="C41" s="948"/>
      <c r="D41" s="948">
        <v>4</v>
      </c>
      <c r="E41" s="948"/>
    </row>
    <row r="42" spans="1:5" ht="33" customHeight="1" x14ac:dyDescent="0.25">
      <c r="A42" s="947">
        <v>16</v>
      </c>
      <c r="B42" s="946" t="s">
        <v>1736</v>
      </c>
      <c r="C42" s="948"/>
      <c r="D42" s="948">
        <v>0.5</v>
      </c>
      <c r="E42" s="948"/>
    </row>
    <row r="43" spans="1:5" ht="33" customHeight="1" x14ac:dyDescent="0.25">
      <c r="A43" s="947">
        <v>17</v>
      </c>
      <c r="B43" s="946" t="s">
        <v>1738</v>
      </c>
      <c r="C43" s="948"/>
      <c r="D43" s="948">
        <v>0.5</v>
      </c>
      <c r="E43" s="948"/>
    </row>
    <row r="44" spans="1:5" ht="33" customHeight="1" x14ac:dyDescent="0.25">
      <c r="A44" s="947">
        <v>18</v>
      </c>
      <c r="B44" s="946" t="s">
        <v>1083</v>
      </c>
      <c r="C44" s="948">
        <v>0.15</v>
      </c>
      <c r="D44" s="948">
        <v>0.15</v>
      </c>
      <c r="E44" s="948">
        <v>0.15</v>
      </c>
    </row>
    <row r="45" spans="1:5" ht="33" customHeight="1" x14ac:dyDescent="0.25">
      <c r="A45" s="947">
        <v>19</v>
      </c>
      <c r="B45" s="946" t="s">
        <v>1740</v>
      </c>
      <c r="C45" s="948"/>
      <c r="D45" s="948">
        <v>1.6</v>
      </c>
      <c r="E45" s="948"/>
    </row>
    <row r="46" spans="1:5" ht="33" customHeight="1" x14ac:dyDescent="0.25">
      <c r="A46" s="947">
        <v>20</v>
      </c>
      <c r="B46" s="946" t="s">
        <v>723</v>
      </c>
      <c r="C46" s="948">
        <v>0.15</v>
      </c>
      <c r="D46" s="948">
        <v>0.15</v>
      </c>
      <c r="E46" s="948">
        <v>0.15</v>
      </c>
    </row>
    <row r="47" spans="1:5" ht="33" customHeight="1" x14ac:dyDescent="0.25">
      <c r="A47" s="949"/>
      <c r="B47" s="935" t="s">
        <v>1747</v>
      </c>
      <c r="C47" s="934">
        <f>SUM(C27:C46)</f>
        <v>12.851000000000003</v>
      </c>
      <c r="D47" s="934">
        <f>SUM(D27:D46)</f>
        <v>191.74</v>
      </c>
      <c r="E47" s="931">
        <f t="shared" ref="E47" si="1">SUM(E27:E46)</f>
        <v>118.828</v>
      </c>
    </row>
    <row r="48" spans="1:5" ht="33" customHeight="1" x14ac:dyDescent="0.25">
      <c r="A48" s="949"/>
      <c r="B48" s="935" t="s">
        <v>1748</v>
      </c>
      <c r="C48" s="934">
        <f>C47+C26</f>
        <v>87.854000000000013</v>
      </c>
      <c r="D48" s="931">
        <f t="shared" ref="D48:E48" si="2">D47+D26</f>
        <v>214.08799999999999</v>
      </c>
      <c r="E48" s="931">
        <f t="shared" si="2"/>
        <v>154.346</v>
      </c>
    </row>
    <row r="49" spans="3:4" x14ac:dyDescent="0.25">
      <c r="C49" t="s">
        <v>1765</v>
      </c>
      <c r="D49" t="s">
        <v>1766</v>
      </c>
    </row>
  </sheetData>
  <pageMargins left="0.70866141732283472" right="0.70866141732283472" top="0.74803149606299213" bottom="0.74803149606299213" header="0.31496062992125984" footer="0.31496062992125984"/>
  <pageSetup paperSize="9" scale="65" orientation="portrait" horizontalDpi="0" verticalDpi="0" r:id="rId1"/>
  <ignoredErrors>
    <ignoredError sqref="C26 D26:E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Q692"/>
  <sheetViews>
    <sheetView zoomScale="70" zoomScaleNormal="70" zoomScaleSheetLayoutView="55" workbookViewId="0">
      <pane xSplit="3" ySplit="20" topLeftCell="AG42" activePane="bottomRight" state="frozen"/>
      <selection activeCell="A16" sqref="A16"/>
      <selection pane="topRight" activeCell="D16" sqref="D16"/>
      <selection pane="bottomLeft" activeCell="A21" sqref="A21"/>
      <selection pane="bottomRight" activeCell="AY20" sqref="AY20"/>
    </sheetView>
  </sheetViews>
  <sheetFormatPr defaultRowHeight="15.75" outlineLevelRow="1" outlineLevelCol="1" x14ac:dyDescent="0.25"/>
  <cols>
    <col min="1" max="1" width="3.42578125" style="37" customWidth="1"/>
    <col min="2" max="2" width="16.140625" style="80" bestFit="1" customWidth="1"/>
    <col min="3" max="3" width="75.85546875" style="81" customWidth="1"/>
    <col min="4" max="4" width="23.140625" style="37" customWidth="1" outlineLevel="1"/>
    <col min="5" max="5" width="19.140625" style="37" customWidth="1" outlineLevel="1"/>
    <col min="6" max="6" width="14.42578125" style="37" customWidth="1"/>
    <col min="7" max="7" width="13.28515625" style="37" customWidth="1"/>
    <col min="8" max="8" width="18.42578125" style="37" customWidth="1"/>
    <col min="9" max="9" width="16.42578125" style="83" customWidth="1" outlineLevel="1"/>
    <col min="10" max="10" width="26.140625" style="83" customWidth="1" outlineLevel="1"/>
    <col min="11" max="14" width="16.7109375" style="37" customWidth="1" outlineLevel="1"/>
    <col min="15" max="15" width="18.140625" style="37" customWidth="1" outlineLevel="1"/>
    <col min="16" max="16" width="25.85546875" style="37" customWidth="1" outlineLevel="1"/>
    <col min="17" max="17" width="20" style="37" customWidth="1" outlineLevel="1" collapsed="1"/>
    <col min="18" max="18" width="25.85546875" style="37" customWidth="1" outlineLevel="1"/>
    <col min="19" max="19" width="20" style="37" customWidth="1" outlineLevel="1"/>
    <col min="20" max="20" width="31" style="37" customWidth="1" outlineLevel="1"/>
    <col min="21" max="21" width="23.5703125" style="37" customWidth="1" outlineLevel="1" collapsed="1"/>
    <col min="22" max="22" width="34.85546875" style="37" customWidth="1" outlineLevel="1"/>
    <col min="23" max="23" width="20" style="37" customWidth="1" outlineLevel="1"/>
    <col min="24" max="24" width="19" style="37" customWidth="1" outlineLevel="1"/>
    <col min="25" max="25" width="27.42578125" style="37" customWidth="1" outlineLevel="1"/>
    <col min="26" max="26" width="14.42578125" style="102" customWidth="1" outlineLevel="1" collapsed="1"/>
    <col min="27" max="27" width="12.28515625" style="94" customWidth="1" outlineLevel="1"/>
    <col min="28" max="28" width="13" style="94" customWidth="1" outlineLevel="1"/>
    <col min="29" max="29" width="18.7109375" style="94" customWidth="1" outlineLevel="1"/>
    <col min="30" max="30" width="15.85546875" style="103" customWidth="1" outlineLevel="1"/>
    <col min="31" max="35" width="15.85546875" style="94" customWidth="1" outlineLevel="1"/>
    <col min="36" max="36" width="21.5703125" style="94" customWidth="1"/>
    <col min="37" max="40" width="15.85546875" style="94" customWidth="1"/>
    <col min="41" max="45" width="15.85546875" style="94" customWidth="1" outlineLevel="1"/>
    <col min="46" max="46" width="21.5703125" style="94" customWidth="1"/>
    <col min="47" max="47" width="16.85546875" style="94" customWidth="1"/>
    <col min="48" max="48" width="18.85546875" style="94" customWidth="1"/>
    <col min="49" max="49" width="24.28515625" style="94" customWidth="1"/>
    <col min="50" max="50" width="19.7109375" style="94" customWidth="1"/>
    <col min="51" max="51" width="21.5703125" style="94" customWidth="1" outlineLevel="1"/>
    <col min="52" max="52" width="16.85546875" style="94" customWidth="1" outlineLevel="1"/>
    <col min="53" max="53" width="18.85546875" style="94" customWidth="1" outlineLevel="1"/>
    <col min="54" max="54" width="24.28515625" style="94" customWidth="1" outlineLevel="1"/>
    <col min="55" max="55" width="20.42578125" style="94" customWidth="1" outlineLevel="1"/>
    <col min="56" max="56" width="18.5703125" style="37" customWidth="1"/>
    <col min="57" max="57" width="14.7109375" style="37" customWidth="1"/>
    <col min="58" max="58" width="16.140625" style="37" customWidth="1"/>
    <col min="59" max="59" width="31.140625" style="37" customWidth="1"/>
    <col min="60" max="60" width="19.7109375" style="37" customWidth="1"/>
    <col min="61" max="65" width="19.7109375" style="37" customWidth="1" outlineLevel="1"/>
    <col min="66" max="66" width="16.140625" style="37" customWidth="1"/>
    <col min="67" max="67" width="14.28515625" style="37" customWidth="1"/>
    <col min="68" max="68" width="14.42578125" style="37" customWidth="1"/>
    <col min="69" max="69" width="22" style="37" customWidth="1"/>
    <col min="70" max="70" width="19.5703125" style="37" customWidth="1"/>
    <col min="71" max="71" width="19.28515625" style="37" customWidth="1" outlineLevel="1"/>
    <col min="72" max="72" width="13.28515625" style="30" customWidth="1" outlineLevel="1"/>
    <col min="73" max="73" width="17" style="30" customWidth="1" outlineLevel="1"/>
    <col min="74" max="74" width="22" style="30" customWidth="1" outlineLevel="1"/>
    <col min="75" max="75" width="13.5703125" style="30" customWidth="1" outlineLevel="1"/>
    <col min="76" max="76" width="49" style="30" customWidth="1" outlineLevel="1" collapsed="1"/>
    <col min="77" max="100" width="9.140625" style="30"/>
    <col min="101" max="108" width="9.140625" style="32"/>
    <col min="109" max="16384" width="9.140625" style="37"/>
  </cols>
  <sheetData>
    <row r="1" spans="2:100" ht="18.75" x14ac:dyDescent="0.25">
      <c r="B1" s="28"/>
      <c r="C1" s="29"/>
      <c r="D1" s="30"/>
      <c r="E1" s="30"/>
      <c r="F1" s="30"/>
      <c r="G1" s="30"/>
      <c r="H1" s="30"/>
      <c r="I1" s="31"/>
      <c r="J1" s="3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2"/>
      <c r="BE1" s="32"/>
      <c r="BF1" s="32"/>
      <c r="BG1" s="32"/>
      <c r="BH1" s="32"/>
      <c r="BI1" s="32"/>
      <c r="BJ1" s="32"/>
      <c r="BK1" s="32"/>
      <c r="BL1" s="32"/>
      <c r="BM1" s="32"/>
      <c r="BN1" s="32"/>
      <c r="BO1" s="32"/>
      <c r="BP1" s="32"/>
      <c r="BQ1" s="1054"/>
      <c r="BR1" s="1055"/>
      <c r="BS1" s="33"/>
      <c r="BX1" s="34" t="s">
        <v>195</v>
      </c>
    </row>
    <row r="2" spans="2:100" ht="18.75" x14ac:dyDescent="0.25">
      <c r="B2" s="28"/>
      <c r="C2" s="29"/>
      <c r="D2" s="30"/>
      <c r="E2" s="30"/>
      <c r="F2" s="30"/>
      <c r="G2" s="30"/>
      <c r="H2" s="30"/>
      <c r="I2" s="31"/>
      <c r="J2" s="31"/>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2"/>
      <c r="BE2" s="32"/>
      <c r="BF2" s="32"/>
      <c r="BG2" s="32"/>
      <c r="BH2" s="32"/>
      <c r="BI2" s="32"/>
      <c r="BJ2" s="32"/>
      <c r="BK2" s="32"/>
      <c r="BL2" s="32"/>
      <c r="BM2" s="32"/>
      <c r="BN2" s="32"/>
      <c r="BO2" s="32"/>
      <c r="BP2" s="32"/>
      <c r="BQ2" s="1056"/>
      <c r="BR2" s="1057"/>
      <c r="BS2" s="35"/>
      <c r="BX2" s="34" t="s">
        <v>1</v>
      </c>
    </row>
    <row r="3" spans="2:100" ht="14.25" customHeight="1" x14ac:dyDescent="0.25">
      <c r="B3" s="28"/>
      <c r="C3" s="29"/>
      <c r="D3" s="30"/>
      <c r="E3" s="30"/>
      <c r="F3" s="30"/>
      <c r="G3" s="30"/>
      <c r="H3" s="30"/>
      <c r="I3" s="31"/>
      <c r="J3" s="31"/>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2"/>
      <c r="BE3" s="32"/>
      <c r="BF3" s="32"/>
      <c r="BG3" s="32"/>
      <c r="BH3" s="32"/>
      <c r="BI3" s="32"/>
      <c r="BJ3" s="32"/>
      <c r="BK3" s="32"/>
      <c r="BL3" s="32"/>
      <c r="BM3" s="32"/>
      <c r="BN3" s="32"/>
      <c r="BO3" s="32"/>
      <c r="BP3" s="32"/>
      <c r="BQ3" s="1054"/>
      <c r="BR3" s="1055"/>
      <c r="BS3" s="33"/>
      <c r="BX3" s="34" t="s">
        <v>2</v>
      </c>
    </row>
    <row r="4" spans="2:100" ht="18.75" x14ac:dyDescent="0.25">
      <c r="B4" s="1058"/>
      <c r="C4" s="1058"/>
      <c r="D4" s="1058"/>
      <c r="E4" s="1058"/>
      <c r="F4" s="1058"/>
      <c r="G4" s="1058"/>
      <c r="H4" s="1058"/>
      <c r="I4" s="1059"/>
      <c r="J4" s="1059"/>
      <c r="K4" s="1058"/>
      <c r="L4" s="1058"/>
      <c r="M4" s="1058"/>
      <c r="N4" s="1058"/>
      <c r="O4" s="1058"/>
      <c r="P4" s="1058"/>
      <c r="Q4" s="1058"/>
      <c r="R4" s="1058"/>
      <c r="S4" s="1058"/>
      <c r="T4" s="1058"/>
      <c r="U4" s="1058"/>
      <c r="V4" s="1058"/>
      <c r="W4" s="1058"/>
      <c r="X4" s="1058"/>
      <c r="Y4" s="1058"/>
      <c r="Z4" s="1058"/>
      <c r="AA4" s="1058"/>
      <c r="AB4" s="1058"/>
      <c r="AC4" s="1058"/>
      <c r="AD4" s="1058"/>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2"/>
      <c r="BE4" s="32"/>
      <c r="BF4" s="32"/>
      <c r="BG4" s="32"/>
      <c r="BH4" s="32"/>
      <c r="BI4" s="32"/>
      <c r="BJ4" s="32"/>
      <c r="BK4" s="32"/>
      <c r="BL4" s="32"/>
      <c r="BM4" s="32"/>
      <c r="BN4" s="32"/>
      <c r="BO4" s="32"/>
      <c r="BP4" s="32"/>
      <c r="BQ4" s="32"/>
      <c r="BR4" s="32"/>
    </row>
    <row r="5" spans="2:100" ht="20.25" x14ac:dyDescent="0.25">
      <c r="B5" s="1060" t="s">
        <v>196</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row>
    <row r="6" spans="2:100" x14ac:dyDescent="0.25">
      <c r="B6" s="38"/>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40"/>
    </row>
    <row r="7" spans="2:100" x14ac:dyDescent="0.25">
      <c r="B7" s="1053" t="str">
        <f>'С № 1 (2020)'!B7:AY7</f>
        <v>Инвестиционная программа  ГУП НАО "Нарьян-Марская электростанция"</v>
      </c>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3"/>
      <c r="AM7" s="1053"/>
      <c r="AN7" s="1053"/>
      <c r="AO7" s="1053"/>
      <c r="AP7" s="1053"/>
      <c r="AQ7" s="1053"/>
      <c r="AR7" s="1053"/>
      <c r="AS7" s="1053"/>
      <c r="AT7" s="1053"/>
      <c r="AU7" s="1053"/>
      <c r="AV7" s="1053"/>
      <c r="AW7" s="1053"/>
      <c r="AX7" s="1053"/>
      <c r="AY7" s="1053"/>
      <c r="AZ7" s="1053"/>
      <c r="BA7" s="1053"/>
      <c r="BB7" s="1053"/>
      <c r="BC7" s="1053"/>
      <c r="BD7" s="1053"/>
      <c r="BE7" s="1053"/>
      <c r="BF7" s="1053"/>
      <c r="BG7" s="1053"/>
      <c r="BH7" s="1053"/>
      <c r="BI7" s="1053"/>
      <c r="BJ7" s="1053"/>
      <c r="BK7" s="1053"/>
      <c r="BL7" s="1053"/>
      <c r="BM7" s="1053"/>
      <c r="BN7" s="1053"/>
      <c r="BO7" s="1053"/>
      <c r="BP7" s="1053"/>
      <c r="BQ7" s="1053"/>
      <c r="BR7" s="1053"/>
      <c r="BS7" s="1053"/>
      <c r="BT7" s="1053"/>
      <c r="BU7" s="1053"/>
      <c r="BV7" s="1053"/>
      <c r="BW7" s="1053"/>
      <c r="BX7" s="1053"/>
    </row>
    <row r="8" spans="2:100" x14ac:dyDescent="0.25">
      <c r="B8" s="1033" t="s">
        <v>4</v>
      </c>
      <c r="C8" s="1033"/>
      <c r="D8" s="1033"/>
      <c r="E8" s="1033"/>
      <c r="F8" s="1033"/>
      <c r="G8" s="1033"/>
      <c r="H8" s="1033"/>
      <c r="I8" s="1033"/>
      <c r="J8" s="1033"/>
      <c r="K8" s="1033"/>
      <c r="L8" s="1033"/>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3"/>
      <c r="AX8" s="1033"/>
      <c r="AY8" s="1033"/>
      <c r="AZ8" s="1033"/>
      <c r="BA8" s="1033"/>
      <c r="BB8" s="1033"/>
      <c r="BC8" s="1033"/>
      <c r="BD8" s="1033"/>
      <c r="BE8" s="1033"/>
      <c r="BF8" s="1033"/>
      <c r="BG8" s="1033"/>
      <c r="BH8" s="1033"/>
      <c r="BI8" s="1033"/>
      <c r="BJ8" s="1033"/>
      <c r="BK8" s="1033"/>
      <c r="BL8" s="1033"/>
      <c r="BM8" s="1033"/>
      <c r="BN8" s="1033"/>
      <c r="BO8" s="1033"/>
      <c r="BP8" s="1033"/>
      <c r="BQ8" s="1033"/>
      <c r="BR8" s="1033"/>
      <c r="BS8" s="1033"/>
      <c r="BT8" s="1033"/>
      <c r="BU8" s="1033"/>
      <c r="BV8" s="1033"/>
      <c r="BW8" s="1033"/>
      <c r="BX8" s="1033"/>
      <c r="BY8" s="41"/>
      <c r="BZ8" s="41"/>
      <c r="CA8" s="41"/>
      <c r="CB8" s="41"/>
      <c r="CC8" s="41"/>
    </row>
    <row r="9" spans="2:100" x14ac:dyDescent="0.25">
      <c r="B9" s="42"/>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40"/>
      <c r="BT9" s="41"/>
      <c r="BU9" s="41"/>
      <c r="BV9" s="41"/>
      <c r="BW9" s="41"/>
      <c r="BX9" s="41"/>
      <c r="BY9" s="41"/>
      <c r="BZ9" s="41"/>
      <c r="CA9" s="41"/>
      <c r="CB9" s="41"/>
      <c r="CC9" s="41"/>
    </row>
    <row r="10" spans="2:100" ht="18.75" x14ac:dyDescent="0.25">
      <c r="B10" s="1034" t="s">
        <v>1711</v>
      </c>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41"/>
      <c r="BZ10" s="41"/>
      <c r="CA10" s="41"/>
      <c r="CB10" s="41"/>
      <c r="CC10" s="41"/>
    </row>
    <row r="11" spans="2:100" ht="18.75" x14ac:dyDescent="0.25">
      <c r="B11" s="43"/>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1"/>
      <c r="BZ11" s="41"/>
      <c r="CA11" s="41"/>
      <c r="CB11" s="41"/>
      <c r="CC11" s="41"/>
    </row>
    <row r="12" spans="2:100" x14ac:dyDescent="0.25">
      <c r="B12" s="1036"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40"/>
      <c r="BZ12" s="40"/>
      <c r="CA12" s="40"/>
      <c r="CB12" s="40"/>
      <c r="CC12" s="40"/>
    </row>
    <row r="13" spans="2:100" x14ac:dyDescent="0.25">
      <c r="B13" s="1037" t="s">
        <v>6</v>
      </c>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44"/>
      <c r="BZ13" s="44"/>
      <c r="CA13" s="44"/>
      <c r="CB13" s="44"/>
      <c r="CC13" s="44"/>
    </row>
    <row r="14" spans="2:100" x14ac:dyDescent="0.25">
      <c r="B14" s="45"/>
      <c r="C14" s="45"/>
      <c r="D14" s="45"/>
      <c r="E14" s="45"/>
      <c r="F14" s="45"/>
      <c r="G14" s="45"/>
      <c r="H14" s="45"/>
      <c r="I14" s="46"/>
      <c r="J14" s="46"/>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row>
    <row r="15" spans="2:100" s="32" customFormat="1" ht="16.5" thickBot="1" x14ac:dyDescent="0.3">
      <c r="B15" s="28"/>
      <c r="C15" s="29"/>
      <c r="D15" s="30"/>
      <c r="E15" s="30"/>
      <c r="F15" s="30"/>
      <c r="G15" s="30"/>
      <c r="H15" s="30"/>
      <c r="I15" s="31"/>
      <c r="J15" s="31"/>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row>
    <row r="16" spans="2:100" s="32" customFormat="1" ht="61.5" customHeight="1" thickBot="1" x14ac:dyDescent="0.3">
      <c r="B16" s="1038" t="s">
        <v>7</v>
      </c>
      <c r="C16" s="1041" t="s">
        <v>8</v>
      </c>
      <c r="D16" s="1022" t="s">
        <v>197</v>
      </c>
      <c r="E16" s="1022" t="s">
        <v>198</v>
      </c>
      <c r="F16" s="1022" t="s">
        <v>199</v>
      </c>
      <c r="G16" s="1004" t="s">
        <v>200</v>
      </c>
      <c r="H16" s="1010"/>
      <c r="I16" s="1014" t="s">
        <v>201</v>
      </c>
      <c r="J16" s="1015"/>
      <c r="K16" s="1016"/>
      <c r="L16" s="1017"/>
      <c r="M16" s="1017"/>
      <c r="N16" s="1018"/>
      <c r="O16" s="1019" t="s">
        <v>202</v>
      </c>
      <c r="P16" s="1022" t="s">
        <v>203</v>
      </c>
      <c r="Q16" s="1024" t="s">
        <v>204</v>
      </c>
      <c r="R16" s="1016"/>
      <c r="S16" s="1016"/>
      <c r="T16" s="1016"/>
      <c r="U16" s="1025" t="s">
        <v>205</v>
      </c>
      <c r="V16" s="1026"/>
      <c r="W16" s="1025" t="s">
        <v>206</v>
      </c>
      <c r="X16" s="1026"/>
      <c r="Y16" s="1029"/>
      <c r="Z16" s="1006" t="s">
        <v>207</v>
      </c>
      <c r="AA16" s="1008"/>
      <c r="AB16" s="1008"/>
      <c r="AC16" s="1008"/>
      <c r="AD16" s="1008"/>
      <c r="AE16" s="1008"/>
      <c r="AF16" s="1008"/>
      <c r="AG16" s="1008"/>
      <c r="AH16" s="1008"/>
      <c r="AI16" s="1013"/>
      <c r="AJ16" s="1047" t="s">
        <v>208</v>
      </c>
      <c r="AK16" s="1048"/>
      <c r="AL16" s="1048"/>
      <c r="AM16" s="1048"/>
      <c r="AN16" s="1048"/>
      <c r="AO16" s="1016"/>
      <c r="AP16" s="1016"/>
      <c r="AQ16" s="1016"/>
      <c r="AR16" s="1016"/>
      <c r="AS16" s="1016"/>
      <c r="AT16" s="1047"/>
      <c r="AU16" s="1048"/>
      <c r="AV16" s="1048"/>
      <c r="AW16" s="1048"/>
      <c r="AX16" s="1048"/>
      <c r="AY16" s="1016"/>
      <c r="AZ16" s="1016"/>
      <c r="BA16" s="1016"/>
      <c r="BB16" s="1016"/>
      <c r="BC16" s="1016"/>
      <c r="BD16" s="1047"/>
      <c r="BE16" s="1048"/>
      <c r="BF16" s="1048"/>
      <c r="BG16" s="1048"/>
      <c r="BH16" s="1048"/>
      <c r="BI16" s="1016"/>
      <c r="BJ16" s="1016"/>
      <c r="BK16" s="1016"/>
      <c r="BL16" s="1016"/>
      <c r="BM16" s="1016"/>
      <c r="BN16" s="1016"/>
      <c r="BO16" s="1016"/>
      <c r="BP16" s="1016"/>
      <c r="BQ16" s="1016"/>
      <c r="BR16" s="1016"/>
      <c r="BS16" s="1016"/>
      <c r="BT16" s="1016"/>
      <c r="BU16" s="1016"/>
      <c r="BV16" s="1016"/>
      <c r="BW16" s="1049"/>
      <c r="BX16" s="1050" t="s">
        <v>209</v>
      </c>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row>
    <row r="17" spans="1:147" s="32" customFormat="1" ht="51" customHeight="1" thickBot="1" x14ac:dyDescent="0.3">
      <c r="B17" s="1039"/>
      <c r="C17" s="1042"/>
      <c r="D17" s="1023"/>
      <c r="E17" s="1023"/>
      <c r="F17" s="1023"/>
      <c r="G17" s="1045"/>
      <c r="H17" s="1046"/>
      <c r="I17" s="1051" t="s">
        <v>210</v>
      </c>
      <c r="J17" s="1052"/>
      <c r="K17" s="1009"/>
      <c r="L17" s="1051" t="s">
        <v>43</v>
      </c>
      <c r="M17" s="1052"/>
      <c r="N17" s="1009"/>
      <c r="O17" s="1020"/>
      <c r="P17" s="1023"/>
      <c r="Q17" s="1004" t="s">
        <v>211</v>
      </c>
      <c r="R17" s="1010"/>
      <c r="S17" s="1004" t="s">
        <v>43</v>
      </c>
      <c r="T17" s="1005"/>
      <c r="U17" s="1027"/>
      <c r="V17" s="1028"/>
      <c r="W17" s="1030"/>
      <c r="X17" s="1031"/>
      <c r="Y17" s="1032"/>
      <c r="Z17" s="1006" t="s">
        <v>211</v>
      </c>
      <c r="AA17" s="1008"/>
      <c r="AB17" s="1008"/>
      <c r="AC17" s="1008"/>
      <c r="AD17" s="1009"/>
      <c r="AE17" s="1006" t="s">
        <v>212</v>
      </c>
      <c r="AF17" s="1008"/>
      <c r="AG17" s="1008"/>
      <c r="AH17" s="1008"/>
      <c r="AI17" s="1013"/>
      <c r="AJ17" s="1006" t="s">
        <v>854</v>
      </c>
      <c r="AK17" s="1007"/>
      <c r="AL17" s="1008"/>
      <c r="AM17" s="1008"/>
      <c r="AN17" s="1009"/>
      <c r="AO17" s="1004" t="s">
        <v>1749</v>
      </c>
      <c r="AP17" s="1005"/>
      <c r="AQ17" s="1005"/>
      <c r="AR17" s="1005"/>
      <c r="AS17" s="1005"/>
      <c r="AT17" s="1006" t="s">
        <v>213</v>
      </c>
      <c r="AU17" s="1007"/>
      <c r="AV17" s="1008"/>
      <c r="AW17" s="1008"/>
      <c r="AX17" s="1009"/>
      <c r="AY17" s="1004" t="s">
        <v>214</v>
      </c>
      <c r="AZ17" s="1005"/>
      <c r="BA17" s="1005"/>
      <c r="BB17" s="1005"/>
      <c r="BC17" s="1005"/>
      <c r="BD17" s="1006" t="s">
        <v>215</v>
      </c>
      <c r="BE17" s="1007"/>
      <c r="BF17" s="1008"/>
      <c r="BG17" s="1008"/>
      <c r="BH17" s="1009"/>
      <c r="BI17" s="1004" t="s">
        <v>216</v>
      </c>
      <c r="BJ17" s="1005"/>
      <c r="BK17" s="1005"/>
      <c r="BL17" s="1005"/>
      <c r="BM17" s="1010"/>
      <c r="BN17" s="1006" t="s">
        <v>217</v>
      </c>
      <c r="BO17" s="1008"/>
      <c r="BP17" s="1008"/>
      <c r="BQ17" s="1008"/>
      <c r="BR17" s="1009"/>
      <c r="BS17" s="999" t="s">
        <v>218</v>
      </c>
      <c r="BT17" s="1000"/>
      <c r="BU17" s="1000"/>
      <c r="BV17" s="1000"/>
      <c r="BW17" s="1001"/>
      <c r="BX17" s="1023"/>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row>
    <row r="18" spans="1:147" s="32" customFormat="1" ht="174" thickBot="1" x14ac:dyDescent="0.3">
      <c r="B18" s="1040"/>
      <c r="C18" s="1043"/>
      <c r="D18" s="1044"/>
      <c r="E18" s="1044"/>
      <c r="F18" s="1044"/>
      <c r="G18" s="47" t="s">
        <v>219</v>
      </c>
      <c r="H18" s="48" t="s">
        <v>220</v>
      </c>
      <c r="I18" s="49" t="s">
        <v>221</v>
      </c>
      <c r="J18" s="50" t="s">
        <v>222</v>
      </c>
      <c r="K18" s="48" t="s">
        <v>223</v>
      </c>
      <c r="L18" s="49" t="s">
        <v>221</v>
      </c>
      <c r="M18" s="50" t="s">
        <v>224</v>
      </c>
      <c r="N18" s="48" t="s">
        <v>223</v>
      </c>
      <c r="O18" s="1021"/>
      <c r="P18" s="1021"/>
      <c r="Q18" s="47" t="s">
        <v>225</v>
      </c>
      <c r="R18" s="48" t="s">
        <v>226</v>
      </c>
      <c r="S18" s="47" t="s">
        <v>225</v>
      </c>
      <c r="T18" s="48" t="s">
        <v>226</v>
      </c>
      <c r="U18" s="51" t="s">
        <v>210</v>
      </c>
      <c r="V18" s="52" t="s">
        <v>227</v>
      </c>
      <c r="W18" s="47" t="s">
        <v>820</v>
      </c>
      <c r="X18" s="53" t="s">
        <v>228</v>
      </c>
      <c r="Y18" s="48" t="s">
        <v>229</v>
      </c>
      <c r="Z18" s="51" t="s">
        <v>230</v>
      </c>
      <c r="AA18" s="53" t="s">
        <v>231</v>
      </c>
      <c r="AB18" s="53" t="s">
        <v>232</v>
      </c>
      <c r="AC18" s="53" t="s">
        <v>233</v>
      </c>
      <c r="AD18" s="48" t="s">
        <v>234</v>
      </c>
      <c r="AE18" s="47" t="s">
        <v>230</v>
      </c>
      <c r="AF18" s="53" t="s">
        <v>231</v>
      </c>
      <c r="AG18" s="53" t="s">
        <v>232</v>
      </c>
      <c r="AH18" s="53" t="s">
        <v>233</v>
      </c>
      <c r="AI18" s="52" t="s">
        <v>234</v>
      </c>
      <c r="AJ18" s="54" t="s">
        <v>230</v>
      </c>
      <c r="AK18" s="55" t="s">
        <v>231</v>
      </c>
      <c r="AL18" s="56" t="s">
        <v>232</v>
      </c>
      <c r="AM18" s="57" t="s">
        <v>233</v>
      </c>
      <c r="AN18" s="58" t="s">
        <v>234</v>
      </c>
      <c r="AO18" s="47" t="s">
        <v>230</v>
      </c>
      <c r="AP18" s="53" t="s">
        <v>231</v>
      </c>
      <c r="AQ18" s="53" t="s">
        <v>232</v>
      </c>
      <c r="AR18" s="53" t="s">
        <v>233</v>
      </c>
      <c r="AS18" s="52" t="s">
        <v>234</v>
      </c>
      <c r="AT18" s="54" t="s">
        <v>230</v>
      </c>
      <c r="AU18" s="55" t="s">
        <v>231</v>
      </c>
      <c r="AV18" s="56" t="s">
        <v>232</v>
      </c>
      <c r="AW18" s="56" t="s">
        <v>233</v>
      </c>
      <c r="AX18" s="59" t="s">
        <v>234</v>
      </c>
      <c r="AY18" s="47" t="s">
        <v>230</v>
      </c>
      <c r="AZ18" s="53" t="s">
        <v>231</v>
      </c>
      <c r="BA18" s="53" t="s">
        <v>232</v>
      </c>
      <c r="BB18" s="53" t="s">
        <v>233</v>
      </c>
      <c r="BC18" s="52" t="s">
        <v>234</v>
      </c>
      <c r="BD18" s="54" t="s">
        <v>230</v>
      </c>
      <c r="BE18" s="55" t="s">
        <v>231</v>
      </c>
      <c r="BF18" s="56" t="s">
        <v>232</v>
      </c>
      <c r="BG18" s="56" t="s">
        <v>233</v>
      </c>
      <c r="BH18" s="60" t="s">
        <v>234</v>
      </c>
      <c r="BI18" s="47" t="s">
        <v>230</v>
      </c>
      <c r="BJ18" s="53" t="s">
        <v>231</v>
      </c>
      <c r="BK18" s="53" t="s">
        <v>232</v>
      </c>
      <c r="BL18" s="53" t="s">
        <v>233</v>
      </c>
      <c r="BM18" s="48" t="s">
        <v>234</v>
      </c>
      <c r="BN18" s="47" t="s">
        <v>230</v>
      </c>
      <c r="BO18" s="53" t="s">
        <v>231</v>
      </c>
      <c r="BP18" s="53" t="s">
        <v>232</v>
      </c>
      <c r="BQ18" s="53" t="s">
        <v>233</v>
      </c>
      <c r="BR18" s="48" t="s">
        <v>234</v>
      </c>
      <c r="BS18" s="47" t="s">
        <v>230</v>
      </c>
      <c r="BT18" s="53" t="s">
        <v>231</v>
      </c>
      <c r="BU18" s="53" t="s">
        <v>232</v>
      </c>
      <c r="BV18" s="53" t="s">
        <v>233</v>
      </c>
      <c r="BW18" s="48" t="s">
        <v>234</v>
      </c>
      <c r="BX18" s="1044"/>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row>
    <row r="19" spans="1:147" x14ac:dyDescent="0.25">
      <c r="B19" s="431" t="s">
        <v>106</v>
      </c>
      <c r="C19" s="432">
        <v>2</v>
      </c>
      <c r="D19" s="431" t="s">
        <v>235</v>
      </c>
      <c r="E19" s="433">
        <v>4</v>
      </c>
      <c r="F19" s="433">
        <v>5</v>
      </c>
      <c r="G19" s="434">
        <v>6</v>
      </c>
      <c r="H19" s="435">
        <v>7</v>
      </c>
      <c r="I19" s="61">
        <v>8</v>
      </c>
      <c r="J19" s="62">
        <v>9</v>
      </c>
      <c r="K19" s="62">
        <v>10</v>
      </c>
      <c r="L19" s="62">
        <v>11</v>
      </c>
      <c r="M19" s="62">
        <v>12</v>
      </c>
      <c r="N19" s="62">
        <v>13</v>
      </c>
      <c r="O19" s="62">
        <v>14</v>
      </c>
      <c r="P19" s="62">
        <v>15</v>
      </c>
      <c r="Q19" s="62" t="s">
        <v>236</v>
      </c>
      <c r="R19" s="62" t="s">
        <v>237</v>
      </c>
      <c r="S19" s="62" t="s">
        <v>238</v>
      </c>
      <c r="T19" s="62" t="s">
        <v>239</v>
      </c>
      <c r="U19" s="62">
        <v>17</v>
      </c>
      <c r="V19" s="62">
        <v>18</v>
      </c>
      <c r="W19" s="62">
        <v>19</v>
      </c>
      <c r="X19" s="62">
        <v>20</v>
      </c>
      <c r="Y19" s="62">
        <v>21</v>
      </c>
      <c r="Z19" s="63" t="s">
        <v>240</v>
      </c>
      <c r="AA19" s="436" t="s">
        <v>241</v>
      </c>
      <c r="AB19" s="436" t="s">
        <v>242</v>
      </c>
      <c r="AC19" s="436" t="s">
        <v>243</v>
      </c>
      <c r="AD19" s="437" t="s">
        <v>244</v>
      </c>
      <c r="AE19" s="64" t="s">
        <v>245</v>
      </c>
      <c r="AF19" s="436" t="s">
        <v>246</v>
      </c>
      <c r="AG19" s="436" t="s">
        <v>247</v>
      </c>
      <c r="AH19" s="436" t="s">
        <v>248</v>
      </c>
      <c r="AI19" s="438" t="s">
        <v>249</v>
      </c>
      <c r="AJ19" s="439" t="s">
        <v>250</v>
      </c>
      <c r="AK19" s="63" t="s">
        <v>251</v>
      </c>
      <c r="AL19" s="64" t="s">
        <v>252</v>
      </c>
      <c r="AM19" s="64" t="s">
        <v>253</v>
      </c>
      <c r="AN19" s="64" t="s">
        <v>254</v>
      </c>
      <c r="AO19" s="64" t="s">
        <v>255</v>
      </c>
      <c r="AP19" s="64" t="s">
        <v>256</v>
      </c>
      <c r="AQ19" s="64" t="s">
        <v>257</v>
      </c>
      <c r="AR19" s="64" t="s">
        <v>258</v>
      </c>
      <c r="AS19" s="65" t="s">
        <v>259</v>
      </c>
      <c r="AT19" s="439" t="s">
        <v>260</v>
      </c>
      <c r="AU19" s="63" t="s">
        <v>261</v>
      </c>
      <c r="AV19" s="64" t="s">
        <v>262</v>
      </c>
      <c r="AW19" s="64" t="s">
        <v>263</v>
      </c>
      <c r="AX19" s="64" t="s">
        <v>264</v>
      </c>
      <c r="AY19" s="64" t="s">
        <v>265</v>
      </c>
      <c r="AZ19" s="64" t="s">
        <v>266</v>
      </c>
      <c r="BA19" s="64" t="s">
        <v>267</v>
      </c>
      <c r="BB19" s="64" t="s">
        <v>268</v>
      </c>
      <c r="BC19" s="65" t="s">
        <v>269</v>
      </c>
      <c r="BD19" s="439" t="s">
        <v>270</v>
      </c>
      <c r="BE19" s="63" t="s">
        <v>271</v>
      </c>
      <c r="BF19" s="64" t="s">
        <v>272</v>
      </c>
      <c r="BG19" s="64" t="s">
        <v>273</v>
      </c>
      <c r="BH19" s="64" t="s">
        <v>274</v>
      </c>
      <c r="BI19" s="64" t="s">
        <v>270</v>
      </c>
      <c r="BJ19" s="64" t="s">
        <v>271</v>
      </c>
      <c r="BK19" s="64" t="s">
        <v>272</v>
      </c>
      <c r="BL19" s="64" t="s">
        <v>273</v>
      </c>
      <c r="BM19" s="64" t="s">
        <v>274</v>
      </c>
      <c r="BN19" s="436" t="s">
        <v>275</v>
      </c>
      <c r="BO19" s="436" t="s">
        <v>276</v>
      </c>
      <c r="BP19" s="436" t="s">
        <v>277</v>
      </c>
      <c r="BQ19" s="436" t="s">
        <v>278</v>
      </c>
      <c r="BR19" s="436" t="s">
        <v>279</v>
      </c>
      <c r="BS19" s="66" t="s">
        <v>280</v>
      </c>
      <c r="BT19" s="67" t="s">
        <v>281</v>
      </c>
      <c r="BU19" s="67" t="s">
        <v>282</v>
      </c>
      <c r="BV19" s="67" t="s">
        <v>283</v>
      </c>
      <c r="BW19" s="68" t="s">
        <v>284</v>
      </c>
      <c r="BX19" s="431" t="s">
        <v>285</v>
      </c>
    </row>
    <row r="20" spans="1:147" s="71" customFormat="1" ht="48" customHeight="1" x14ac:dyDescent="0.25">
      <c r="A20" s="69"/>
      <c r="B20" s="440">
        <v>0</v>
      </c>
      <c r="C20" s="440" t="s">
        <v>92</v>
      </c>
      <c r="D20" s="441" t="s">
        <v>93</v>
      </c>
      <c r="E20" s="441" t="s">
        <v>190</v>
      </c>
      <c r="F20" s="442" t="s">
        <v>190</v>
      </c>
      <c r="G20" s="442" t="s">
        <v>190</v>
      </c>
      <c r="H20" s="442" t="s">
        <v>190</v>
      </c>
      <c r="I20" s="440">
        <f>I21+I22+I23+I24+I25+I26</f>
        <v>10.908999999999999</v>
      </c>
      <c r="J20" s="440">
        <f>J21+J22+J23+J24+J25+J26</f>
        <v>74.787000000000006</v>
      </c>
      <c r="K20" s="442" t="s">
        <v>190</v>
      </c>
      <c r="L20" s="442">
        <f>L21+L22+L23+L24+L25+L26</f>
        <v>0</v>
      </c>
      <c r="M20" s="442">
        <f>M21+M22+M23+M24+M25+M26</f>
        <v>0</v>
      </c>
      <c r="N20" s="442" t="s">
        <v>190</v>
      </c>
      <c r="O20" s="442">
        <f>O21+O22+O23+O26</f>
        <v>0</v>
      </c>
      <c r="P20" s="442">
        <f t="shared" ref="P20:W20" si="0">P21+P22+P23+P24+P25+P26</f>
        <v>0</v>
      </c>
      <c r="Q20" s="440">
        <f t="shared" si="0"/>
        <v>0</v>
      </c>
      <c r="R20" s="440">
        <f t="shared" si="0"/>
        <v>0</v>
      </c>
      <c r="S20" s="440">
        <f t="shared" si="0"/>
        <v>0</v>
      </c>
      <c r="T20" s="440">
        <f t="shared" si="0"/>
        <v>0</v>
      </c>
      <c r="U20" s="440">
        <f t="shared" si="0"/>
        <v>152.62709999999998</v>
      </c>
      <c r="V20" s="440">
        <f t="shared" si="0"/>
        <v>138.28309999999999</v>
      </c>
      <c r="W20" s="440">
        <f t="shared" si="0"/>
        <v>0</v>
      </c>
      <c r="X20" s="440">
        <f t="shared" ref="X20:AD20" si="1">X21+X22+X23+X24+X25+X26</f>
        <v>0</v>
      </c>
      <c r="Y20" s="440">
        <f t="shared" si="1"/>
        <v>0</v>
      </c>
      <c r="Z20" s="440">
        <f t="shared" si="1"/>
        <v>0</v>
      </c>
      <c r="AA20" s="440">
        <f t="shared" si="1"/>
        <v>0</v>
      </c>
      <c r="AB20" s="440">
        <f t="shared" si="1"/>
        <v>0</v>
      </c>
      <c r="AC20" s="440">
        <f t="shared" si="1"/>
        <v>0</v>
      </c>
      <c r="AD20" s="440">
        <f t="shared" si="1"/>
        <v>0</v>
      </c>
      <c r="AE20" s="440">
        <f>AE21+AE22+AE23+AE24+AE25+AE26</f>
        <v>0</v>
      </c>
      <c r="AF20" s="440">
        <f t="shared" ref="AF20:AQ20" si="2">AF21+AF22+AF23+AF24+AF25+AF26</f>
        <v>0</v>
      </c>
      <c r="AG20" s="440">
        <f t="shared" si="2"/>
        <v>0</v>
      </c>
      <c r="AH20" s="440">
        <f t="shared" si="2"/>
        <v>0</v>
      </c>
      <c r="AI20" s="440">
        <f t="shared" si="2"/>
        <v>0</v>
      </c>
      <c r="AJ20" s="440">
        <f t="shared" si="2"/>
        <v>59.044200000000004</v>
      </c>
      <c r="AK20" s="440">
        <f t="shared" si="2"/>
        <v>0</v>
      </c>
      <c r="AL20" s="440">
        <f t="shared" si="2"/>
        <v>0</v>
      </c>
      <c r="AM20" s="440">
        <f t="shared" si="2"/>
        <v>59.044200000000004</v>
      </c>
      <c r="AN20" s="440">
        <f t="shared" si="2"/>
        <v>0</v>
      </c>
      <c r="AO20" s="440">
        <f t="shared" si="2"/>
        <v>75.003100000000003</v>
      </c>
      <c r="AP20" s="440">
        <f t="shared" si="2"/>
        <v>0</v>
      </c>
      <c r="AQ20" s="440">
        <f t="shared" si="2"/>
        <v>0</v>
      </c>
      <c r="AR20" s="440">
        <f t="shared" ref="AR20:BL20" si="3">AR21+AR22+AR23+AR24+AR25+AR26</f>
        <v>75.003100000000003</v>
      </c>
      <c r="AS20" s="440">
        <f t="shared" si="3"/>
        <v>0</v>
      </c>
      <c r="AT20" s="440">
        <f t="shared" si="3"/>
        <v>38.200099999999999</v>
      </c>
      <c r="AU20" s="440">
        <f t="shared" si="3"/>
        <v>0</v>
      </c>
      <c r="AV20" s="440">
        <f t="shared" si="3"/>
        <v>0</v>
      </c>
      <c r="AW20" s="440">
        <f t="shared" si="3"/>
        <v>38.200099999999999</v>
      </c>
      <c r="AX20" s="440">
        <f t="shared" si="3"/>
        <v>0</v>
      </c>
      <c r="AY20" s="440">
        <f t="shared" si="3"/>
        <v>22.348199999999999</v>
      </c>
      <c r="AZ20" s="440">
        <f t="shared" si="3"/>
        <v>0</v>
      </c>
      <c r="BA20" s="440">
        <f t="shared" si="3"/>
        <v>0</v>
      </c>
      <c r="BB20" s="440">
        <f t="shared" si="3"/>
        <v>22.348199999999999</v>
      </c>
      <c r="BC20" s="440">
        <f t="shared" si="3"/>
        <v>0</v>
      </c>
      <c r="BD20" s="440">
        <f t="shared" si="3"/>
        <v>34.518199999999993</v>
      </c>
      <c r="BE20" s="440">
        <f t="shared" si="3"/>
        <v>0</v>
      </c>
      <c r="BF20" s="440">
        <f t="shared" si="3"/>
        <v>0</v>
      </c>
      <c r="BG20" s="440">
        <f t="shared" si="3"/>
        <v>34.518199999999993</v>
      </c>
      <c r="BH20" s="440">
        <f t="shared" si="3"/>
        <v>0</v>
      </c>
      <c r="BI20" s="440">
        <f t="shared" si="3"/>
        <v>35.518000000000001</v>
      </c>
      <c r="BJ20" s="440">
        <f t="shared" si="3"/>
        <v>0</v>
      </c>
      <c r="BK20" s="440">
        <f t="shared" si="3"/>
        <v>0</v>
      </c>
      <c r="BL20" s="440">
        <f t="shared" si="3"/>
        <v>35.518000000000001</v>
      </c>
      <c r="BM20" s="440">
        <f t="shared" ref="BM20:BW20" si="4">BM21+BM22+BM23+BM24+BM25+BM26</f>
        <v>0</v>
      </c>
      <c r="BN20" s="440">
        <f t="shared" si="4"/>
        <v>131.76249999999999</v>
      </c>
      <c r="BO20" s="440">
        <f t="shared" si="4"/>
        <v>0</v>
      </c>
      <c r="BP20" s="440">
        <f t="shared" si="4"/>
        <v>0</v>
      </c>
      <c r="BQ20" s="440">
        <f t="shared" si="4"/>
        <v>131.76249999999999</v>
      </c>
      <c r="BR20" s="440">
        <f t="shared" si="4"/>
        <v>0</v>
      </c>
      <c r="BS20" s="440">
        <f t="shared" si="4"/>
        <v>132.86930000000001</v>
      </c>
      <c r="BT20" s="440">
        <f t="shared" si="4"/>
        <v>0</v>
      </c>
      <c r="BU20" s="440">
        <f t="shared" si="4"/>
        <v>0</v>
      </c>
      <c r="BV20" s="440">
        <f>BV21+BV22+BV23+BV24+BV25+BV26</f>
        <v>132.86930000000001</v>
      </c>
      <c r="BW20" s="440">
        <f t="shared" si="4"/>
        <v>0</v>
      </c>
      <c r="BX20" s="440" t="s">
        <v>190</v>
      </c>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69"/>
      <c r="CX20" s="69"/>
      <c r="CY20" s="69"/>
      <c r="CZ20" s="69"/>
      <c r="DA20" s="69"/>
      <c r="DB20" s="69"/>
      <c r="DC20" s="69"/>
      <c r="DD20" s="69"/>
    </row>
    <row r="21" spans="1:147" s="71" customFormat="1" ht="42" customHeight="1" x14ac:dyDescent="0.25">
      <c r="A21" s="69"/>
      <c r="B21" s="443" t="s">
        <v>94</v>
      </c>
      <c r="C21" s="72" t="s">
        <v>95</v>
      </c>
      <c r="D21" s="444" t="s">
        <v>93</v>
      </c>
      <c r="E21" s="444" t="s">
        <v>190</v>
      </c>
      <c r="F21" s="73" t="s">
        <v>190</v>
      </c>
      <c r="G21" s="73" t="s">
        <v>190</v>
      </c>
      <c r="H21" s="73" t="s">
        <v>190</v>
      </c>
      <c r="I21" s="72">
        <f>I28</f>
        <v>0</v>
      </c>
      <c r="J21" s="72">
        <f>J28</f>
        <v>0</v>
      </c>
      <c r="K21" s="73" t="s">
        <v>190</v>
      </c>
      <c r="L21" s="73">
        <f>L28</f>
        <v>0</v>
      </c>
      <c r="M21" s="73">
        <f>M28</f>
        <v>0</v>
      </c>
      <c r="N21" s="73" t="s">
        <v>190</v>
      </c>
      <c r="O21" s="73">
        <f>O28</f>
        <v>0</v>
      </c>
      <c r="P21" s="73">
        <f>P28</f>
        <v>0</v>
      </c>
      <c r="Q21" s="72">
        <f>Q28</f>
        <v>0</v>
      </c>
      <c r="R21" s="72">
        <f>R28</f>
        <v>0</v>
      </c>
      <c r="S21" s="72">
        <f>S38</f>
        <v>0</v>
      </c>
      <c r="T21" s="72">
        <f>T38</f>
        <v>0</v>
      </c>
      <c r="U21" s="72">
        <f>U28</f>
        <v>0</v>
      </c>
      <c r="V21" s="72">
        <f>V28</f>
        <v>0</v>
      </c>
      <c r="W21" s="72">
        <f t="shared" ref="W21:BW21" si="5">W28</f>
        <v>0</v>
      </c>
      <c r="X21" s="72">
        <f t="shared" si="5"/>
        <v>0</v>
      </c>
      <c r="Y21" s="72">
        <f t="shared" si="5"/>
        <v>0</v>
      </c>
      <c r="Z21" s="72">
        <f t="shared" si="5"/>
        <v>0</v>
      </c>
      <c r="AA21" s="72">
        <f t="shared" si="5"/>
        <v>0</v>
      </c>
      <c r="AB21" s="72">
        <f t="shared" si="5"/>
        <v>0</v>
      </c>
      <c r="AC21" s="72">
        <f t="shared" si="5"/>
        <v>0</v>
      </c>
      <c r="AD21" s="72">
        <f t="shared" si="5"/>
        <v>0</v>
      </c>
      <c r="AE21" s="72">
        <f t="shared" si="5"/>
        <v>0</v>
      </c>
      <c r="AF21" s="72">
        <f t="shared" si="5"/>
        <v>0</v>
      </c>
      <c r="AG21" s="72">
        <f t="shared" si="5"/>
        <v>0</v>
      </c>
      <c r="AH21" s="72">
        <f t="shared" si="5"/>
        <v>0</v>
      </c>
      <c r="AI21" s="72">
        <f t="shared" si="5"/>
        <v>0</v>
      </c>
      <c r="AJ21" s="72">
        <f t="shared" si="5"/>
        <v>0</v>
      </c>
      <c r="AK21" s="72">
        <f t="shared" si="5"/>
        <v>0</v>
      </c>
      <c r="AL21" s="72">
        <f t="shared" si="5"/>
        <v>0</v>
      </c>
      <c r="AM21" s="72">
        <f t="shared" si="5"/>
        <v>0</v>
      </c>
      <c r="AN21" s="72">
        <f t="shared" si="5"/>
        <v>0</v>
      </c>
      <c r="AO21" s="72">
        <f t="shared" si="5"/>
        <v>0</v>
      </c>
      <c r="AP21" s="72">
        <f t="shared" si="5"/>
        <v>0</v>
      </c>
      <c r="AQ21" s="72">
        <f t="shared" si="5"/>
        <v>0</v>
      </c>
      <c r="AR21" s="72">
        <f t="shared" si="5"/>
        <v>0</v>
      </c>
      <c r="AS21" s="72">
        <f t="shared" si="5"/>
        <v>0</v>
      </c>
      <c r="AT21" s="72">
        <f t="shared" si="5"/>
        <v>0</v>
      </c>
      <c r="AU21" s="72">
        <f t="shared" si="5"/>
        <v>0</v>
      </c>
      <c r="AV21" s="72">
        <f t="shared" si="5"/>
        <v>0</v>
      </c>
      <c r="AW21" s="72">
        <f t="shared" si="5"/>
        <v>0</v>
      </c>
      <c r="AX21" s="72">
        <f t="shared" si="5"/>
        <v>0</v>
      </c>
      <c r="AY21" s="72">
        <f t="shared" si="5"/>
        <v>0</v>
      </c>
      <c r="AZ21" s="72">
        <f t="shared" si="5"/>
        <v>0</v>
      </c>
      <c r="BA21" s="72">
        <f t="shared" si="5"/>
        <v>0</v>
      </c>
      <c r="BB21" s="72">
        <f t="shared" si="5"/>
        <v>0</v>
      </c>
      <c r="BC21" s="72">
        <f t="shared" si="5"/>
        <v>0</v>
      </c>
      <c r="BD21" s="72">
        <f t="shared" si="5"/>
        <v>0</v>
      </c>
      <c r="BE21" s="72">
        <f t="shared" si="5"/>
        <v>0</v>
      </c>
      <c r="BF21" s="72">
        <f t="shared" si="5"/>
        <v>0</v>
      </c>
      <c r="BG21" s="72">
        <f t="shared" si="5"/>
        <v>0</v>
      </c>
      <c r="BH21" s="72">
        <f t="shared" si="5"/>
        <v>0</v>
      </c>
      <c r="BI21" s="72">
        <f t="shared" si="5"/>
        <v>0</v>
      </c>
      <c r="BJ21" s="72">
        <f t="shared" si="5"/>
        <v>0</v>
      </c>
      <c r="BK21" s="72">
        <f t="shared" si="5"/>
        <v>0</v>
      </c>
      <c r="BL21" s="72">
        <f t="shared" si="5"/>
        <v>0</v>
      </c>
      <c r="BM21" s="72">
        <f t="shared" si="5"/>
        <v>0</v>
      </c>
      <c r="BN21" s="72">
        <f t="shared" si="5"/>
        <v>0</v>
      </c>
      <c r="BO21" s="72">
        <f t="shared" si="5"/>
        <v>0</v>
      </c>
      <c r="BP21" s="72">
        <f t="shared" si="5"/>
        <v>0</v>
      </c>
      <c r="BQ21" s="72">
        <f t="shared" si="5"/>
        <v>0</v>
      </c>
      <c r="BR21" s="72">
        <f t="shared" si="5"/>
        <v>0</v>
      </c>
      <c r="BS21" s="72">
        <f t="shared" si="5"/>
        <v>0</v>
      </c>
      <c r="BT21" s="72">
        <f t="shared" si="5"/>
        <v>0</v>
      </c>
      <c r="BU21" s="72">
        <f t="shared" si="5"/>
        <v>0</v>
      </c>
      <c r="BV21" s="72">
        <f t="shared" si="5"/>
        <v>0</v>
      </c>
      <c r="BW21" s="72">
        <f t="shared" si="5"/>
        <v>0</v>
      </c>
      <c r="BX21" s="72" t="s">
        <v>190</v>
      </c>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69"/>
      <c r="CX21" s="69"/>
      <c r="CY21" s="69"/>
      <c r="CZ21" s="69"/>
      <c r="DA21" s="69"/>
      <c r="DB21" s="69"/>
      <c r="DC21" s="69"/>
      <c r="DD21" s="69"/>
    </row>
    <row r="22" spans="1:147" s="71" customFormat="1" ht="42" customHeight="1" x14ac:dyDescent="0.25">
      <c r="A22" s="69"/>
      <c r="B22" s="443" t="s">
        <v>96</v>
      </c>
      <c r="C22" s="72" t="s">
        <v>97</v>
      </c>
      <c r="D22" s="444" t="s">
        <v>93</v>
      </c>
      <c r="E22" s="444" t="s">
        <v>190</v>
      </c>
      <c r="F22" s="73" t="s">
        <v>190</v>
      </c>
      <c r="G22" s="73" t="s">
        <v>190</v>
      </c>
      <c r="H22" s="73" t="s">
        <v>190</v>
      </c>
      <c r="I22" s="72">
        <f>I40</f>
        <v>0</v>
      </c>
      <c r="J22" s="72">
        <f>J40</f>
        <v>0</v>
      </c>
      <c r="K22" s="73" t="s">
        <v>190</v>
      </c>
      <c r="L22" s="73">
        <f>L40</f>
        <v>0</v>
      </c>
      <c r="M22" s="73">
        <f>M40</f>
        <v>0</v>
      </c>
      <c r="N22" s="73" t="s">
        <v>190</v>
      </c>
      <c r="O22" s="73">
        <f t="shared" ref="O22:BW22" si="6">O40</f>
        <v>0</v>
      </c>
      <c r="P22" s="73">
        <f t="shared" si="6"/>
        <v>0</v>
      </c>
      <c r="Q22" s="72">
        <f t="shared" si="6"/>
        <v>0</v>
      </c>
      <c r="R22" s="72">
        <f t="shared" si="6"/>
        <v>0</v>
      </c>
      <c r="S22" s="72">
        <f t="shared" si="6"/>
        <v>0</v>
      </c>
      <c r="T22" s="72">
        <f t="shared" si="6"/>
        <v>0</v>
      </c>
      <c r="U22" s="72">
        <f t="shared" si="6"/>
        <v>34.5</v>
      </c>
      <c r="V22" s="72">
        <f t="shared" si="6"/>
        <v>17.549099999999999</v>
      </c>
      <c r="W22" s="72">
        <f t="shared" si="6"/>
        <v>0</v>
      </c>
      <c r="X22" s="72">
        <f t="shared" si="6"/>
        <v>0</v>
      </c>
      <c r="Y22" s="72">
        <f t="shared" si="6"/>
        <v>0</v>
      </c>
      <c r="Z22" s="72">
        <f t="shared" si="6"/>
        <v>0</v>
      </c>
      <c r="AA22" s="72">
        <f t="shared" si="6"/>
        <v>0</v>
      </c>
      <c r="AB22" s="72">
        <f t="shared" si="6"/>
        <v>0</v>
      </c>
      <c r="AC22" s="72">
        <f t="shared" si="6"/>
        <v>0</v>
      </c>
      <c r="AD22" s="72">
        <f t="shared" si="6"/>
        <v>0</v>
      </c>
      <c r="AE22" s="72">
        <f t="shared" si="6"/>
        <v>0</v>
      </c>
      <c r="AF22" s="72">
        <f t="shared" si="6"/>
        <v>0</v>
      </c>
      <c r="AG22" s="72">
        <f t="shared" si="6"/>
        <v>0</v>
      </c>
      <c r="AH22" s="72">
        <f t="shared" si="6"/>
        <v>0</v>
      </c>
      <c r="AI22" s="72">
        <f t="shared" si="6"/>
        <v>0</v>
      </c>
      <c r="AJ22" s="72">
        <f t="shared" si="6"/>
        <v>4.5</v>
      </c>
      <c r="AK22" s="72">
        <f t="shared" si="6"/>
        <v>0</v>
      </c>
      <c r="AL22" s="72">
        <f t="shared" si="6"/>
        <v>0</v>
      </c>
      <c r="AM22" s="72">
        <f t="shared" si="6"/>
        <v>4.5</v>
      </c>
      <c r="AN22" s="72">
        <f t="shared" si="6"/>
        <v>0</v>
      </c>
      <c r="AO22" s="72">
        <f t="shared" si="6"/>
        <v>2.0001000000000002</v>
      </c>
      <c r="AP22" s="72">
        <f t="shared" si="6"/>
        <v>0</v>
      </c>
      <c r="AQ22" s="72">
        <f t="shared" si="6"/>
        <v>0</v>
      </c>
      <c r="AR22" s="72">
        <f t="shared" si="6"/>
        <v>2.0001000000000002</v>
      </c>
      <c r="AS22" s="72">
        <f t="shared" si="6"/>
        <v>0</v>
      </c>
      <c r="AT22" s="72">
        <f t="shared" si="6"/>
        <v>2.9409999999999998</v>
      </c>
      <c r="AU22" s="72">
        <f t="shared" si="6"/>
        <v>0</v>
      </c>
      <c r="AV22" s="72">
        <f t="shared" si="6"/>
        <v>0</v>
      </c>
      <c r="AW22" s="72">
        <f t="shared" si="6"/>
        <v>2.9409999999999998</v>
      </c>
      <c r="AX22" s="72">
        <f t="shared" si="6"/>
        <v>0</v>
      </c>
      <c r="AY22" s="72">
        <f t="shared" si="6"/>
        <v>2.9409999999999998</v>
      </c>
      <c r="AZ22" s="72">
        <f t="shared" si="6"/>
        <v>0</v>
      </c>
      <c r="BA22" s="72">
        <f t="shared" si="6"/>
        <v>0</v>
      </c>
      <c r="BB22" s="72">
        <f t="shared" si="6"/>
        <v>2.9409999999999998</v>
      </c>
      <c r="BC22" s="72">
        <f t="shared" si="6"/>
        <v>0</v>
      </c>
      <c r="BD22" s="72">
        <f t="shared" si="6"/>
        <v>7.7942</v>
      </c>
      <c r="BE22" s="72">
        <f t="shared" si="6"/>
        <v>0</v>
      </c>
      <c r="BF22" s="72">
        <f t="shared" si="6"/>
        <v>0</v>
      </c>
      <c r="BG22" s="72">
        <f t="shared" si="6"/>
        <v>7.7942</v>
      </c>
      <c r="BH22" s="72">
        <f t="shared" si="6"/>
        <v>0</v>
      </c>
      <c r="BI22" s="72">
        <f t="shared" si="6"/>
        <v>8.7940000000000005</v>
      </c>
      <c r="BJ22" s="72">
        <f t="shared" si="6"/>
        <v>0</v>
      </c>
      <c r="BK22" s="72">
        <f t="shared" si="6"/>
        <v>0</v>
      </c>
      <c r="BL22" s="72">
        <f t="shared" si="6"/>
        <v>8.7940000000000005</v>
      </c>
      <c r="BM22" s="72">
        <f t="shared" si="6"/>
        <v>0</v>
      </c>
      <c r="BN22" s="72">
        <f t="shared" si="6"/>
        <v>15.235199999999999</v>
      </c>
      <c r="BO22" s="72">
        <f t="shared" si="6"/>
        <v>0</v>
      </c>
      <c r="BP22" s="72">
        <f t="shared" si="6"/>
        <v>0</v>
      </c>
      <c r="BQ22" s="72">
        <f t="shared" si="6"/>
        <v>15.235199999999999</v>
      </c>
      <c r="BR22" s="72">
        <f t="shared" si="6"/>
        <v>0</v>
      </c>
      <c r="BS22" s="72">
        <f t="shared" si="6"/>
        <v>13.735099999999999</v>
      </c>
      <c r="BT22" s="72">
        <f t="shared" si="6"/>
        <v>0</v>
      </c>
      <c r="BU22" s="72">
        <f t="shared" si="6"/>
        <v>0</v>
      </c>
      <c r="BV22" s="72">
        <f t="shared" si="6"/>
        <v>13.735099999999999</v>
      </c>
      <c r="BW22" s="72">
        <f t="shared" si="6"/>
        <v>0</v>
      </c>
      <c r="BX22" s="72" t="s">
        <v>190</v>
      </c>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69"/>
      <c r="CX22" s="69"/>
      <c r="CY22" s="69"/>
      <c r="CZ22" s="69"/>
      <c r="DA22" s="69"/>
      <c r="DB22" s="69"/>
      <c r="DC22" s="69"/>
      <c r="DD22" s="69"/>
    </row>
    <row r="23" spans="1:147" s="71" customFormat="1" ht="42" customHeight="1" x14ac:dyDescent="0.25">
      <c r="A23" s="69"/>
      <c r="B23" s="443" t="s">
        <v>98</v>
      </c>
      <c r="C23" s="72" t="s">
        <v>99</v>
      </c>
      <c r="D23" s="444" t="s">
        <v>93</v>
      </c>
      <c r="E23" s="444" t="s">
        <v>190</v>
      </c>
      <c r="F23" s="73" t="s">
        <v>190</v>
      </c>
      <c r="G23" s="73" t="s">
        <v>190</v>
      </c>
      <c r="H23" s="73" t="s">
        <v>190</v>
      </c>
      <c r="I23" s="72">
        <f>I68</f>
        <v>0</v>
      </c>
      <c r="J23" s="72">
        <f>J68</f>
        <v>0</v>
      </c>
      <c r="K23" s="73" t="str">
        <f>K59</f>
        <v>нд</v>
      </c>
      <c r="L23" s="73">
        <f>L68</f>
        <v>0</v>
      </c>
      <c r="M23" s="73">
        <f>M68</f>
        <v>0</v>
      </c>
      <c r="N23" s="73" t="str">
        <f>N59</f>
        <v>нд</v>
      </c>
      <c r="O23" s="73">
        <f t="shared" ref="O23:BD23" si="7">O68</f>
        <v>0</v>
      </c>
      <c r="P23" s="73">
        <f t="shared" si="7"/>
        <v>0</v>
      </c>
      <c r="Q23" s="72">
        <f t="shared" si="7"/>
        <v>0</v>
      </c>
      <c r="R23" s="72">
        <f t="shared" si="7"/>
        <v>0</v>
      </c>
      <c r="S23" s="72">
        <f t="shared" si="7"/>
        <v>0</v>
      </c>
      <c r="T23" s="72">
        <f t="shared" si="7"/>
        <v>0</v>
      </c>
      <c r="U23" s="72">
        <f t="shared" si="7"/>
        <v>0</v>
      </c>
      <c r="V23" s="72">
        <f t="shared" si="7"/>
        <v>0</v>
      </c>
      <c r="W23" s="72">
        <f t="shared" si="7"/>
        <v>0</v>
      </c>
      <c r="X23" s="72">
        <f t="shared" si="7"/>
        <v>0</v>
      </c>
      <c r="Y23" s="72">
        <f t="shared" si="7"/>
        <v>0</v>
      </c>
      <c r="Z23" s="72">
        <f t="shared" si="7"/>
        <v>0</v>
      </c>
      <c r="AA23" s="72">
        <f t="shared" si="7"/>
        <v>0</v>
      </c>
      <c r="AB23" s="72">
        <f t="shared" si="7"/>
        <v>0</v>
      </c>
      <c r="AC23" s="72">
        <f t="shared" si="7"/>
        <v>0</v>
      </c>
      <c r="AD23" s="72">
        <f t="shared" si="7"/>
        <v>0</v>
      </c>
      <c r="AE23" s="72">
        <f t="shared" si="7"/>
        <v>0</v>
      </c>
      <c r="AF23" s="72">
        <f t="shared" si="7"/>
        <v>0</v>
      </c>
      <c r="AG23" s="72">
        <f t="shared" si="7"/>
        <v>0</v>
      </c>
      <c r="AH23" s="72">
        <f t="shared" si="7"/>
        <v>0</v>
      </c>
      <c r="AI23" s="72">
        <f t="shared" si="7"/>
        <v>0</v>
      </c>
      <c r="AJ23" s="72">
        <f t="shared" si="7"/>
        <v>0</v>
      </c>
      <c r="AK23" s="72">
        <f t="shared" si="7"/>
        <v>0</v>
      </c>
      <c r="AL23" s="72">
        <f t="shared" si="7"/>
        <v>0</v>
      </c>
      <c r="AM23" s="72">
        <f t="shared" si="7"/>
        <v>0</v>
      </c>
      <c r="AN23" s="72">
        <f t="shared" si="7"/>
        <v>0</v>
      </c>
      <c r="AO23" s="72">
        <f t="shared" si="7"/>
        <v>0</v>
      </c>
      <c r="AP23" s="72">
        <f t="shared" si="7"/>
        <v>0</v>
      </c>
      <c r="AQ23" s="72">
        <f t="shared" si="7"/>
        <v>0</v>
      </c>
      <c r="AR23" s="72">
        <f t="shared" si="7"/>
        <v>0</v>
      </c>
      <c r="AS23" s="72">
        <f t="shared" si="7"/>
        <v>0</v>
      </c>
      <c r="AT23" s="72">
        <f t="shared" si="7"/>
        <v>0</v>
      </c>
      <c r="AU23" s="72">
        <f t="shared" si="7"/>
        <v>0</v>
      </c>
      <c r="AV23" s="72">
        <f t="shared" si="7"/>
        <v>0</v>
      </c>
      <c r="AW23" s="72">
        <f t="shared" si="7"/>
        <v>0</v>
      </c>
      <c r="AX23" s="72">
        <f t="shared" si="7"/>
        <v>0</v>
      </c>
      <c r="AY23" s="72">
        <f t="shared" si="7"/>
        <v>0</v>
      </c>
      <c r="AZ23" s="72">
        <f t="shared" si="7"/>
        <v>0</v>
      </c>
      <c r="BA23" s="72">
        <f t="shared" si="7"/>
        <v>0</v>
      </c>
      <c r="BB23" s="72">
        <f t="shared" si="7"/>
        <v>0</v>
      </c>
      <c r="BC23" s="72">
        <f t="shared" si="7"/>
        <v>0</v>
      </c>
      <c r="BD23" s="72">
        <f t="shared" si="7"/>
        <v>0</v>
      </c>
      <c r="BE23" s="72">
        <f>BE68</f>
        <v>0</v>
      </c>
      <c r="BF23" s="72">
        <f>BF68</f>
        <v>0</v>
      </c>
      <c r="BG23" s="72">
        <f>BG68</f>
        <v>0</v>
      </c>
      <c r="BH23" s="72">
        <f>BH68</f>
        <v>0</v>
      </c>
      <c r="BI23" s="72">
        <f t="shared" ref="BI23:BW23" si="8">BI68</f>
        <v>0</v>
      </c>
      <c r="BJ23" s="72">
        <f t="shared" si="8"/>
        <v>0</v>
      </c>
      <c r="BK23" s="72">
        <f t="shared" si="8"/>
        <v>0</v>
      </c>
      <c r="BL23" s="72">
        <f t="shared" si="8"/>
        <v>0</v>
      </c>
      <c r="BM23" s="72">
        <f t="shared" si="8"/>
        <v>0</v>
      </c>
      <c r="BN23" s="72">
        <f t="shared" si="8"/>
        <v>0</v>
      </c>
      <c r="BO23" s="72">
        <f t="shared" si="8"/>
        <v>0</v>
      </c>
      <c r="BP23" s="72">
        <f t="shared" si="8"/>
        <v>0</v>
      </c>
      <c r="BQ23" s="72">
        <f t="shared" si="8"/>
        <v>0</v>
      </c>
      <c r="BR23" s="72">
        <f t="shared" si="8"/>
        <v>0</v>
      </c>
      <c r="BS23" s="72">
        <f t="shared" si="8"/>
        <v>0</v>
      </c>
      <c r="BT23" s="72">
        <f t="shared" si="8"/>
        <v>0</v>
      </c>
      <c r="BU23" s="72">
        <f t="shared" si="8"/>
        <v>0</v>
      </c>
      <c r="BV23" s="72">
        <f t="shared" si="8"/>
        <v>0</v>
      </c>
      <c r="BW23" s="72">
        <f t="shared" si="8"/>
        <v>0</v>
      </c>
      <c r="BX23" s="72" t="s">
        <v>190</v>
      </c>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69"/>
      <c r="CX23" s="69"/>
      <c r="CY23" s="69"/>
      <c r="CZ23" s="69"/>
      <c r="DA23" s="69"/>
      <c r="DB23" s="69"/>
      <c r="DC23" s="69"/>
      <c r="DD23" s="69"/>
    </row>
    <row r="24" spans="1:147" s="71" customFormat="1" ht="42" customHeight="1" x14ac:dyDescent="0.25">
      <c r="A24" s="69"/>
      <c r="B24" s="443" t="s">
        <v>100</v>
      </c>
      <c r="C24" s="72" t="s">
        <v>101</v>
      </c>
      <c r="D24" s="444" t="s">
        <v>93</v>
      </c>
      <c r="E24" s="444" t="s">
        <v>190</v>
      </c>
      <c r="F24" s="73" t="s">
        <v>190</v>
      </c>
      <c r="G24" s="73" t="s">
        <v>190</v>
      </c>
      <c r="H24" s="73" t="s">
        <v>190</v>
      </c>
      <c r="I24" s="72">
        <f>I71</f>
        <v>10.908999999999999</v>
      </c>
      <c r="J24" s="72">
        <f>J71</f>
        <v>74.787000000000006</v>
      </c>
      <c r="K24" s="73" t="str">
        <f>K60</f>
        <v>нд</v>
      </c>
      <c r="L24" s="73">
        <f>L71</f>
        <v>0</v>
      </c>
      <c r="M24" s="73">
        <f>M71</f>
        <v>0</v>
      </c>
      <c r="N24" s="73" t="s">
        <v>190</v>
      </c>
      <c r="O24" s="73">
        <f t="shared" ref="O24:BW24" si="9">O71</f>
        <v>0</v>
      </c>
      <c r="P24" s="73">
        <f t="shared" si="9"/>
        <v>0</v>
      </c>
      <c r="Q24" s="72">
        <f t="shared" si="9"/>
        <v>0</v>
      </c>
      <c r="R24" s="72">
        <f t="shared" si="9"/>
        <v>0</v>
      </c>
      <c r="S24" s="72">
        <f t="shared" si="9"/>
        <v>0</v>
      </c>
      <c r="T24" s="72">
        <f t="shared" si="9"/>
        <v>0</v>
      </c>
      <c r="U24" s="72">
        <f t="shared" si="9"/>
        <v>110.4271</v>
      </c>
      <c r="V24" s="72">
        <f t="shared" si="9"/>
        <v>113.03399999999999</v>
      </c>
      <c r="W24" s="72">
        <f t="shared" si="9"/>
        <v>0</v>
      </c>
      <c r="X24" s="72">
        <f t="shared" si="9"/>
        <v>0</v>
      </c>
      <c r="Y24" s="72">
        <f t="shared" si="9"/>
        <v>0</v>
      </c>
      <c r="Z24" s="72">
        <f t="shared" si="9"/>
        <v>0</v>
      </c>
      <c r="AA24" s="72">
        <f t="shared" si="9"/>
        <v>0</v>
      </c>
      <c r="AB24" s="72">
        <f t="shared" si="9"/>
        <v>0</v>
      </c>
      <c r="AC24" s="72">
        <f t="shared" si="9"/>
        <v>0</v>
      </c>
      <c r="AD24" s="72">
        <f t="shared" si="9"/>
        <v>0</v>
      </c>
      <c r="AE24" s="72">
        <f t="shared" si="9"/>
        <v>0</v>
      </c>
      <c r="AF24" s="72">
        <f t="shared" si="9"/>
        <v>0</v>
      </c>
      <c r="AG24" s="72">
        <f t="shared" si="9"/>
        <v>0</v>
      </c>
      <c r="AH24" s="72">
        <f t="shared" si="9"/>
        <v>0</v>
      </c>
      <c r="AI24" s="72">
        <f t="shared" si="9"/>
        <v>0</v>
      </c>
      <c r="AJ24" s="72">
        <f t="shared" si="9"/>
        <v>53.444100000000006</v>
      </c>
      <c r="AK24" s="72">
        <f t="shared" si="9"/>
        <v>0</v>
      </c>
      <c r="AL24" s="72">
        <f t="shared" si="9"/>
        <v>0</v>
      </c>
      <c r="AM24" s="72">
        <f t="shared" si="9"/>
        <v>53.444100000000006</v>
      </c>
      <c r="AN24" s="72">
        <f t="shared" si="9"/>
        <v>0</v>
      </c>
      <c r="AO24" s="72">
        <f t="shared" si="9"/>
        <v>63.903000000000006</v>
      </c>
      <c r="AP24" s="72">
        <f t="shared" si="9"/>
        <v>0</v>
      </c>
      <c r="AQ24" s="72">
        <f t="shared" si="9"/>
        <v>0</v>
      </c>
      <c r="AR24" s="72">
        <f t="shared" si="9"/>
        <v>63.903000000000006</v>
      </c>
      <c r="AS24" s="72">
        <f t="shared" si="9"/>
        <v>0</v>
      </c>
      <c r="AT24" s="72">
        <f t="shared" si="9"/>
        <v>26.959099999999999</v>
      </c>
      <c r="AU24" s="72">
        <f t="shared" si="9"/>
        <v>0</v>
      </c>
      <c r="AV24" s="72">
        <f t="shared" si="9"/>
        <v>0</v>
      </c>
      <c r="AW24" s="72">
        <f t="shared" si="9"/>
        <v>26.959099999999999</v>
      </c>
      <c r="AX24" s="72">
        <f t="shared" si="9"/>
        <v>0</v>
      </c>
      <c r="AY24" s="72">
        <f t="shared" si="9"/>
        <v>19.107099999999999</v>
      </c>
      <c r="AZ24" s="72">
        <f t="shared" si="9"/>
        <v>0</v>
      </c>
      <c r="BA24" s="72">
        <f t="shared" si="9"/>
        <v>0</v>
      </c>
      <c r="BB24" s="72">
        <f t="shared" si="9"/>
        <v>19.107099999999999</v>
      </c>
      <c r="BC24" s="72">
        <f t="shared" si="9"/>
        <v>0</v>
      </c>
      <c r="BD24" s="72">
        <f t="shared" si="9"/>
        <v>26.423999999999999</v>
      </c>
      <c r="BE24" s="72">
        <f t="shared" si="9"/>
        <v>0</v>
      </c>
      <c r="BF24" s="72">
        <f t="shared" si="9"/>
        <v>0</v>
      </c>
      <c r="BG24" s="72">
        <f t="shared" si="9"/>
        <v>26.423999999999999</v>
      </c>
      <c r="BH24" s="72">
        <f t="shared" si="9"/>
        <v>0</v>
      </c>
      <c r="BI24" s="72">
        <f t="shared" si="9"/>
        <v>26.423999999999999</v>
      </c>
      <c r="BJ24" s="72">
        <f t="shared" si="9"/>
        <v>0</v>
      </c>
      <c r="BK24" s="72">
        <f t="shared" si="9"/>
        <v>0</v>
      </c>
      <c r="BL24" s="72">
        <f t="shared" si="9"/>
        <v>26.423999999999999</v>
      </c>
      <c r="BM24" s="72">
        <f t="shared" si="9"/>
        <v>0</v>
      </c>
      <c r="BN24" s="72">
        <f t="shared" si="9"/>
        <v>106.8272</v>
      </c>
      <c r="BO24" s="72">
        <f t="shared" si="9"/>
        <v>0</v>
      </c>
      <c r="BP24" s="72">
        <f t="shared" si="9"/>
        <v>0</v>
      </c>
      <c r="BQ24" s="72">
        <f t="shared" si="9"/>
        <v>106.8272</v>
      </c>
      <c r="BR24" s="72">
        <f t="shared" si="9"/>
        <v>0</v>
      </c>
      <c r="BS24" s="72">
        <f t="shared" si="9"/>
        <v>109.4341</v>
      </c>
      <c r="BT24" s="72">
        <f t="shared" si="9"/>
        <v>0</v>
      </c>
      <c r="BU24" s="72">
        <f t="shared" si="9"/>
        <v>0</v>
      </c>
      <c r="BV24" s="72">
        <f t="shared" si="9"/>
        <v>109.4341</v>
      </c>
      <c r="BW24" s="72">
        <f t="shared" si="9"/>
        <v>0</v>
      </c>
      <c r="BX24" s="72" t="s">
        <v>190</v>
      </c>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69"/>
      <c r="CX24" s="69"/>
      <c r="CY24" s="69"/>
      <c r="CZ24" s="69"/>
      <c r="DA24" s="69"/>
      <c r="DB24" s="69"/>
      <c r="DC24" s="69"/>
      <c r="DD24" s="69"/>
    </row>
    <row r="25" spans="1:147" s="71" customFormat="1" ht="42" customHeight="1" x14ac:dyDescent="0.25">
      <c r="A25" s="69"/>
      <c r="B25" s="443" t="s">
        <v>102</v>
      </c>
      <c r="C25" s="72" t="s">
        <v>103</v>
      </c>
      <c r="D25" s="444" t="s">
        <v>93</v>
      </c>
      <c r="E25" s="444" t="s">
        <v>190</v>
      </c>
      <c r="F25" s="73" t="s">
        <v>190</v>
      </c>
      <c r="G25" s="73" t="s">
        <v>190</v>
      </c>
      <c r="H25" s="73" t="s">
        <v>190</v>
      </c>
      <c r="I25" s="72">
        <f>I84</f>
        <v>0</v>
      </c>
      <c r="J25" s="72">
        <f>J84</f>
        <v>0</v>
      </c>
      <c r="K25" s="73" t="str">
        <f>K59</f>
        <v>нд</v>
      </c>
      <c r="L25" s="73">
        <f>L84</f>
        <v>0</v>
      </c>
      <c r="M25" s="73">
        <f>M84</f>
        <v>0</v>
      </c>
      <c r="N25" s="73" t="s">
        <v>190</v>
      </c>
      <c r="O25" s="73">
        <f t="shared" ref="O25:AT25" si="10">O84</f>
        <v>0</v>
      </c>
      <c r="P25" s="73">
        <f t="shared" si="10"/>
        <v>0</v>
      </c>
      <c r="Q25" s="72">
        <f t="shared" si="10"/>
        <v>0</v>
      </c>
      <c r="R25" s="72">
        <f t="shared" si="10"/>
        <v>0</v>
      </c>
      <c r="S25" s="72">
        <f t="shared" si="10"/>
        <v>0</v>
      </c>
      <c r="T25" s="72">
        <f t="shared" si="10"/>
        <v>0</v>
      </c>
      <c r="U25" s="72">
        <f t="shared" si="10"/>
        <v>0</v>
      </c>
      <c r="V25" s="72">
        <f t="shared" si="10"/>
        <v>0</v>
      </c>
      <c r="W25" s="72">
        <f t="shared" si="10"/>
        <v>0</v>
      </c>
      <c r="X25" s="72">
        <f t="shared" si="10"/>
        <v>0</v>
      </c>
      <c r="Y25" s="72">
        <f t="shared" si="10"/>
        <v>0</v>
      </c>
      <c r="Z25" s="72">
        <f t="shared" si="10"/>
        <v>0</v>
      </c>
      <c r="AA25" s="72">
        <f t="shared" si="10"/>
        <v>0</v>
      </c>
      <c r="AB25" s="72">
        <f t="shared" si="10"/>
        <v>0</v>
      </c>
      <c r="AC25" s="72">
        <f t="shared" si="10"/>
        <v>0</v>
      </c>
      <c r="AD25" s="72">
        <f t="shared" si="10"/>
        <v>0</v>
      </c>
      <c r="AE25" s="72">
        <f t="shared" si="10"/>
        <v>0</v>
      </c>
      <c r="AF25" s="72">
        <f t="shared" si="10"/>
        <v>0</v>
      </c>
      <c r="AG25" s="72">
        <f t="shared" si="10"/>
        <v>0</v>
      </c>
      <c r="AH25" s="72">
        <f t="shared" si="10"/>
        <v>0</v>
      </c>
      <c r="AI25" s="72">
        <f t="shared" si="10"/>
        <v>0</v>
      </c>
      <c r="AJ25" s="72">
        <f t="shared" si="10"/>
        <v>0</v>
      </c>
      <c r="AK25" s="72">
        <f t="shared" si="10"/>
        <v>0</v>
      </c>
      <c r="AL25" s="72">
        <f t="shared" si="10"/>
        <v>0</v>
      </c>
      <c r="AM25" s="72">
        <f t="shared" si="10"/>
        <v>0</v>
      </c>
      <c r="AN25" s="72">
        <f t="shared" si="10"/>
        <v>0</v>
      </c>
      <c r="AO25" s="72">
        <f t="shared" si="10"/>
        <v>0</v>
      </c>
      <c r="AP25" s="72">
        <f t="shared" si="10"/>
        <v>0</v>
      </c>
      <c r="AQ25" s="72">
        <f t="shared" si="10"/>
        <v>0</v>
      </c>
      <c r="AR25" s="72">
        <f t="shared" si="10"/>
        <v>0</v>
      </c>
      <c r="AS25" s="72">
        <f t="shared" si="10"/>
        <v>0</v>
      </c>
      <c r="AT25" s="72">
        <f t="shared" si="10"/>
        <v>0</v>
      </c>
      <c r="AU25" s="72">
        <f t="shared" ref="AU25:BW25" si="11">AU84</f>
        <v>0</v>
      </c>
      <c r="AV25" s="72">
        <f t="shared" si="11"/>
        <v>0</v>
      </c>
      <c r="AW25" s="72">
        <f t="shared" si="11"/>
        <v>0</v>
      </c>
      <c r="AX25" s="72">
        <f t="shared" si="11"/>
        <v>0</v>
      </c>
      <c r="AY25" s="72">
        <f t="shared" si="11"/>
        <v>0</v>
      </c>
      <c r="AZ25" s="72">
        <f t="shared" si="11"/>
        <v>0</v>
      </c>
      <c r="BA25" s="72">
        <f t="shared" si="11"/>
        <v>0</v>
      </c>
      <c r="BB25" s="72">
        <f t="shared" si="11"/>
        <v>0</v>
      </c>
      <c r="BC25" s="72">
        <f t="shared" si="11"/>
        <v>0</v>
      </c>
      <c r="BD25" s="72">
        <f t="shared" si="11"/>
        <v>0</v>
      </c>
      <c r="BE25" s="72">
        <f t="shared" si="11"/>
        <v>0</v>
      </c>
      <c r="BF25" s="72">
        <f t="shared" si="11"/>
        <v>0</v>
      </c>
      <c r="BG25" s="72">
        <f t="shared" si="11"/>
        <v>0</v>
      </c>
      <c r="BH25" s="72">
        <f t="shared" si="11"/>
        <v>0</v>
      </c>
      <c r="BI25" s="72">
        <f t="shared" si="11"/>
        <v>0</v>
      </c>
      <c r="BJ25" s="72">
        <f t="shared" si="11"/>
        <v>0</v>
      </c>
      <c r="BK25" s="72">
        <f t="shared" si="11"/>
        <v>0</v>
      </c>
      <c r="BL25" s="72">
        <f t="shared" si="11"/>
        <v>0</v>
      </c>
      <c r="BM25" s="72">
        <f t="shared" si="11"/>
        <v>0</v>
      </c>
      <c r="BN25" s="72">
        <f t="shared" si="11"/>
        <v>0</v>
      </c>
      <c r="BO25" s="72">
        <f t="shared" si="11"/>
        <v>0</v>
      </c>
      <c r="BP25" s="72">
        <f t="shared" si="11"/>
        <v>0</v>
      </c>
      <c r="BQ25" s="72">
        <f t="shared" si="11"/>
        <v>0</v>
      </c>
      <c r="BR25" s="72">
        <f t="shared" si="11"/>
        <v>0</v>
      </c>
      <c r="BS25" s="72">
        <f t="shared" si="11"/>
        <v>0</v>
      </c>
      <c r="BT25" s="72">
        <f t="shared" si="11"/>
        <v>0</v>
      </c>
      <c r="BU25" s="72">
        <f t="shared" si="11"/>
        <v>0</v>
      </c>
      <c r="BV25" s="72">
        <f t="shared" si="11"/>
        <v>0</v>
      </c>
      <c r="BW25" s="72">
        <f t="shared" si="11"/>
        <v>0</v>
      </c>
      <c r="BX25" s="72" t="s">
        <v>190</v>
      </c>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69"/>
      <c r="CX25" s="69"/>
      <c r="CY25" s="69"/>
      <c r="CZ25" s="69"/>
      <c r="DA25" s="69"/>
      <c r="DB25" s="69"/>
      <c r="DC25" s="69"/>
      <c r="DD25" s="69"/>
    </row>
    <row r="26" spans="1:147" s="71" customFormat="1" ht="42" customHeight="1" x14ac:dyDescent="0.25">
      <c r="A26" s="69"/>
      <c r="B26" s="443" t="s">
        <v>104</v>
      </c>
      <c r="C26" s="72" t="s">
        <v>105</v>
      </c>
      <c r="D26" s="444" t="s">
        <v>93</v>
      </c>
      <c r="E26" s="444" t="s">
        <v>190</v>
      </c>
      <c r="F26" s="73" t="s">
        <v>190</v>
      </c>
      <c r="G26" s="73" t="s">
        <v>190</v>
      </c>
      <c r="H26" s="73" t="s">
        <v>190</v>
      </c>
      <c r="I26" s="72">
        <f>I85</f>
        <v>0</v>
      </c>
      <c r="J26" s="72">
        <f>J85</f>
        <v>0</v>
      </c>
      <c r="K26" s="73" t="str">
        <f>K60</f>
        <v>нд</v>
      </c>
      <c r="L26" s="73">
        <f>L85</f>
        <v>0</v>
      </c>
      <c r="M26" s="73">
        <f>M85</f>
        <v>0</v>
      </c>
      <c r="N26" s="73" t="s">
        <v>190</v>
      </c>
      <c r="O26" s="73">
        <f t="shared" ref="O26:AT26" si="12">O85</f>
        <v>0</v>
      </c>
      <c r="P26" s="73">
        <f t="shared" si="12"/>
        <v>0</v>
      </c>
      <c r="Q26" s="72">
        <f t="shared" si="12"/>
        <v>0</v>
      </c>
      <c r="R26" s="72">
        <f t="shared" si="12"/>
        <v>0</v>
      </c>
      <c r="S26" s="72">
        <f t="shared" si="12"/>
        <v>0</v>
      </c>
      <c r="T26" s="72">
        <f t="shared" si="12"/>
        <v>0</v>
      </c>
      <c r="U26" s="72">
        <f t="shared" si="12"/>
        <v>7.7</v>
      </c>
      <c r="V26" s="72">
        <f t="shared" si="12"/>
        <v>7.7</v>
      </c>
      <c r="W26" s="72">
        <f t="shared" si="12"/>
        <v>0</v>
      </c>
      <c r="X26" s="72">
        <f t="shared" si="12"/>
        <v>0</v>
      </c>
      <c r="Y26" s="72">
        <f t="shared" si="12"/>
        <v>0</v>
      </c>
      <c r="Z26" s="72">
        <f t="shared" si="12"/>
        <v>0</v>
      </c>
      <c r="AA26" s="72">
        <f t="shared" si="12"/>
        <v>0</v>
      </c>
      <c r="AB26" s="72">
        <f t="shared" si="12"/>
        <v>0</v>
      </c>
      <c r="AC26" s="72">
        <f t="shared" si="12"/>
        <v>0</v>
      </c>
      <c r="AD26" s="72">
        <f t="shared" si="12"/>
        <v>0</v>
      </c>
      <c r="AE26" s="72">
        <f t="shared" si="12"/>
        <v>0</v>
      </c>
      <c r="AF26" s="72">
        <f t="shared" si="12"/>
        <v>0</v>
      </c>
      <c r="AG26" s="72">
        <f t="shared" si="12"/>
        <v>0</v>
      </c>
      <c r="AH26" s="72">
        <f t="shared" si="12"/>
        <v>0</v>
      </c>
      <c r="AI26" s="72">
        <f t="shared" si="12"/>
        <v>0</v>
      </c>
      <c r="AJ26" s="72">
        <f t="shared" si="12"/>
        <v>1.1001000000000001</v>
      </c>
      <c r="AK26" s="72">
        <f t="shared" si="12"/>
        <v>0</v>
      </c>
      <c r="AL26" s="72">
        <f t="shared" si="12"/>
        <v>0</v>
      </c>
      <c r="AM26" s="72">
        <f t="shared" si="12"/>
        <v>1.1001000000000001</v>
      </c>
      <c r="AN26" s="72">
        <f t="shared" si="12"/>
        <v>0</v>
      </c>
      <c r="AO26" s="72">
        <f t="shared" si="12"/>
        <v>9.1</v>
      </c>
      <c r="AP26" s="72">
        <f t="shared" si="12"/>
        <v>0</v>
      </c>
      <c r="AQ26" s="72">
        <f t="shared" si="12"/>
        <v>0</v>
      </c>
      <c r="AR26" s="72">
        <f t="shared" si="12"/>
        <v>9.1</v>
      </c>
      <c r="AS26" s="72">
        <f t="shared" si="12"/>
        <v>0</v>
      </c>
      <c r="AT26" s="72">
        <f t="shared" si="12"/>
        <v>8.3000000000000007</v>
      </c>
      <c r="AU26" s="72">
        <f t="shared" ref="AU26:BW26" si="13">AU85</f>
        <v>0</v>
      </c>
      <c r="AV26" s="72">
        <f t="shared" si="13"/>
        <v>0</v>
      </c>
      <c r="AW26" s="72">
        <f t="shared" si="13"/>
        <v>8.3000000000000007</v>
      </c>
      <c r="AX26" s="72">
        <f t="shared" si="13"/>
        <v>0</v>
      </c>
      <c r="AY26" s="72">
        <f t="shared" si="13"/>
        <v>0.30009999999999998</v>
      </c>
      <c r="AZ26" s="72">
        <f t="shared" si="13"/>
        <v>0</v>
      </c>
      <c r="BA26" s="72">
        <f t="shared" si="13"/>
        <v>0</v>
      </c>
      <c r="BB26" s="72">
        <f t="shared" si="13"/>
        <v>0.30009999999999998</v>
      </c>
      <c r="BC26" s="72">
        <f t="shared" si="13"/>
        <v>0</v>
      </c>
      <c r="BD26" s="72">
        <f t="shared" si="13"/>
        <v>0.3</v>
      </c>
      <c r="BE26" s="72">
        <f t="shared" si="13"/>
        <v>0</v>
      </c>
      <c r="BF26" s="72">
        <f t="shared" si="13"/>
        <v>0</v>
      </c>
      <c r="BG26" s="72">
        <f t="shared" si="13"/>
        <v>0.3</v>
      </c>
      <c r="BH26" s="72">
        <f t="shared" si="13"/>
        <v>0</v>
      </c>
      <c r="BI26" s="72">
        <f t="shared" si="13"/>
        <v>0.3</v>
      </c>
      <c r="BJ26" s="72">
        <f t="shared" si="13"/>
        <v>0</v>
      </c>
      <c r="BK26" s="72">
        <f t="shared" si="13"/>
        <v>0</v>
      </c>
      <c r="BL26" s="72">
        <f t="shared" si="13"/>
        <v>0.3</v>
      </c>
      <c r="BM26" s="72">
        <f t="shared" si="13"/>
        <v>0</v>
      </c>
      <c r="BN26" s="72">
        <f t="shared" si="13"/>
        <v>9.7000999999999991</v>
      </c>
      <c r="BO26" s="72">
        <f t="shared" si="13"/>
        <v>0</v>
      </c>
      <c r="BP26" s="72">
        <f t="shared" si="13"/>
        <v>0</v>
      </c>
      <c r="BQ26" s="72">
        <f t="shared" si="13"/>
        <v>9.7000999999999991</v>
      </c>
      <c r="BR26" s="72">
        <f t="shared" si="13"/>
        <v>0</v>
      </c>
      <c r="BS26" s="72">
        <f t="shared" si="13"/>
        <v>9.7000999999999991</v>
      </c>
      <c r="BT26" s="72">
        <f t="shared" si="13"/>
        <v>0</v>
      </c>
      <c r="BU26" s="72">
        <f t="shared" si="13"/>
        <v>0</v>
      </c>
      <c r="BV26" s="72">
        <f t="shared" si="13"/>
        <v>9.7000999999999991</v>
      </c>
      <c r="BW26" s="72">
        <f t="shared" si="13"/>
        <v>0</v>
      </c>
      <c r="BX26" s="72" t="s">
        <v>190</v>
      </c>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69"/>
      <c r="CX26" s="69"/>
      <c r="CY26" s="69"/>
      <c r="CZ26" s="69"/>
      <c r="DA26" s="69"/>
      <c r="DB26" s="69"/>
      <c r="DC26" s="69"/>
      <c r="DD26" s="69"/>
    </row>
    <row r="27" spans="1:147" s="32" customFormat="1" ht="48" customHeight="1" x14ac:dyDescent="0.25">
      <c r="B27" s="440" t="s">
        <v>106</v>
      </c>
      <c r="C27" s="445" t="s">
        <v>107</v>
      </c>
      <c r="D27" s="441" t="s">
        <v>93</v>
      </c>
      <c r="E27" s="441" t="s">
        <v>190</v>
      </c>
      <c r="F27" s="442" t="s">
        <v>190</v>
      </c>
      <c r="G27" s="442" t="s">
        <v>190</v>
      </c>
      <c r="H27" s="442" t="s">
        <v>190</v>
      </c>
      <c r="I27" s="440">
        <f>I28+I40+I68+I71+I84+I85</f>
        <v>10.908999999999999</v>
      </c>
      <c r="J27" s="440">
        <f>J28+J40+J68+J71+J84+J85</f>
        <v>74.787000000000006</v>
      </c>
      <c r="K27" s="442" t="s">
        <v>190</v>
      </c>
      <c r="L27" s="442">
        <f>L28+L40+L68+L71+L84+L85</f>
        <v>0</v>
      </c>
      <c r="M27" s="442">
        <f>M28+M40+M68+M71+M84+M85</f>
        <v>0</v>
      </c>
      <c r="N27" s="442" t="s">
        <v>190</v>
      </c>
      <c r="O27" s="442">
        <v>0</v>
      </c>
      <c r="P27" s="442">
        <f t="shared" ref="P27:V27" si="14">P28+P40+P68+P71+P84+P85</f>
        <v>0</v>
      </c>
      <c r="Q27" s="440">
        <f t="shared" si="14"/>
        <v>0</v>
      </c>
      <c r="R27" s="440">
        <f t="shared" si="14"/>
        <v>0</v>
      </c>
      <c r="S27" s="440">
        <f t="shared" si="14"/>
        <v>0</v>
      </c>
      <c r="T27" s="440">
        <f t="shared" si="14"/>
        <v>0</v>
      </c>
      <c r="U27" s="440">
        <f t="shared" si="14"/>
        <v>152.62709999999998</v>
      </c>
      <c r="V27" s="440">
        <f t="shared" si="14"/>
        <v>138.28309999999999</v>
      </c>
      <c r="W27" s="440">
        <f t="shared" ref="W27:BB27" si="15">W28+W40+W68+W71+W84+W85</f>
        <v>0</v>
      </c>
      <c r="X27" s="440">
        <f t="shared" si="15"/>
        <v>0</v>
      </c>
      <c r="Y27" s="440">
        <f t="shared" si="15"/>
        <v>0</v>
      </c>
      <c r="Z27" s="440">
        <f t="shared" si="15"/>
        <v>0</v>
      </c>
      <c r="AA27" s="440">
        <f t="shared" si="15"/>
        <v>0</v>
      </c>
      <c r="AB27" s="440">
        <f t="shared" si="15"/>
        <v>0</v>
      </c>
      <c r="AC27" s="440">
        <f t="shared" si="15"/>
        <v>0</v>
      </c>
      <c r="AD27" s="440">
        <f t="shared" si="15"/>
        <v>0</v>
      </c>
      <c r="AE27" s="440">
        <f t="shared" si="15"/>
        <v>0</v>
      </c>
      <c r="AF27" s="440">
        <f t="shared" si="15"/>
        <v>0</v>
      </c>
      <c r="AG27" s="440">
        <f t="shared" si="15"/>
        <v>0</v>
      </c>
      <c r="AH27" s="440">
        <f t="shared" si="15"/>
        <v>0</v>
      </c>
      <c r="AI27" s="440">
        <f t="shared" si="15"/>
        <v>0</v>
      </c>
      <c r="AJ27" s="440">
        <f t="shared" si="15"/>
        <v>59.044200000000004</v>
      </c>
      <c r="AK27" s="440">
        <f t="shared" si="15"/>
        <v>0</v>
      </c>
      <c r="AL27" s="440">
        <f t="shared" si="15"/>
        <v>0</v>
      </c>
      <c r="AM27" s="440">
        <f t="shared" si="15"/>
        <v>59.044200000000004</v>
      </c>
      <c r="AN27" s="440">
        <f t="shared" si="15"/>
        <v>0</v>
      </c>
      <c r="AO27" s="440">
        <f t="shared" si="15"/>
        <v>75.003100000000003</v>
      </c>
      <c r="AP27" s="440">
        <f t="shared" si="15"/>
        <v>0</v>
      </c>
      <c r="AQ27" s="440">
        <f t="shared" si="15"/>
        <v>0</v>
      </c>
      <c r="AR27" s="440">
        <f t="shared" si="15"/>
        <v>75.003100000000003</v>
      </c>
      <c r="AS27" s="440">
        <f t="shared" si="15"/>
        <v>0</v>
      </c>
      <c r="AT27" s="440">
        <f t="shared" si="15"/>
        <v>38.200099999999999</v>
      </c>
      <c r="AU27" s="440">
        <f t="shared" si="15"/>
        <v>0</v>
      </c>
      <c r="AV27" s="440">
        <f t="shared" si="15"/>
        <v>0</v>
      </c>
      <c r="AW27" s="440">
        <f t="shared" si="15"/>
        <v>38.200099999999999</v>
      </c>
      <c r="AX27" s="440">
        <f t="shared" si="15"/>
        <v>0</v>
      </c>
      <c r="AY27" s="440">
        <f t="shared" si="15"/>
        <v>22.348199999999999</v>
      </c>
      <c r="AZ27" s="440">
        <f t="shared" si="15"/>
        <v>0</v>
      </c>
      <c r="BA27" s="440">
        <f t="shared" si="15"/>
        <v>0</v>
      </c>
      <c r="BB27" s="440">
        <f t="shared" si="15"/>
        <v>22.348199999999999</v>
      </c>
      <c r="BC27" s="440">
        <f t="shared" ref="BC27:BW27" si="16">BC28+BC40+BC68+BC71+BC84+BC85</f>
        <v>0</v>
      </c>
      <c r="BD27" s="440">
        <f t="shared" si="16"/>
        <v>34.518199999999993</v>
      </c>
      <c r="BE27" s="440">
        <f t="shared" si="16"/>
        <v>0</v>
      </c>
      <c r="BF27" s="440">
        <f t="shared" si="16"/>
        <v>0</v>
      </c>
      <c r="BG27" s="440">
        <f t="shared" si="16"/>
        <v>34.518199999999993</v>
      </c>
      <c r="BH27" s="440">
        <f t="shared" si="16"/>
        <v>0</v>
      </c>
      <c r="BI27" s="440">
        <f t="shared" si="16"/>
        <v>35.518000000000001</v>
      </c>
      <c r="BJ27" s="440">
        <f t="shared" si="16"/>
        <v>0</v>
      </c>
      <c r="BK27" s="440">
        <f t="shared" si="16"/>
        <v>0</v>
      </c>
      <c r="BL27" s="440">
        <f t="shared" si="16"/>
        <v>35.518000000000001</v>
      </c>
      <c r="BM27" s="440">
        <f t="shared" si="16"/>
        <v>0</v>
      </c>
      <c r="BN27" s="440">
        <f t="shared" si="16"/>
        <v>131.76249999999999</v>
      </c>
      <c r="BO27" s="440">
        <f t="shared" si="16"/>
        <v>0</v>
      </c>
      <c r="BP27" s="440">
        <f t="shared" si="16"/>
        <v>0</v>
      </c>
      <c r="BQ27" s="440">
        <f t="shared" si="16"/>
        <v>131.76249999999999</v>
      </c>
      <c r="BR27" s="440">
        <f t="shared" si="16"/>
        <v>0</v>
      </c>
      <c r="BS27" s="440">
        <f t="shared" si="16"/>
        <v>132.86930000000001</v>
      </c>
      <c r="BT27" s="440">
        <f t="shared" si="16"/>
        <v>0</v>
      </c>
      <c r="BU27" s="440">
        <f t="shared" si="16"/>
        <v>0</v>
      </c>
      <c r="BV27" s="440">
        <f t="shared" si="16"/>
        <v>132.86930000000001</v>
      </c>
      <c r="BW27" s="440">
        <f t="shared" si="16"/>
        <v>0</v>
      </c>
      <c r="BX27" s="440" t="s">
        <v>190</v>
      </c>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row>
    <row r="28" spans="1:147" s="71" customFormat="1" ht="48" customHeight="1" x14ac:dyDescent="0.25">
      <c r="A28" s="69"/>
      <c r="B28" s="440" t="s">
        <v>108</v>
      </c>
      <c r="C28" s="445" t="s">
        <v>109</v>
      </c>
      <c r="D28" s="441" t="s">
        <v>93</v>
      </c>
      <c r="E28" s="441" t="s">
        <v>190</v>
      </c>
      <c r="F28" s="442" t="s">
        <v>190</v>
      </c>
      <c r="G28" s="442" t="s">
        <v>190</v>
      </c>
      <c r="H28" s="442" t="s">
        <v>190</v>
      </c>
      <c r="I28" s="440">
        <f>I29+I33+I36+I37</f>
        <v>0</v>
      </c>
      <c r="J28" s="440">
        <f>J29+J33+J36+J37</f>
        <v>0</v>
      </c>
      <c r="K28" s="442" t="s">
        <v>190</v>
      </c>
      <c r="L28" s="442">
        <f>L29+L33+L36+L37</f>
        <v>0</v>
      </c>
      <c r="M28" s="442">
        <f>M29+M33+M36+M37</f>
        <v>0</v>
      </c>
      <c r="N28" s="442" t="s">
        <v>190</v>
      </c>
      <c r="O28" s="442">
        <f t="shared" ref="O28:BW28" si="17">O29+O33+O36+O37</f>
        <v>0</v>
      </c>
      <c r="P28" s="442">
        <f t="shared" si="17"/>
        <v>0</v>
      </c>
      <c r="Q28" s="440">
        <f t="shared" si="17"/>
        <v>0</v>
      </c>
      <c r="R28" s="440">
        <f t="shared" si="17"/>
        <v>0</v>
      </c>
      <c r="S28" s="440">
        <f t="shared" si="17"/>
        <v>0</v>
      </c>
      <c r="T28" s="440">
        <f t="shared" si="17"/>
        <v>0</v>
      </c>
      <c r="U28" s="440">
        <f t="shared" si="17"/>
        <v>0</v>
      </c>
      <c r="V28" s="440">
        <v>0</v>
      </c>
      <c r="W28" s="440">
        <f t="shared" si="17"/>
        <v>0</v>
      </c>
      <c r="X28" s="440">
        <f t="shared" si="17"/>
        <v>0</v>
      </c>
      <c r="Y28" s="440">
        <f t="shared" si="17"/>
        <v>0</v>
      </c>
      <c r="Z28" s="440">
        <f t="shared" si="17"/>
        <v>0</v>
      </c>
      <c r="AA28" s="440">
        <f t="shared" si="17"/>
        <v>0</v>
      </c>
      <c r="AB28" s="440">
        <f t="shared" si="17"/>
        <v>0</v>
      </c>
      <c r="AC28" s="440">
        <f t="shared" si="17"/>
        <v>0</v>
      </c>
      <c r="AD28" s="440">
        <f t="shared" si="17"/>
        <v>0</v>
      </c>
      <c r="AE28" s="440">
        <f t="shared" si="17"/>
        <v>0</v>
      </c>
      <c r="AF28" s="440">
        <f t="shared" si="17"/>
        <v>0</v>
      </c>
      <c r="AG28" s="440">
        <f t="shared" si="17"/>
        <v>0</v>
      </c>
      <c r="AH28" s="440">
        <f t="shared" si="17"/>
        <v>0</v>
      </c>
      <c r="AI28" s="440">
        <f t="shared" si="17"/>
        <v>0</v>
      </c>
      <c r="AJ28" s="440">
        <f t="shared" si="17"/>
        <v>0</v>
      </c>
      <c r="AK28" s="440">
        <f t="shared" si="17"/>
        <v>0</v>
      </c>
      <c r="AL28" s="440">
        <f t="shared" si="17"/>
        <v>0</v>
      </c>
      <c r="AM28" s="440">
        <f t="shared" si="17"/>
        <v>0</v>
      </c>
      <c r="AN28" s="440">
        <f t="shared" si="17"/>
        <v>0</v>
      </c>
      <c r="AO28" s="440">
        <f t="shared" si="17"/>
        <v>0</v>
      </c>
      <c r="AP28" s="440">
        <f t="shared" si="17"/>
        <v>0</v>
      </c>
      <c r="AQ28" s="440">
        <f t="shared" si="17"/>
        <v>0</v>
      </c>
      <c r="AR28" s="440">
        <f t="shared" si="17"/>
        <v>0</v>
      </c>
      <c r="AS28" s="440">
        <f t="shared" si="17"/>
        <v>0</v>
      </c>
      <c r="AT28" s="440">
        <f t="shared" si="17"/>
        <v>0</v>
      </c>
      <c r="AU28" s="440">
        <f t="shared" si="17"/>
        <v>0</v>
      </c>
      <c r="AV28" s="440">
        <f t="shared" si="17"/>
        <v>0</v>
      </c>
      <c r="AW28" s="440">
        <f t="shared" si="17"/>
        <v>0</v>
      </c>
      <c r="AX28" s="440">
        <f t="shared" si="17"/>
        <v>0</v>
      </c>
      <c r="AY28" s="440">
        <f t="shared" si="17"/>
        <v>0</v>
      </c>
      <c r="AZ28" s="440">
        <f t="shared" si="17"/>
        <v>0</v>
      </c>
      <c r="BA28" s="440">
        <f t="shared" si="17"/>
        <v>0</v>
      </c>
      <c r="BB28" s="440">
        <f t="shared" si="17"/>
        <v>0</v>
      </c>
      <c r="BC28" s="440">
        <f t="shared" si="17"/>
        <v>0</v>
      </c>
      <c r="BD28" s="440">
        <f t="shared" si="17"/>
        <v>0</v>
      </c>
      <c r="BE28" s="440">
        <f t="shared" si="17"/>
        <v>0</v>
      </c>
      <c r="BF28" s="440">
        <f t="shared" si="17"/>
        <v>0</v>
      </c>
      <c r="BG28" s="440">
        <f t="shared" si="17"/>
        <v>0</v>
      </c>
      <c r="BH28" s="440">
        <f t="shared" si="17"/>
        <v>0</v>
      </c>
      <c r="BI28" s="440">
        <f t="shared" si="17"/>
        <v>0</v>
      </c>
      <c r="BJ28" s="440">
        <f t="shared" si="17"/>
        <v>0</v>
      </c>
      <c r="BK28" s="440">
        <f t="shared" si="17"/>
        <v>0</v>
      </c>
      <c r="BL28" s="440">
        <f t="shared" si="17"/>
        <v>0</v>
      </c>
      <c r="BM28" s="440">
        <f t="shared" si="17"/>
        <v>0</v>
      </c>
      <c r="BN28" s="440">
        <f t="shared" si="17"/>
        <v>0</v>
      </c>
      <c r="BO28" s="440">
        <f t="shared" si="17"/>
        <v>0</v>
      </c>
      <c r="BP28" s="440">
        <f t="shared" si="17"/>
        <v>0</v>
      </c>
      <c r="BQ28" s="440">
        <f t="shared" si="17"/>
        <v>0</v>
      </c>
      <c r="BR28" s="440">
        <f t="shared" si="17"/>
        <v>0</v>
      </c>
      <c r="BS28" s="440">
        <f t="shared" si="17"/>
        <v>0</v>
      </c>
      <c r="BT28" s="440">
        <f t="shared" si="17"/>
        <v>0</v>
      </c>
      <c r="BU28" s="440">
        <f t="shared" si="17"/>
        <v>0</v>
      </c>
      <c r="BV28" s="440">
        <f t="shared" si="17"/>
        <v>0</v>
      </c>
      <c r="BW28" s="440">
        <f t="shared" si="17"/>
        <v>0</v>
      </c>
      <c r="BX28" s="440" t="s">
        <v>190</v>
      </c>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row>
    <row r="29" spans="1:147" s="32" customFormat="1" ht="48" customHeight="1" x14ac:dyDescent="0.25">
      <c r="B29" s="445" t="s">
        <v>110</v>
      </c>
      <c r="C29" s="445" t="s">
        <v>111</v>
      </c>
      <c r="D29" s="441" t="s">
        <v>93</v>
      </c>
      <c r="E29" s="441" t="s">
        <v>190</v>
      </c>
      <c r="F29" s="442" t="s">
        <v>190</v>
      </c>
      <c r="G29" s="442" t="s">
        <v>190</v>
      </c>
      <c r="H29" s="442" t="s">
        <v>190</v>
      </c>
      <c r="I29" s="440">
        <f>I30+I31+I32</f>
        <v>0</v>
      </c>
      <c r="J29" s="440">
        <f>J30+J31+J32</f>
        <v>0</v>
      </c>
      <c r="K29" s="442" t="s">
        <v>190</v>
      </c>
      <c r="L29" s="442">
        <f>L30+L31+L32</f>
        <v>0</v>
      </c>
      <c r="M29" s="442">
        <f>M30+M31+M32</f>
        <v>0</v>
      </c>
      <c r="N29" s="442" t="s">
        <v>190</v>
      </c>
      <c r="O29" s="442">
        <f t="shared" ref="O29:BW29" si="18">O30+O31+O32</f>
        <v>0</v>
      </c>
      <c r="P29" s="442">
        <f t="shared" si="18"/>
        <v>0</v>
      </c>
      <c r="Q29" s="440">
        <f t="shared" si="18"/>
        <v>0</v>
      </c>
      <c r="R29" s="440">
        <f t="shared" si="18"/>
        <v>0</v>
      </c>
      <c r="S29" s="440">
        <f t="shared" si="18"/>
        <v>0</v>
      </c>
      <c r="T29" s="440">
        <f t="shared" si="18"/>
        <v>0</v>
      </c>
      <c r="U29" s="440">
        <v>0</v>
      </c>
      <c r="V29" s="440">
        <v>0</v>
      </c>
      <c r="W29" s="440">
        <f t="shared" si="18"/>
        <v>0</v>
      </c>
      <c r="X29" s="440">
        <f t="shared" si="18"/>
        <v>0</v>
      </c>
      <c r="Y29" s="440">
        <f t="shared" si="18"/>
        <v>0</v>
      </c>
      <c r="Z29" s="440">
        <f t="shared" si="18"/>
        <v>0</v>
      </c>
      <c r="AA29" s="440">
        <f t="shared" si="18"/>
        <v>0</v>
      </c>
      <c r="AB29" s="440">
        <f t="shared" si="18"/>
        <v>0</v>
      </c>
      <c r="AC29" s="440">
        <f t="shared" si="18"/>
        <v>0</v>
      </c>
      <c r="AD29" s="440">
        <f t="shared" si="18"/>
        <v>0</v>
      </c>
      <c r="AE29" s="440">
        <f t="shared" si="18"/>
        <v>0</v>
      </c>
      <c r="AF29" s="440">
        <f t="shared" si="18"/>
        <v>0</v>
      </c>
      <c r="AG29" s="440">
        <f t="shared" si="18"/>
        <v>0</v>
      </c>
      <c r="AH29" s="440">
        <f t="shared" si="18"/>
        <v>0</v>
      </c>
      <c r="AI29" s="440">
        <f t="shared" si="18"/>
        <v>0</v>
      </c>
      <c r="AJ29" s="440">
        <f t="shared" si="18"/>
        <v>0</v>
      </c>
      <c r="AK29" s="440">
        <f t="shared" si="18"/>
        <v>0</v>
      </c>
      <c r="AL29" s="440">
        <f t="shared" si="18"/>
        <v>0</v>
      </c>
      <c r="AM29" s="440">
        <f t="shared" si="18"/>
        <v>0</v>
      </c>
      <c r="AN29" s="440">
        <f t="shared" si="18"/>
        <v>0</v>
      </c>
      <c r="AO29" s="440">
        <f t="shared" si="18"/>
        <v>0</v>
      </c>
      <c r="AP29" s="440">
        <f t="shared" si="18"/>
        <v>0</v>
      </c>
      <c r="AQ29" s="440">
        <f t="shared" si="18"/>
        <v>0</v>
      </c>
      <c r="AR29" s="440">
        <f t="shared" si="18"/>
        <v>0</v>
      </c>
      <c r="AS29" s="440">
        <f t="shared" si="18"/>
        <v>0</v>
      </c>
      <c r="AT29" s="440">
        <f t="shared" si="18"/>
        <v>0</v>
      </c>
      <c r="AU29" s="440">
        <f t="shared" si="18"/>
        <v>0</v>
      </c>
      <c r="AV29" s="440">
        <f t="shared" si="18"/>
        <v>0</v>
      </c>
      <c r="AW29" s="440">
        <f t="shared" si="18"/>
        <v>0</v>
      </c>
      <c r="AX29" s="440">
        <f t="shared" si="18"/>
        <v>0</v>
      </c>
      <c r="AY29" s="440">
        <f t="shared" si="18"/>
        <v>0</v>
      </c>
      <c r="AZ29" s="440">
        <f t="shared" si="18"/>
        <v>0</v>
      </c>
      <c r="BA29" s="440">
        <f t="shared" si="18"/>
        <v>0</v>
      </c>
      <c r="BB29" s="440">
        <f t="shared" si="18"/>
        <v>0</v>
      </c>
      <c r="BC29" s="440">
        <f t="shared" si="18"/>
        <v>0</v>
      </c>
      <c r="BD29" s="440">
        <f t="shared" si="18"/>
        <v>0</v>
      </c>
      <c r="BE29" s="440">
        <f t="shared" si="18"/>
        <v>0</v>
      </c>
      <c r="BF29" s="440">
        <f t="shared" si="18"/>
        <v>0</v>
      </c>
      <c r="BG29" s="440">
        <f t="shared" si="18"/>
        <v>0</v>
      </c>
      <c r="BH29" s="440">
        <f t="shared" si="18"/>
        <v>0</v>
      </c>
      <c r="BI29" s="440">
        <f t="shared" si="18"/>
        <v>0</v>
      </c>
      <c r="BJ29" s="440">
        <f t="shared" si="18"/>
        <v>0</v>
      </c>
      <c r="BK29" s="440">
        <f t="shared" si="18"/>
        <v>0</v>
      </c>
      <c r="BL29" s="440">
        <f t="shared" si="18"/>
        <v>0</v>
      </c>
      <c r="BM29" s="440">
        <f t="shared" si="18"/>
        <v>0</v>
      </c>
      <c r="BN29" s="440">
        <f t="shared" si="18"/>
        <v>0</v>
      </c>
      <c r="BO29" s="440">
        <f t="shared" si="18"/>
        <v>0</v>
      </c>
      <c r="BP29" s="440">
        <f t="shared" si="18"/>
        <v>0</v>
      </c>
      <c r="BQ29" s="440">
        <f t="shared" si="18"/>
        <v>0</v>
      </c>
      <c r="BR29" s="440">
        <f t="shared" si="18"/>
        <v>0</v>
      </c>
      <c r="BS29" s="440">
        <f t="shared" si="18"/>
        <v>0</v>
      </c>
      <c r="BT29" s="440">
        <f t="shared" si="18"/>
        <v>0</v>
      </c>
      <c r="BU29" s="440">
        <f t="shared" si="18"/>
        <v>0</v>
      </c>
      <c r="BV29" s="440">
        <f t="shared" si="18"/>
        <v>0</v>
      </c>
      <c r="BW29" s="440">
        <f t="shared" si="18"/>
        <v>0</v>
      </c>
      <c r="BX29" s="440" t="s">
        <v>190</v>
      </c>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row>
    <row r="30" spans="1:147" s="74" customFormat="1" ht="42" customHeight="1" x14ac:dyDescent="0.25">
      <c r="A30" s="32"/>
      <c r="B30" s="446" t="s">
        <v>112</v>
      </c>
      <c r="C30" s="447" t="s">
        <v>113</v>
      </c>
      <c r="D30" s="72" t="s">
        <v>93</v>
      </c>
      <c r="E30" s="72" t="s">
        <v>190</v>
      </c>
      <c r="F30" s="72" t="s">
        <v>190</v>
      </c>
      <c r="G30" s="72" t="s">
        <v>190</v>
      </c>
      <c r="H30" s="72" t="s">
        <v>190</v>
      </c>
      <c r="I30" s="72">
        <v>0</v>
      </c>
      <c r="J30" s="72">
        <v>0</v>
      </c>
      <c r="K30" s="73" t="s">
        <v>190</v>
      </c>
      <c r="L30" s="73">
        <v>0</v>
      </c>
      <c r="M30" s="73">
        <v>0</v>
      </c>
      <c r="N30" s="73" t="s">
        <v>190</v>
      </c>
      <c r="O30" s="73">
        <v>0</v>
      </c>
      <c r="P30" s="73">
        <v>0</v>
      </c>
      <c r="Q30" s="73">
        <v>0</v>
      </c>
      <c r="R30" s="73">
        <v>0</v>
      </c>
      <c r="S30" s="73">
        <v>0</v>
      </c>
      <c r="T30" s="73">
        <v>0</v>
      </c>
      <c r="U30" s="73">
        <v>0</v>
      </c>
      <c r="V30" s="73">
        <v>0</v>
      </c>
      <c r="W30" s="72">
        <v>0</v>
      </c>
      <c r="X30" s="72">
        <v>0</v>
      </c>
      <c r="Y30" s="72">
        <v>0</v>
      </c>
      <c r="Z30" s="72">
        <v>0</v>
      </c>
      <c r="AA30" s="72">
        <v>0</v>
      </c>
      <c r="AB30" s="72">
        <v>0</v>
      </c>
      <c r="AC30" s="72">
        <v>0</v>
      </c>
      <c r="AD30" s="72">
        <v>0</v>
      </c>
      <c r="AE30" s="72">
        <v>0</v>
      </c>
      <c r="AF30" s="72">
        <v>0</v>
      </c>
      <c r="AG30" s="72">
        <v>0</v>
      </c>
      <c r="AH30" s="72">
        <v>0</v>
      </c>
      <c r="AI30" s="72">
        <v>0</v>
      </c>
      <c r="AJ30" s="72">
        <v>0</v>
      </c>
      <c r="AK30" s="72">
        <v>0</v>
      </c>
      <c r="AL30" s="72">
        <v>0</v>
      </c>
      <c r="AM30" s="72">
        <v>0</v>
      </c>
      <c r="AN30" s="72">
        <v>0</v>
      </c>
      <c r="AO30" s="72">
        <v>0</v>
      </c>
      <c r="AP30" s="72">
        <v>0</v>
      </c>
      <c r="AQ30" s="72">
        <v>0</v>
      </c>
      <c r="AR30" s="72">
        <v>0</v>
      </c>
      <c r="AS30" s="72">
        <v>0</v>
      </c>
      <c r="AT30" s="72">
        <v>0</v>
      </c>
      <c r="AU30" s="72">
        <v>0</v>
      </c>
      <c r="AV30" s="72">
        <v>0</v>
      </c>
      <c r="AW30" s="72">
        <v>0</v>
      </c>
      <c r="AX30" s="72">
        <v>0</v>
      </c>
      <c r="AY30" s="72">
        <v>0</v>
      </c>
      <c r="AZ30" s="72">
        <v>0</v>
      </c>
      <c r="BA30" s="72">
        <v>0</v>
      </c>
      <c r="BB30" s="72">
        <v>0</v>
      </c>
      <c r="BC30" s="72">
        <v>0</v>
      </c>
      <c r="BD30" s="72">
        <v>0</v>
      </c>
      <c r="BE30" s="72">
        <v>0</v>
      </c>
      <c r="BF30" s="72">
        <v>0</v>
      </c>
      <c r="BG30" s="72">
        <v>0</v>
      </c>
      <c r="BH30" s="72">
        <v>0</v>
      </c>
      <c r="BI30" s="72">
        <v>0</v>
      </c>
      <c r="BJ30" s="72">
        <v>0</v>
      </c>
      <c r="BK30" s="72">
        <v>0</v>
      </c>
      <c r="BL30" s="72">
        <v>0</v>
      </c>
      <c r="BM30" s="72">
        <v>0</v>
      </c>
      <c r="BN30" s="72">
        <v>0</v>
      </c>
      <c r="BO30" s="72">
        <v>0</v>
      </c>
      <c r="BP30" s="72">
        <v>0</v>
      </c>
      <c r="BQ30" s="72">
        <v>0</v>
      </c>
      <c r="BR30" s="72">
        <v>0</v>
      </c>
      <c r="BS30" s="72">
        <v>0</v>
      </c>
      <c r="BT30" s="72">
        <v>0</v>
      </c>
      <c r="BU30" s="72">
        <v>0</v>
      </c>
      <c r="BV30" s="72">
        <v>0</v>
      </c>
      <c r="BW30" s="72">
        <v>0</v>
      </c>
      <c r="BX30" s="72" t="s">
        <v>190</v>
      </c>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row>
    <row r="31" spans="1:147" s="32" customFormat="1" ht="42" customHeight="1" x14ac:dyDescent="0.25">
      <c r="B31" s="446" t="s">
        <v>114</v>
      </c>
      <c r="C31" s="447" t="s">
        <v>115</v>
      </c>
      <c r="D31" s="72" t="s">
        <v>93</v>
      </c>
      <c r="E31" s="72" t="s">
        <v>190</v>
      </c>
      <c r="F31" s="72" t="s">
        <v>190</v>
      </c>
      <c r="G31" s="72" t="s">
        <v>190</v>
      </c>
      <c r="H31" s="72" t="s">
        <v>190</v>
      </c>
      <c r="I31" s="326">
        <v>0</v>
      </c>
      <c r="J31" s="326">
        <v>0</v>
      </c>
      <c r="K31" s="73" t="s">
        <v>190</v>
      </c>
      <c r="L31" s="73">
        <v>0</v>
      </c>
      <c r="M31" s="73">
        <v>0</v>
      </c>
      <c r="N31" s="73" t="s">
        <v>190</v>
      </c>
      <c r="O31" s="73">
        <v>0</v>
      </c>
      <c r="P31" s="73">
        <v>0</v>
      </c>
      <c r="Q31" s="326">
        <v>0</v>
      </c>
      <c r="R31" s="326">
        <v>0</v>
      </c>
      <c r="S31" s="326">
        <v>0</v>
      </c>
      <c r="T31" s="326">
        <v>0</v>
      </c>
      <c r="U31" s="326">
        <v>0</v>
      </c>
      <c r="V31" s="326">
        <v>0</v>
      </c>
      <c r="W31" s="326">
        <v>0</v>
      </c>
      <c r="X31" s="326">
        <v>0</v>
      </c>
      <c r="Y31" s="326">
        <v>0</v>
      </c>
      <c r="Z31" s="326">
        <v>0</v>
      </c>
      <c r="AA31" s="326">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v>0</v>
      </c>
      <c r="AQ31" s="326">
        <v>0</v>
      </c>
      <c r="AR31" s="326">
        <v>0</v>
      </c>
      <c r="AS31" s="326">
        <v>0</v>
      </c>
      <c r="AT31" s="326">
        <v>0</v>
      </c>
      <c r="AU31" s="326">
        <v>0</v>
      </c>
      <c r="AV31" s="326">
        <v>0</v>
      </c>
      <c r="AW31" s="326">
        <v>0</v>
      </c>
      <c r="AX31" s="326">
        <v>0</v>
      </c>
      <c r="AY31" s="326">
        <v>0</v>
      </c>
      <c r="AZ31" s="326">
        <v>0</v>
      </c>
      <c r="BA31" s="326">
        <v>0</v>
      </c>
      <c r="BB31" s="326">
        <v>0</v>
      </c>
      <c r="BC31" s="326">
        <v>0</v>
      </c>
      <c r="BD31" s="326">
        <v>0</v>
      </c>
      <c r="BE31" s="326">
        <v>0</v>
      </c>
      <c r="BF31" s="326">
        <v>0</v>
      </c>
      <c r="BG31" s="326">
        <v>0</v>
      </c>
      <c r="BH31" s="326">
        <v>0</v>
      </c>
      <c r="BI31" s="326">
        <v>0</v>
      </c>
      <c r="BJ31" s="326">
        <v>0</v>
      </c>
      <c r="BK31" s="326">
        <v>0</v>
      </c>
      <c r="BL31" s="326">
        <v>0</v>
      </c>
      <c r="BM31" s="326">
        <v>0</v>
      </c>
      <c r="BN31" s="326">
        <v>0</v>
      </c>
      <c r="BO31" s="326">
        <v>0</v>
      </c>
      <c r="BP31" s="326">
        <v>0</v>
      </c>
      <c r="BQ31" s="326">
        <v>0</v>
      </c>
      <c r="BR31" s="326">
        <v>0</v>
      </c>
      <c r="BS31" s="326">
        <v>0</v>
      </c>
      <c r="BT31" s="326">
        <v>0</v>
      </c>
      <c r="BU31" s="326">
        <v>0</v>
      </c>
      <c r="BV31" s="326">
        <v>0</v>
      </c>
      <c r="BW31" s="326">
        <v>0</v>
      </c>
      <c r="BX31" s="326" t="s">
        <v>190</v>
      </c>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row>
    <row r="32" spans="1:147" s="75" customFormat="1" ht="42" customHeight="1" x14ac:dyDescent="0.25">
      <c r="A32" s="32"/>
      <c r="B32" s="446" t="s">
        <v>116</v>
      </c>
      <c r="C32" s="447" t="s">
        <v>117</v>
      </c>
      <c r="D32" s="72" t="s">
        <v>93</v>
      </c>
      <c r="E32" s="72" t="s">
        <v>190</v>
      </c>
      <c r="F32" s="72" t="s">
        <v>190</v>
      </c>
      <c r="G32" s="72" t="s">
        <v>190</v>
      </c>
      <c r="H32" s="72" t="s">
        <v>190</v>
      </c>
      <c r="I32" s="326">
        <v>0</v>
      </c>
      <c r="J32" s="326">
        <v>0</v>
      </c>
      <c r="K32" s="73" t="s">
        <v>190</v>
      </c>
      <c r="L32" s="73">
        <v>0</v>
      </c>
      <c r="M32" s="73">
        <v>0</v>
      </c>
      <c r="N32" s="73" t="s">
        <v>190</v>
      </c>
      <c r="O32" s="73">
        <v>0</v>
      </c>
      <c r="P32" s="73">
        <v>0</v>
      </c>
      <c r="Q32" s="73">
        <v>0</v>
      </c>
      <c r="R32" s="73">
        <v>0</v>
      </c>
      <c r="S32" s="73">
        <v>0</v>
      </c>
      <c r="T32" s="73">
        <v>0</v>
      </c>
      <c r="U32" s="73">
        <v>0</v>
      </c>
      <c r="V32" s="73">
        <v>0</v>
      </c>
      <c r="W32" s="73">
        <v>0</v>
      </c>
      <c r="X32" s="73">
        <v>0</v>
      </c>
      <c r="Y32" s="73">
        <v>0</v>
      </c>
      <c r="Z32" s="73">
        <v>0</v>
      </c>
      <c r="AA32" s="73">
        <v>0</v>
      </c>
      <c r="AB32" s="73">
        <v>0</v>
      </c>
      <c r="AC32" s="73">
        <v>0</v>
      </c>
      <c r="AD32" s="73">
        <v>0</v>
      </c>
      <c r="AE32" s="73">
        <v>0</v>
      </c>
      <c r="AF32" s="73">
        <v>0</v>
      </c>
      <c r="AG32" s="73">
        <v>0</v>
      </c>
      <c r="AH32" s="73">
        <v>0</v>
      </c>
      <c r="AI32" s="73">
        <v>0</v>
      </c>
      <c r="AJ32" s="73">
        <v>0</v>
      </c>
      <c r="AK32" s="73">
        <v>0</v>
      </c>
      <c r="AL32" s="73">
        <v>0</v>
      </c>
      <c r="AM32" s="73">
        <v>0</v>
      </c>
      <c r="AN32" s="73">
        <v>0</v>
      </c>
      <c r="AO32" s="73">
        <v>0</v>
      </c>
      <c r="AP32" s="73">
        <v>0</v>
      </c>
      <c r="AQ32" s="73">
        <v>0</v>
      </c>
      <c r="AR32" s="73">
        <v>0</v>
      </c>
      <c r="AS32" s="73">
        <v>0</v>
      </c>
      <c r="AT32" s="73">
        <v>0</v>
      </c>
      <c r="AU32" s="73">
        <v>0</v>
      </c>
      <c r="AV32" s="73">
        <v>0</v>
      </c>
      <c r="AW32" s="73">
        <v>0</v>
      </c>
      <c r="AX32" s="73">
        <v>0</v>
      </c>
      <c r="AY32" s="73">
        <v>0</v>
      </c>
      <c r="AZ32" s="73">
        <v>0</v>
      </c>
      <c r="BA32" s="73">
        <v>0</v>
      </c>
      <c r="BB32" s="73">
        <v>0</v>
      </c>
      <c r="BC32" s="73">
        <v>0</v>
      </c>
      <c r="BD32" s="73">
        <v>0</v>
      </c>
      <c r="BE32" s="73">
        <v>0</v>
      </c>
      <c r="BF32" s="73">
        <v>0</v>
      </c>
      <c r="BG32" s="73">
        <v>0</v>
      </c>
      <c r="BH32" s="73">
        <v>0</v>
      </c>
      <c r="BI32" s="73">
        <v>0</v>
      </c>
      <c r="BJ32" s="73">
        <v>0</v>
      </c>
      <c r="BK32" s="73">
        <v>0</v>
      </c>
      <c r="BL32" s="73">
        <v>0</v>
      </c>
      <c r="BM32" s="73">
        <v>0</v>
      </c>
      <c r="BN32" s="73">
        <v>0</v>
      </c>
      <c r="BO32" s="73">
        <v>0</v>
      </c>
      <c r="BP32" s="73">
        <v>0</v>
      </c>
      <c r="BQ32" s="73">
        <v>0</v>
      </c>
      <c r="BR32" s="73">
        <v>0</v>
      </c>
      <c r="BS32" s="73">
        <v>0</v>
      </c>
      <c r="BT32" s="73">
        <v>0</v>
      </c>
      <c r="BU32" s="73">
        <v>0</v>
      </c>
      <c r="BV32" s="73">
        <v>0</v>
      </c>
      <c r="BW32" s="73">
        <v>0</v>
      </c>
      <c r="BX32" s="326" t="s">
        <v>190</v>
      </c>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row>
    <row r="33" spans="1:108" s="32" customFormat="1" ht="48" customHeight="1" x14ac:dyDescent="0.25">
      <c r="B33" s="440" t="s">
        <v>118</v>
      </c>
      <c r="C33" s="445" t="s">
        <v>119</v>
      </c>
      <c r="D33" s="440" t="s">
        <v>93</v>
      </c>
      <c r="E33" s="440" t="s">
        <v>190</v>
      </c>
      <c r="F33" s="440" t="s">
        <v>190</v>
      </c>
      <c r="G33" s="440" t="s">
        <v>190</v>
      </c>
      <c r="H33" s="440" t="s">
        <v>190</v>
      </c>
      <c r="I33" s="398">
        <f>SUM(I34:I35)</f>
        <v>0</v>
      </c>
      <c r="J33" s="398">
        <f>SUM(J34:J35)</f>
        <v>0</v>
      </c>
      <c r="K33" s="442" t="s">
        <v>190</v>
      </c>
      <c r="L33" s="442">
        <f>L34+L35</f>
        <v>0</v>
      </c>
      <c r="M33" s="442">
        <f>M34+M35</f>
        <v>0</v>
      </c>
      <c r="N33" s="442" t="s">
        <v>190</v>
      </c>
      <c r="O33" s="442">
        <f t="shared" ref="O33:BM33" si="19">O34+O35</f>
        <v>0</v>
      </c>
      <c r="P33" s="442">
        <f t="shared" si="19"/>
        <v>0</v>
      </c>
      <c r="Q33" s="398">
        <f t="shared" si="19"/>
        <v>0</v>
      </c>
      <c r="R33" s="398">
        <f t="shared" si="19"/>
        <v>0</v>
      </c>
      <c r="S33" s="398">
        <f t="shared" si="19"/>
        <v>0</v>
      </c>
      <c r="T33" s="398">
        <f t="shared" si="19"/>
        <v>0</v>
      </c>
      <c r="U33" s="398">
        <f t="shared" si="19"/>
        <v>0</v>
      </c>
      <c r="V33" s="398">
        <f t="shared" si="19"/>
        <v>0</v>
      </c>
      <c r="W33" s="398">
        <f t="shared" si="19"/>
        <v>0</v>
      </c>
      <c r="X33" s="398">
        <f t="shared" si="19"/>
        <v>0</v>
      </c>
      <c r="Y33" s="398">
        <f t="shared" si="19"/>
        <v>0</v>
      </c>
      <c r="Z33" s="398">
        <f t="shared" si="19"/>
        <v>0</v>
      </c>
      <c r="AA33" s="398">
        <f t="shared" si="19"/>
        <v>0</v>
      </c>
      <c r="AB33" s="398">
        <f t="shared" si="19"/>
        <v>0</v>
      </c>
      <c r="AC33" s="398">
        <f t="shared" si="19"/>
        <v>0</v>
      </c>
      <c r="AD33" s="398">
        <f t="shared" si="19"/>
        <v>0</v>
      </c>
      <c r="AE33" s="398">
        <f t="shared" si="19"/>
        <v>0</v>
      </c>
      <c r="AF33" s="398">
        <f t="shared" si="19"/>
        <v>0</v>
      </c>
      <c r="AG33" s="398">
        <f t="shared" si="19"/>
        <v>0</v>
      </c>
      <c r="AH33" s="398">
        <f t="shared" si="19"/>
        <v>0</v>
      </c>
      <c r="AI33" s="398">
        <f t="shared" si="19"/>
        <v>0</v>
      </c>
      <c r="AJ33" s="398">
        <f t="shared" si="19"/>
        <v>0</v>
      </c>
      <c r="AK33" s="398">
        <f t="shared" si="19"/>
        <v>0</v>
      </c>
      <c r="AL33" s="398">
        <f t="shared" si="19"/>
        <v>0</v>
      </c>
      <c r="AM33" s="398">
        <f t="shared" si="19"/>
        <v>0</v>
      </c>
      <c r="AN33" s="398">
        <f t="shared" si="19"/>
        <v>0</v>
      </c>
      <c r="AO33" s="398">
        <f t="shared" si="19"/>
        <v>0</v>
      </c>
      <c r="AP33" s="398">
        <f t="shared" si="19"/>
        <v>0</v>
      </c>
      <c r="AQ33" s="398">
        <f t="shared" si="19"/>
        <v>0</v>
      </c>
      <c r="AR33" s="398">
        <f t="shared" si="19"/>
        <v>0</v>
      </c>
      <c r="AS33" s="398">
        <f t="shared" si="19"/>
        <v>0</v>
      </c>
      <c r="AT33" s="398">
        <f t="shared" si="19"/>
        <v>0</v>
      </c>
      <c r="AU33" s="398">
        <f t="shared" si="19"/>
        <v>0</v>
      </c>
      <c r="AV33" s="398">
        <f t="shared" si="19"/>
        <v>0</v>
      </c>
      <c r="AW33" s="398">
        <f t="shared" si="19"/>
        <v>0</v>
      </c>
      <c r="AX33" s="398">
        <f t="shared" si="19"/>
        <v>0</v>
      </c>
      <c r="AY33" s="398">
        <f t="shared" si="19"/>
        <v>0</v>
      </c>
      <c r="AZ33" s="398">
        <f t="shared" si="19"/>
        <v>0</v>
      </c>
      <c r="BA33" s="398">
        <f t="shared" si="19"/>
        <v>0</v>
      </c>
      <c r="BB33" s="398">
        <f t="shared" si="19"/>
        <v>0</v>
      </c>
      <c r="BC33" s="398">
        <f t="shared" si="19"/>
        <v>0</v>
      </c>
      <c r="BD33" s="398">
        <f t="shared" si="19"/>
        <v>0</v>
      </c>
      <c r="BE33" s="398">
        <f t="shared" si="19"/>
        <v>0</v>
      </c>
      <c r="BF33" s="398">
        <f t="shared" si="19"/>
        <v>0</v>
      </c>
      <c r="BG33" s="398">
        <f t="shared" si="19"/>
        <v>0</v>
      </c>
      <c r="BH33" s="398">
        <f t="shared" si="19"/>
        <v>0</v>
      </c>
      <c r="BI33" s="398">
        <f t="shared" si="19"/>
        <v>0</v>
      </c>
      <c r="BJ33" s="398">
        <f t="shared" si="19"/>
        <v>0</v>
      </c>
      <c r="BK33" s="398">
        <f t="shared" si="19"/>
        <v>0</v>
      </c>
      <c r="BL33" s="398">
        <f t="shared" si="19"/>
        <v>0</v>
      </c>
      <c r="BM33" s="398">
        <f t="shared" si="19"/>
        <v>0</v>
      </c>
      <c r="BN33" s="398">
        <f>BN34+BN35</f>
        <v>0</v>
      </c>
      <c r="BO33" s="398">
        <f t="shared" ref="BO33:BW33" si="20">BO34+BO35</f>
        <v>0</v>
      </c>
      <c r="BP33" s="398">
        <f t="shared" si="20"/>
        <v>0</v>
      </c>
      <c r="BQ33" s="398">
        <f t="shared" si="20"/>
        <v>0</v>
      </c>
      <c r="BR33" s="398">
        <f t="shared" si="20"/>
        <v>0</v>
      </c>
      <c r="BS33" s="398">
        <f>BS34+BS35</f>
        <v>0</v>
      </c>
      <c r="BT33" s="398">
        <f t="shared" si="20"/>
        <v>0</v>
      </c>
      <c r="BU33" s="398">
        <f t="shared" si="20"/>
        <v>0</v>
      </c>
      <c r="BV33" s="398">
        <f t="shared" si="20"/>
        <v>0</v>
      </c>
      <c r="BW33" s="398">
        <f t="shared" si="20"/>
        <v>0</v>
      </c>
      <c r="BX33" s="396" t="s">
        <v>190</v>
      </c>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row>
    <row r="34" spans="1:108" s="32" customFormat="1" ht="42" customHeight="1" x14ac:dyDescent="0.25">
      <c r="B34" s="447" t="s">
        <v>120</v>
      </c>
      <c r="C34" s="447" t="s">
        <v>121</v>
      </c>
      <c r="D34" s="448" t="s">
        <v>93</v>
      </c>
      <c r="E34" s="72" t="s">
        <v>190</v>
      </c>
      <c r="F34" s="72" t="s">
        <v>190</v>
      </c>
      <c r="G34" s="72" t="s">
        <v>190</v>
      </c>
      <c r="H34" s="72" t="s">
        <v>190</v>
      </c>
      <c r="I34" s="326">
        <v>0</v>
      </c>
      <c r="J34" s="326">
        <v>0</v>
      </c>
      <c r="K34" s="73" t="s">
        <v>190</v>
      </c>
      <c r="L34" s="73">
        <v>0</v>
      </c>
      <c r="M34" s="73">
        <v>0</v>
      </c>
      <c r="N34" s="73" t="s">
        <v>190</v>
      </c>
      <c r="O34" s="73">
        <v>0</v>
      </c>
      <c r="P34" s="73">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c r="AN34" s="326">
        <v>0</v>
      </c>
      <c r="AO34" s="326">
        <v>0</v>
      </c>
      <c r="AP34" s="326">
        <v>0</v>
      </c>
      <c r="AQ34" s="326">
        <v>0</v>
      </c>
      <c r="AR34" s="326">
        <v>0</v>
      </c>
      <c r="AS34" s="326">
        <v>0</v>
      </c>
      <c r="AT34" s="326">
        <v>0</v>
      </c>
      <c r="AU34" s="326">
        <v>0</v>
      </c>
      <c r="AV34" s="326">
        <v>0</v>
      </c>
      <c r="AW34" s="326">
        <v>0</v>
      </c>
      <c r="AX34" s="326">
        <v>0</v>
      </c>
      <c r="AY34" s="326">
        <v>0</v>
      </c>
      <c r="AZ34" s="326">
        <v>0</v>
      </c>
      <c r="BA34" s="326">
        <v>0</v>
      </c>
      <c r="BB34" s="326">
        <v>0</v>
      </c>
      <c r="BC34" s="326">
        <v>0</v>
      </c>
      <c r="BD34" s="326">
        <v>0</v>
      </c>
      <c r="BE34" s="326">
        <v>0</v>
      </c>
      <c r="BF34" s="326">
        <v>0</v>
      </c>
      <c r="BG34" s="326">
        <v>0</v>
      </c>
      <c r="BH34" s="326">
        <v>0</v>
      </c>
      <c r="BI34" s="326">
        <v>0</v>
      </c>
      <c r="BJ34" s="326">
        <v>0</v>
      </c>
      <c r="BK34" s="326">
        <v>0</v>
      </c>
      <c r="BL34" s="326">
        <v>0</v>
      </c>
      <c r="BM34" s="326">
        <v>0</v>
      </c>
      <c r="BN34" s="326">
        <v>0</v>
      </c>
      <c r="BO34" s="326">
        <v>0</v>
      </c>
      <c r="BP34" s="326">
        <v>0</v>
      </c>
      <c r="BQ34" s="326">
        <v>0</v>
      </c>
      <c r="BR34" s="326">
        <v>0</v>
      </c>
      <c r="BS34" s="326">
        <v>0</v>
      </c>
      <c r="BT34" s="326">
        <v>0</v>
      </c>
      <c r="BU34" s="326">
        <v>0</v>
      </c>
      <c r="BV34" s="326">
        <v>0</v>
      </c>
      <c r="BW34" s="326">
        <v>0</v>
      </c>
      <c r="BX34" s="326" t="s">
        <v>190</v>
      </c>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row>
    <row r="35" spans="1:108" s="32" customFormat="1" ht="42" customHeight="1" x14ac:dyDescent="0.25">
      <c r="B35" s="446" t="s">
        <v>122</v>
      </c>
      <c r="C35" s="447" t="s">
        <v>123</v>
      </c>
      <c r="D35" s="448" t="s">
        <v>93</v>
      </c>
      <c r="E35" s="72" t="s">
        <v>190</v>
      </c>
      <c r="F35" s="72" t="s">
        <v>190</v>
      </c>
      <c r="G35" s="72" t="s">
        <v>190</v>
      </c>
      <c r="H35" s="72" t="s">
        <v>190</v>
      </c>
      <c r="I35" s="326">
        <v>0</v>
      </c>
      <c r="J35" s="326">
        <v>0</v>
      </c>
      <c r="K35" s="73" t="s">
        <v>190</v>
      </c>
      <c r="L35" s="73">
        <v>0</v>
      </c>
      <c r="M35" s="73">
        <v>0</v>
      </c>
      <c r="N35" s="73" t="s">
        <v>190</v>
      </c>
      <c r="O35" s="73">
        <v>0</v>
      </c>
      <c r="P35" s="73">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326">
        <v>0</v>
      </c>
      <c r="AO35" s="326">
        <v>0</v>
      </c>
      <c r="AP35" s="326">
        <v>0</v>
      </c>
      <c r="AQ35" s="326">
        <v>0</v>
      </c>
      <c r="AR35" s="326">
        <v>0</v>
      </c>
      <c r="AS35" s="326">
        <v>0</v>
      </c>
      <c r="AT35" s="326">
        <v>0</v>
      </c>
      <c r="AU35" s="326">
        <v>0</v>
      </c>
      <c r="AV35" s="326">
        <v>0</v>
      </c>
      <c r="AW35" s="326">
        <v>0</v>
      </c>
      <c r="AX35" s="326">
        <v>0</v>
      </c>
      <c r="AY35" s="326">
        <v>0</v>
      </c>
      <c r="AZ35" s="326">
        <v>0</v>
      </c>
      <c r="BA35" s="326">
        <v>0</v>
      </c>
      <c r="BB35" s="326">
        <v>0</v>
      </c>
      <c r="BC35" s="326">
        <v>0</v>
      </c>
      <c r="BD35" s="326">
        <v>0</v>
      </c>
      <c r="BE35" s="326">
        <v>0</v>
      </c>
      <c r="BF35" s="326">
        <v>0</v>
      </c>
      <c r="BG35" s="326">
        <v>0</v>
      </c>
      <c r="BH35" s="326">
        <v>0</v>
      </c>
      <c r="BI35" s="326">
        <v>0</v>
      </c>
      <c r="BJ35" s="326">
        <v>0</v>
      </c>
      <c r="BK35" s="326">
        <v>0</v>
      </c>
      <c r="BL35" s="326">
        <v>0</v>
      </c>
      <c r="BM35" s="326">
        <v>0</v>
      </c>
      <c r="BN35" s="326">
        <v>0</v>
      </c>
      <c r="BO35" s="326">
        <v>0</v>
      </c>
      <c r="BP35" s="326">
        <v>0</v>
      </c>
      <c r="BQ35" s="326">
        <v>0</v>
      </c>
      <c r="BR35" s="326">
        <v>0</v>
      </c>
      <c r="BS35" s="326">
        <v>0</v>
      </c>
      <c r="BT35" s="326">
        <v>0</v>
      </c>
      <c r="BU35" s="326">
        <v>0</v>
      </c>
      <c r="BV35" s="326">
        <v>0</v>
      </c>
      <c r="BW35" s="326">
        <v>0</v>
      </c>
      <c r="BX35" s="326" t="s">
        <v>190</v>
      </c>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row>
    <row r="36" spans="1:108" s="32" customFormat="1" ht="48" customHeight="1" x14ac:dyDescent="0.25">
      <c r="B36" s="440" t="s">
        <v>124</v>
      </c>
      <c r="C36" s="440" t="s">
        <v>125</v>
      </c>
      <c r="D36" s="440" t="s">
        <v>93</v>
      </c>
      <c r="E36" s="440" t="s">
        <v>190</v>
      </c>
      <c r="F36" s="440" t="s">
        <v>190</v>
      </c>
      <c r="G36" s="440" t="s">
        <v>190</v>
      </c>
      <c r="H36" s="440" t="s">
        <v>190</v>
      </c>
      <c r="I36" s="396">
        <v>0</v>
      </c>
      <c r="J36" s="396">
        <v>0</v>
      </c>
      <c r="K36" s="442" t="s">
        <v>190</v>
      </c>
      <c r="L36" s="442">
        <v>0</v>
      </c>
      <c r="M36" s="442">
        <v>0</v>
      </c>
      <c r="N36" s="442" t="s">
        <v>190</v>
      </c>
      <c r="O36" s="442">
        <v>0</v>
      </c>
      <c r="P36" s="442">
        <v>0</v>
      </c>
      <c r="Q36" s="396">
        <v>0</v>
      </c>
      <c r="R36" s="396">
        <v>0</v>
      </c>
      <c r="S36" s="396">
        <v>0</v>
      </c>
      <c r="T36" s="396">
        <v>0</v>
      </c>
      <c r="U36" s="396">
        <v>0</v>
      </c>
      <c r="V36" s="396">
        <v>0</v>
      </c>
      <c r="W36" s="396">
        <v>0</v>
      </c>
      <c r="X36" s="396">
        <v>0</v>
      </c>
      <c r="Y36" s="396">
        <v>0</v>
      </c>
      <c r="Z36" s="396">
        <v>0</v>
      </c>
      <c r="AA36" s="396">
        <v>0</v>
      </c>
      <c r="AB36" s="396">
        <v>0</v>
      </c>
      <c r="AC36" s="396">
        <v>0</v>
      </c>
      <c r="AD36" s="396">
        <v>0</v>
      </c>
      <c r="AE36" s="396">
        <v>0</v>
      </c>
      <c r="AF36" s="396">
        <v>0</v>
      </c>
      <c r="AG36" s="396">
        <v>0</v>
      </c>
      <c r="AH36" s="396">
        <v>0</v>
      </c>
      <c r="AI36" s="396">
        <v>0</v>
      </c>
      <c r="AJ36" s="396">
        <v>0</v>
      </c>
      <c r="AK36" s="396">
        <v>0</v>
      </c>
      <c r="AL36" s="396">
        <v>0</v>
      </c>
      <c r="AM36" s="396">
        <v>0</v>
      </c>
      <c r="AN36" s="396">
        <v>0</v>
      </c>
      <c r="AO36" s="396">
        <v>0</v>
      </c>
      <c r="AP36" s="396">
        <v>0</v>
      </c>
      <c r="AQ36" s="396">
        <v>0</v>
      </c>
      <c r="AR36" s="396">
        <v>0</v>
      </c>
      <c r="AS36" s="396">
        <v>0</v>
      </c>
      <c r="AT36" s="396">
        <v>0</v>
      </c>
      <c r="AU36" s="396">
        <v>0</v>
      </c>
      <c r="AV36" s="396">
        <v>0</v>
      </c>
      <c r="AW36" s="396">
        <v>0</v>
      </c>
      <c r="AX36" s="396">
        <v>0</v>
      </c>
      <c r="AY36" s="396">
        <v>0</v>
      </c>
      <c r="AZ36" s="396">
        <v>0</v>
      </c>
      <c r="BA36" s="396">
        <v>0</v>
      </c>
      <c r="BB36" s="396">
        <v>0</v>
      </c>
      <c r="BC36" s="396">
        <v>0</v>
      </c>
      <c r="BD36" s="396">
        <v>0</v>
      </c>
      <c r="BE36" s="396">
        <v>0</v>
      </c>
      <c r="BF36" s="396">
        <v>0</v>
      </c>
      <c r="BG36" s="396">
        <v>0</v>
      </c>
      <c r="BH36" s="396">
        <v>0</v>
      </c>
      <c r="BI36" s="396">
        <v>0</v>
      </c>
      <c r="BJ36" s="396">
        <v>0</v>
      </c>
      <c r="BK36" s="396">
        <v>0</v>
      </c>
      <c r="BL36" s="396">
        <v>0</v>
      </c>
      <c r="BM36" s="396">
        <v>0</v>
      </c>
      <c r="BN36" s="396">
        <v>0</v>
      </c>
      <c r="BO36" s="396">
        <v>0</v>
      </c>
      <c r="BP36" s="396">
        <v>0</v>
      </c>
      <c r="BQ36" s="396">
        <v>0</v>
      </c>
      <c r="BR36" s="396">
        <v>0</v>
      </c>
      <c r="BS36" s="396">
        <v>0</v>
      </c>
      <c r="BT36" s="396">
        <v>0</v>
      </c>
      <c r="BU36" s="396">
        <v>0</v>
      </c>
      <c r="BV36" s="396">
        <v>0</v>
      </c>
      <c r="BW36" s="396">
        <v>0</v>
      </c>
      <c r="BX36" s="396" t="s">
        <v>190</v>
      </c>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row>
    <row r="37" spans="1:108" s="32" customFormat="1" ht="48" customHeight="1" x14ac:dyDescent="0.25">
      <c r="B37" s="408" t="s">
        <v>126</v>
      </c>
      <c r="C37" s="440" t="s">
        <v>127</v>
      </c>
      <c r="D37" s="440" t="s">
        <v>93</v>
      </c>
      <c r="E37" s="408" t="s">
        <v>190</v>
      </c>
      <c r="F37" s="440" t="s">
        <v>190</v>
      </c>
      <c r="G37" s="449" t="s">
        <v>190</v>
      </c>
      <c r="H37" s="449" t="s">
        <v>190</v>
      </c>
      <c r="I37" s="396">
        <f>I38+I39</f>
        <v>0</v>
      </c>
      <c r="J37" s="396">
        <f>J38+J39</f>
        <v>0</v>
      </c>
      <c r="K37" s="442" t="s">
        <v>190</v>
      </c>
      <c r="L37" s="442">
        <f>L38+L39</f>
        <v>0</v>
      </c>
      <c r="M37" s="442">
        <f>M38+M39</f>
        <v>0</v>
      </c>
      <c r="N37" s="442" t="s">
        <v>190</v>
      </c>
      <c r="O37" s="442">
        <f t="shared" ref="O37:AT37" si="21">O38+O39</f>
        <v>0</v>
      </c>
      <c r="P37" s="442">
        <f t="shared" si="21"/>
        <v>0</v>
      </c>
      <c r="Q37" s="396">
        <f t="shared" si="21"/>
        <v>0</v>
      </c>
      <c r="R37" s="396">
        <f t="shared" si="21"/>
        <v>0</v>
      </c>
      <c r="S37" s="396">
        <f t="shared" si="21"/>
        <v>0</v>
      </c>
      <c r="T37" s="396">
        <f t="shared" si="21"/>
        <v>0</v>
      </c>
      <c r="U37" s="396">
        <f t="shared" si="21"/>
        <v>0</v>
      </c>
      <c r="V37" s="396">
        <f t="shared" si="21"/>
        <v>0</v>
      </c>
      <c r="W37" s="396">
        <f t="shared" si="21"/>
        <v>0</v>
      </c>
      <c r="X37" s="396">
        <f t="shared" si="21"/>
        <v>0</v>
      </c>
      <c r="Y37" s="396">
        <f t="shared" si="21"/>
        <v>0</v>
      </c>
      <c r="Z37" s="396">
        <f t="shared" si="21"/>
        <v>0</v>
      </c>
      <c r="AA37" s="396">
        <f t="shared" si="21"/>
        <v>0</v>
      </c>
      <c r="AB37" s="396">
        <f t="shared" si="21"/>
        <v>0</v>
      </c>
      <c r="AC37" s="396">
        <f t="shared" si="21"/>
        <v>0</v>
      </c>
      <c r="AD37" s="396">
        <f t="shared" si="21"/>
        <v>0</v>
      </c>
      <c r="AE37" s="396">
        <f t="shared" si="21"/>
        <v>0</v>
      </c>
      <c r="AF37" s="396">
        <f t="shared" si="21"/>
        <v>0</v>
      </c>
      <c r="AG37" s="396">
        <f t="shared" si="21"/>
        <v>0</v>
      </c>
      <c r="AH37" s="396">
        <f t="shared" si="21"/>
        <v>0</v>
      </c>
      <c r="AI37" s="396">
        <f t="shared" si="21"/>
        <v>0</v>
      </c>
      <c r="AJ37" s="396">
        <f t="shared" si="21"/>
        <v>0</v>
      </c>
      <c r="AK37" s="396">
        <f t="shared" si="21"/>
        <v>0</v>
      </c>
      <c r="AL37" s="396">
        <f t="shared" si="21"/>
        <v>0</v>
      </c>
      <c r="AM37" s="396">
        <f t="shared" si="21"/>
        <v>0</v>
      </c>
      <c r="AN37" s="396">
        <f t="shared" si="21"/>
        <v>0</v>
      </c>
      <c r="AO37" s="396">
        <f t="shared" si="21"/>
        <v>0</v>
      </c>
      <c r="AP37" s="396">
        <f t="shared" si="21"/>
        <v>0</v>
      </c>
      <c r="AQ37" s="396">
        <f t="shared" si="21"/>
        <v>0</v>
      </c>
      <c r="AR37" s="396">
        <f t="shared" si="21"/>
        <v>0</v>
      </c>
      <c r="AS37" s="396">
        <f t="shared" si="21"/>
        <v>0</v>
      </c>
      <c r="AT37" s="396">
        <f t="shared" si="21"/>
        <v>0</v>
      </c>
      <c r="AU37" s="396">
        <f t="shared" ref="AU37:BW37" si="22">AU38+AU39</f>
        <v>0</v>
      </c>
      <c r="AV37" s="396">
        <f t="shared" si="22"/>
        <v>0</v>
      </c>
      <c r="AW37" s="396">
        <f t="shared" si="22"/>
        <v>0</v>
      </c>
      <c r="AX37" s="396">
        <f t="shared" si="22"/>
        <v>0</v>
      </c>
      <c r="AY37" s="396">
        <f t="shared" si="22"/>
        <v>0</v>
      </c>
      <c r="AZ37" s="396">
        <f t="shared" si="22"/>
        <v>0</v>
      </c>
      <c r="BA37" s="396">
        <f t="shared" si="22"/>
        <v>0</v>
      </c>
      <c r="BB37" s="396">
        <f t="shared" si="22"/>
        <v>0</v>
      </c>
      <c r="BC37" s="396">
        <f t="shared" si="22"/>
        <v>0</v>
      </c>
      <c r="BD37" s="396">
        <f t="shared" si="22"/>
        <v>0</v>
      </c>
      <c r="BE37" s="396">
        <f t="shared" si="22"/>
        <v>0</v>
      </c>
      <c r="BF37" s="396">
        <f t="shared" si="22"/>
        <v>0</v>
      </c>
      <c r="BG37" s="396">
        <f t="shared" si="22"/>
        <v>0</v>
      </c>
      <c r="BH37" s="396">
        <f t="shared" si="22"/>
        <v>0</v>
      </c>
      <c r="BI37" s="396">
        <f t="shared" si="22"/>
        <v>0</v>
      </c>
      <c r="BJ37" s="396">
        <f t="shared" si="22"/>
        <v>0</v>
      </c>
      <c r="BK37" s="396">
        <f t="shared" si="22"/>
        <v>0</v>
      </c>
      <c r="BL37" s="396">
        <f t="shared" si="22"/>
        <v>0</v>
      </c>
      <c r="BM37" s="396">
        <f t="shared" si="22"/>
        <v>0</v>
      </c>
      <c r="BN37" s="396">
        <f t="shared" si="22"/>
        <v>0</v>
      </c>
      <c r="BO37" s="396">
        <f t="shared" si="22"/>
        <v>0</v>
      </c>
      <c r="BP37" s="396">
        <f t="shared" si="22"/>
        <v>0</v>
      </c>
      <c r="BQ37" s="396">
        <f t="shared" si="22"/>
        <v>0</v>
      </c>
      <c r="BR37" s="396">
        <f t="shared" si="22"/>
        <v>0</v>
      </c>
      <c r="BS37" s="396">
        <f t="shared" si="22"/>
        <v>0</v>
      </c>
      <c r="BT37" s="396">
        <f t="shared" si="22"/>
        <v>0</v>
      </c>
      <c r="BU37" s="396">
        <f t="shared" si="22"/>
        <v>0</v>
      </c>
      <c r="BV37" s="396">
        <f t="shared" si="22"/>
        <v>0</v>
      </c>
      <c r="BW37" s="396">
        <f t="shared" si="22"/>
        <v>0</v>
      </c>
      <c r="BX37" s="396" t="s">
        <v>190</v>
      </c>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row>
    <row r="38" spans="1:108" s="32" customFormat="1" ht="47.25" x14ac:dyDescent="0.25">
      <c r="B38" s="450" t="s">
        <v>286</v>
      </c>
      <c r="C38" s="451" t="s">
        <v>287</v>
      </c>
      <c r="D38" s="72" t="s">
        <v>93</v>
      </c>
      <c r="E38" s="450" t="s">
        <v>190</v>
      </c>
      <c r="F38" s="72" t="s">
        <v>190</v>
      </c>
      <c r="G38" s="452" t="s">
        <v>190</v>
      </c>
      <c r="H38" s="452" t="s">
        <v>190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v>0</v>
      </c>
      <c r="AH38" s="326">
        <v>0</v>
      </c>
      <c r="AI38" s="326">
        <v>0</v>
      </c>
      <c r="AJ38" s="326">
        <v>0</v>
      </c>
      <c r="AK38" s="326">
        <v>0</v>
      </c>
      <c r="AL38" s="326">
        <v>0</v>
      </c>
      <c r="AM38" s="326">
        <v>0</v>
      </c>
      <c r="AN38" s="326">
        <v>0</v>
      </c>
      <c r="AO38" s="326">
        <v>0</v>
      </c>
      <c r="AP38" s="326">
        <v>0</v>
      </c>
      <c r="AQ38" s="326">
        <v>0</v>
      </c>
      <c r="AR38" s="326">
        <v>0</v>
      </c>
      <c r="AS38" s="326">
        <v>0</v>
      </c>
      <c r="AT38" s="326">
        <v>0</v>
      </c>
      <c r="AU38" s="326">
        <v>0</v>
      </c>
      <c r="AV38" s="326">
        <v>0</v>
      </c>
      <c r="AW38" s="326">
        <v>0</v>
      </c>
      <c r="AX38" s="326">
        <v>0</v>
      </c>
      <c r="AY38" s="326">
        <v>0</v>
      </c>
      <c r="AZ38" s="326">
        <v>0</v>
      </c>
      <c r="BA38" s="326">
        <v>0</v>
      </c>
      <c r="BB38" s="326">
        <v>0</v>
      </c>
      <c r="BC38" s="326">
        <v>0</v>
      </c>
      <c r="BD38" s="326">
        <v>0</v>
      </c>
      <c r="BE38" s="326">
        <v>0</v>
      </c>
      <c r="BF38" s="326">
        <v>0</v>
      </c>
      <c r="BG38" s="326">
        <v>0</v>
      </c>
      <c r="BH38" s="326">
        <v>0</v>
      </c>
      <c r="BI38" s="326">
        <v>0</v>
      </c>
      <c r="BJ38" s="326">
        <v>0</v>
      </c>
      <c r="BK38" s="326">
        <v>0</v>
      </c>
      <c r="BL38" s="326">
        <v>0</v>
      </c>
      <c r="BM38" s="326">
        <v>0</v>
      </c>
      <c r="BN38" s="326">
        <v>0</v>
      </c>
      <c r="BO38" s="326">
        <v>0</v>
      </c>
      <c r="BP38" s="326">
        <v>0</v>
      </c>
      <c r="BQ38" s="326">
        <v>0</v>
      </c>
      <c r="BR38" s="326">
        <v>0</v>
      </c>
      <c r="BS38" s="326">
        <v>0</v>
      </c>
      <c r="BT38" s="326">
        <v>0</v>
      </c>
      <c r="BU38" s="326">
        <v>0</v>
      </c>
      <c r="BV38" s="326">
        <v>0</v>
      </c>
      <c r="BW38" s="326">
        <v>0</v>
      </c>
      <c r="BX38" s="326">
        <v>0</v>
      </c>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row>
    <row r="39" spans="1:108" s="32" customFormat="1" ht="42" customHeight="1" x14ac:dyDescent="0.25">
      <c r="B39" s="421" t="s">
        <v>128</v>
      </c>
      <c r="C39" s="422" t="s">
        <v>129</v>
      </c>
      <c r="D39" s="444" t="s">
        <v>93</v>
      </c>
      <c r="E39" s="444" t="s">
        <v>190</v>
      </c>
      <c r="F39" s="73" t="s">
        <v>190</v>
      </c>
      <c r="G39" s="73" t="s">
        <v>190</v>
      </c>
      <c r="H39" s="73" t="s">
        <v>190</v>
      </c>
      <c r="I39" s="326">
        <v>0</v>
      </c>
      <c r="J39" s="326">
        <v>0</v>
      </c>
      <c r="K39" s="73" t="s">
        <v>190</v>
      </c>
      <c r="L39" s="73">
        <v>0</v>
      </c>
      <c r="M39" s="73">
        <v>0</v>
      </c>
      <c r="N39" s="73" t="s">
        <v>190</v>
      </c>
      <c r="O39" s="73">
        <v>0</v>
      </c>
      <c r="P39" s="73">
        <v>0</v>
      </c>
      <c r="Q39" s="326">
        <v>0</v>
      </c>
      <c r="R39" s="326">
        <v>0</v>
      </c>
      <c r="S39" s="326">
        <v>0</v>
      </c>
      <c r="T39" s="326">
        <v>0</v>
      </c>
      <c r="U39" s="326">
        <v>0</v>
      </c>
      <c r="V39" s="326">
        <v>0</v>
      </c>
      <c r="W39" s="326">
        <v>0</v>
      </c>
      <c r="X39" s="326">
        <v>0</v>
      </c>
      <c r="Y39" s="326">
        <v>0</v>
      </c>
      <c r="Z39" s="326">
        <v>0</v>
      </c>
      <c r="AA39" s="326">
        <v>0</v>
      </c>
      <c r="AB39" s="326">
        <v>0</v>
      </c>
      <c r="AC39" s="326">
        <v>0</v>
      </c>
      <c r="AD39" s="326">
        <v>0</v>
      </c>
      <c r="AE39" s="326">
        <v>0</v>
      </c>
      <c r="AF39" s="326">
        <v>0</v>
      </c>
      <c r="AG39" s="326">
        <v>0</v>
      </c>
      <c r="AH39" s="326">
        <v>0</v>
      </c>
      <c r="AI39" s="326">
        <v>0</v>
      </c>
      <c r="AJ39" s="326">
        <v>0</v>
      </c>
      <c r="AK39" s="326">
        <v>0</v>
      </c>
      <c r="AL39" s="326">
        <v>0</v>
      </c>
      <c r="AM39" s="326">
        <v>0</v>
      </c>
      <c r="AN39" s="326">
        <v>0</v>
      </c>
      <c r="AO39" s="326">
        <v>0</v>
      </c>
      <c r="AP39" s="326">
        <v>0</v>
      </c>
      <c r="AQ39" s="326">
        <v>0</v>
      </c>
      <c r="AR39" s="326">
        <v>0</v>
      </c>
      <c r="AS39" s="326">
        <v>0</v>
      </c>
      <c r="AT39" s="326">
        <v>0</v>
      </c>
      <c r="AU39" s="326">
        <v>0</v>
      </c>
      <c r="AV39" s="326">
        <v>0</v>
      </c>
      <c r="AW39" s="326">
        <v>0</v>
      </c>
      <c r="AX39" s="326">
        <v>0</v>
      </c>
      <c r="AY39" s="326">
        <v>0</v>
      </c>
      <c r="AZ39" s="326">
        <v>0</v>
      </c>
      <c r="BA39" s="326">
        <v>0</v>
      </c>
      <c r="BB39" s="326">
        <v>0</v>
      </c>
      <c r="BC39" s="326">
        <v>0</v>
      </c>
      <c r="BD39" s="326">
        <v>0</v>
      </c>
      <c r="BE39" s="326">
        <v>0</v>
      </c>
      <c r="BF39" s="326">
        <v>0</v>
      </c>
      <c r="BG39" s="326">
        <v>0</v>
      </c>
      <c r="BH39" s="326">
        <v>0</v>
      </c>
      <c r="BI39" s="326">
        <v>0</v>
      </c>
      <c r="BJ39" s="326">
        <v>0</v>
      </c>
      <c r="BK39" s="326">
        <v>0</v>
      </c>
      <c r="BL39" s="326">
        <v>0</v>
      </c>
      <c r="BM39" s="326">
        <v>0</v>
      </c>
      <c r="BN39" s="326">
        <v>0</v>
      </c>
      <c r="BO39" s="326">
        <v>0</v>
      </c>
      <c r="BP39" s="326">
        <v>0</v>
      </c>
      <c r="BQ39" s="326">
        <v>0</v>
      </c>
      <c r="BR39" s="326">
        <v>0</v>
      </c>
      <c r="BS39" s="326">
        <v>0</v>
      </c>
      <c r="BT39" s="326">
        <v>0</v>
      </c>
      <c r="BU39" s="326">
        <v>0</v>
      </c>
      <c r="BV39" s="326">
        <v>0</v>
      </c>
      <c r="BW39" s="326">
        <v>0</v>
      </c>
      <c r="BX39" s="326" t="s">
        <v>190</v>
      </c>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row>
    <row r="40" spans="1:108" s="71" customFormat="1" ht="48" customHeight="1" x14ac:dyDescent="0.25">
      <c r="A40" s="69"/>
      <c r="B40" s="394" t="s">
        <v>130</v>
      </c>
      <c r="C40" s="395" t="s">
        <v>131</v>
      </c>
      <c r="D40" s="441" t="s">
        <v>93</v>
      </c>
      <c r="E40" s="441" t="s">
        <v>190</v>
      </c>
      <c r="F40" s="442" t="s">
        <v>190</v>
      </c>
      <c r="G40" s="442" t="s">
        <v>190</v>
      </c>
      <c r="H40" s="442" t="s">
        <v>190</v>
      </c>
      <c r="I40" s="396">
        <f>I41+I52+I55+I65</f>
        <v>0</v>
      </c>
      <c r="J40" s="396">
        <f>J41+J52+J55+J65</f>
        <v>0</v>
      </c>
      <c r="K40" s="442" t="s">
        <v>190</v>
      </c>
      <c r="L40" s="442">
        <f>L41+L52+L55+L65</f>
        <v>0</v>
      </c>
      <c r="M40" s="442">
        <f>M41+M52+M55+M65</f>
        <v>0</v>
      </c>
      <c r="N40" s="442" t="s">
        <v>190</v>
      </c>
      <c r="O40" s="442">
        <v>0</v>
      </c>
      <c r="P40" s="442">
        <f t="shared" ref="P40:AL40" si="23">P41+P52+P55+P65</f>
        <v>0</v>
      </c>
      <c r="Q40" s="396">
        <f t="shared" si="23"/>
        <v>0</v>
      </c>
      <c r="R40" s="396">
        <f t="shared" si="23"/>
        <v>0</v>
      </c>
      <c r="S40" s="396">
        <f t="shared" si="23"/>
        <v>0</v>
      </c>
      <c r="T40" s="396">
        <f t="shared" si="23"/>
        <v>0</v>
      </c>
      <c r="U40" s="396">
        <f t="shared" si="23"/>
        <v>34.5</v>
      </c>
      <c r="V40" s="396">
        <f>V41+V52+V55+V65+V44</f>
        <v>17.549099999999999</v>
      </c>
      <c r="W40" s="396">
        <f t="shared" si="23"/>
        <v>0</v>
      </c>
      <c r="X40" s="396">
        <f t="shared" si="23"/>
        <v>0</v>
      </c>
      <c r="Y40" s="396">
        <f t="shared" si="23"/>
        <v>0</v>
      </c>
      <c r="Z40" s="396">
        <f t="shared" si="23"/>
        <v>0</v>
      </c>
      <c r="AA40" s="396">
        <f t="shared" si="23"/>
        <v>0</v>
      </c>
      <c r="AB40" s="396">
        <f t="shared" si="23"/>
        <v>0</v>
      </c>
      <c r="AC40" s="396">
        <f t="shared" si="23"/>
        <v>0</v>
      </c>
      <c r="AD40" s="396">
        <f t="shared" si="23"/>
        <v>0</v>
      </c>
      <c r="AE40" s="396">
        <f t="shared" si="23"/>
        <v>0</v>
      </c>
      <c r="AF40" s="396">
        <f t="shared" si="23"/>
        <v>0</v>
      </c>
      <c r="AG40" s="396">
        <f t="shared" si="23"/>
        <v>0</v>
      </c>
      <c r="AH40" s="396">
        <f t="shared" si="23"/>
        <v>0</v>
      </c>
      <c r="AI40" s="396">
        <f t="shared" si="23"/>
        <v>0</v>
      </c>
      <c r="AJ40" s="396">
        <f>AJ41+AJ52+AJ55+AJ65+AJ44</f>
        <v>4.5</v>
      </c>
      <c r="AK40" s="396">
        <f t="shared" si="23"/>
        <v>0</v>
      </c>
      <c r="AL40" s="396">
        <f t="shared" si="23"/>
        <v>0</v>
      </c>
      <c r="AM40" s="396">
        <f>AM41+AM52+AM55+AM65+AM44</f>
        <v>4.5</v>
      </c>
      <c r="AN40" s="396">
        <f t="shared" ref="AN40:BW40" si="24">AN41+AN52+AN55+AN65+AN44</f>
        <v>0</v>
      </c>
      <c r="AO40" s="396">
        <f t="shared" si="24"/>
        <v>2.0001000000000002</v>
      </c>
      <c r="AP40" s="396">
        <f t="shared" si="24"/>
        <v>0</v>
      </c>
      <c r="AQ40" s="396">
        <f t="shared" si="24"/>
        <v>0</v>
      </c>
      <c r="AR40" s="396">
        <f t="shared" si="24"/>
        <v>2.0001000000000002</v>
      </c>
      <c r="AS40" s="396">
        <f t="shared" si="24"/>
        <v>0</v>
      </c>
      <c r="AT40" s="396">
        <f t="shared" si="24"/>
        <v>2.9409999999999998</v>
      </c>
      <c r="AU40" s="396">
        <f t="shared" si="24"/>
        <v>0</v>
      </c>
      <c r="AV40" s="396">
        <f t="shared" si="24"/>
        <v>0</v>
      </c>
      <c r="AW40" s="396">
        <f t="shared" si="24"/>
        <v>2.9409999999999998</v>
      </c>
      <c r="AX40" s="396">
        <f t="shared" si="24"/>
        <v>0</v>
      </c>
      <c r="AY40" s="396">
        <f t="shared" si="24"/>
        <v>2.9409999999999998</v>
      </c>
      <c r="AZ40" s="396">
        <f t="shared" si="24"/>
        <v>0</v>
      </c>
      <c r="BA40" s="396">
        <f t="shared" si="24"/>
        <v>0</v>
      </c>
      <c r="BB40" s="396">
        <f t="shared" si="24"/>
        <v>2.9409999999999998</v>
      </c>
      <c r="BC40" s="396">
        <f t="shared" si="24"/>
        <v>0</v>
      </c>
      <c r="BD40" s="396">
        <f t="shared" si="24"/>
        <v>7.7942</v>
      </c>
      <c r="BE40" s="396">
        <f t="shared" si="24"/>
        <v>0</v>
      </c>
      <c r="BF40" s="396">
        <f t="shared" si="24"/>
        <v>0</v>
      </c>
      <c r="BG40" s="396">
        <f t="shared" si="24"/>
        <v>7.7942</v>
      </c>
      <c r="BH40" s="396">
        <f t="shared" si="24"/>
        <v>0</v>
      </c>
      <c r="BI40" s="396">
        <f t="shared" si="24"/>
        <v>8.7940000000000005</v>
      </c>
      <c r="BJ40" s="396">
        <f t="shared" si="24"/>
        <v>0</v>
      </c>
      <c r="BK40" s="396">
        <f t="shared" si="24"/>
        <v>0</v>
      </c>
      <c r="BL40" s="396">
        <f t="shared" si="24"/>
        <v>8.7940000000000005</v>
      </c>
      <c r="BM40" s="396">
        <f t="shared" si="24"/>
        <v>0</v>
      </c>
      <c r="BN40" s="396">
        <f t="shared" si="24"/>
        <v>15.235199999999999</v>
      </c>
      <c r="BO40" s="396">
        <f t="shared" si="24"/>
        <v>0</v>
      </c>
      <c r="BP40" s="396">
        <f t="shared" si="24"/>
        <v>0</v>
      </c>
      <c r="BQ40" s="396">
        <f t="shared" si="24"/>
        <v>15.235199999999999</v>
      </c>
      <c r="BR40" s="396">
        <f t="shared" si="24"/>
        <v>0</v>
      </c>
      <c r="BS40" s="396">
        <f t="shared" si="24"/>
        <v>13.735099999999999</v>
      </c>
      <c r="BT40" s="396">
        <f t="shared" si="24"/>
        <v>0</v>
      </c>
      <c r="BU40" s="396">
        <f t="shared" si="24"/>
        <v>0</v>
      </c>
      <c r="BV40" s="396">
        <f t="shared" si="24"/>
        <v>13.735099999999999</v>
      </c>
      <c r="BW40" s="396">
        <f t="shared" si="24"/>
        <v>0</v>
      </c>
      <c r="BX40" s="396" t="s">
        <v>190</v>
      </c>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69"/>
      <c r="CX40" s="69"/>
      <c r="CY40" s="69"/>
      <c r="CZ40" s="69"/>
      <c r="DA40" s="69"/>
      <c r="DB40" s="69"/>
      <c r="DC40" s="69"/>
      <c r="DD40" s="69"/>
    </row>
    <row r="41" spans="1:108" s="32" customFormat="1" ht="48" customHeight="1" x14ac:dyDescent="0.25">
      <c r="B41" s="394" t="s">
        <v>132</v>
      </c>
      <c r="C41" s="395" t="s">
        <v>133</v>
      </c>
      <c r="D41" s="394" t="s">
        <v>93</v>
      </c>
      <c r="E41" s="397" t="s">
        <v>190</v>
      </c>
      <c r="F41" s="394" t="s">
        <v>190</v>
      </c>
      <c r="G41" s="394" t="s">
        <v>190</v>
      </c>
      <c r="H41" s="394" t="s">
        <v>190</v>
      </c>
      <c r="I41" s="396">
        <f>I42+I44</f>
        <v>0</v>
      </c>
      <c r="J41" s="396">
        <f>J42+J44</f>
        <v>0</v>
      </c>
      <c r="K41" s="394" t="s">
        <v>190</v>
      </c>
      <c r="L41" s="405">
        <f>L42+L44</f>
        <v>0</v>
      </c>
      <c r="M41" s="394">
        <f>M42+M44</f>
        <v>0</v>
      </c>
      <c r="N41" s="394" t="s">
        <v>190</v>
      </c>
      <c r="O41" s="405">
        <f t="shared" ref="O41:BM41" si="25">O42</f>
        <v>0</v>
      </c>
      <c r="P41" s="394">
        <f t="shared" si="25"/>
        <v>0</v>
      </c>
      <c r="Q41" s="396">
        <f t="shared" si="25"/>
        <v>0</v>
      </c>
      <c r="R41" s="396">
        <f t="shared" si="25"/>
        <v>0</v>
      </c>
      <c r="S41" s="396">
        <f t="shared" si="25"/>
        <v>0</v>
      </c>
      <c r="T41" s="396">
        <f t="shared" si="25"/>
        <v>0</v>
      </c>
      <c r="U41" s="396">
        <f>U42</f>
        <v>0</v>
      </c>
      <c r="V41" s="396">
        <f>V42</f>
        <v>0</v>
      </c>
      <c r="W41" s="396">
        <f>W42+W44</f>
        <v>0</v>
      </c>
      <c r="X41" s="396">
        <f>X42+X44</f>
        <v>0</v>
      </c>
      <c r="Y41" s="396">
        <f>Y42+Y44</f>
        <v>0</v>
      </c>
      <c r="Z41" s="396">
        <f t="shared" si="25"/>
        <v>0</v>
      </c>
      <c r="AA41" s="396">
        <f t="shared" si="25"/>
        <v>0</v>
      </c>
      <c r="AB41" s="396">
        <f t="shared" si="25"/>
        <v>0</v>
      </c>
      <c r="AC41" s="396">
        <f>AC42+AC44</f>
        <v>0</v>
      </c>
      <c r="AD41" s="396">
        <f t="shared" si="25"/>
        <v>0</v>
      </c>
      <c r="AE41" s="396">
        <f>AE42</f>
        <v>0</v>
      </c>
      <c r="AF41" s="396">
        <f t="shared" si="25"/>
        <v>0</v>
      </c>
      <c r="AG41" s="396">
        <f t="shared" si="25"/>
        <v>0</v>
      </c>
      <c r="AH41" s="396">
        <f>AH42+AH44</f>
        <v>0</v>
      </c>
      <c r="AI41" s="396">
        <f t="shared" si="25"/>
        <v>0</v>
      </c>
      <c r="AJ41" s="396">
        <f t="shared" si="25"/>
        <v>0</v>
      </c>
      <c r="AK41" s="396">
        <f t="shared" si="25"/>
        <v>0</v>
      </c>
      <c r="AL41" s="396">
        <f t="shared" si="25"/>
        <v>0</v>
      </c>
      <c r="AM41" s="396">
        <f>AM42</f>
        <v>0</v>
      </c>
      <c r="AN41" s="396">
        <f t="shared" si="25"/>
        <v>0</v>
      </c>
      <c r="AO41" s="396">
        <f t="shared" si="25"/>
        <v>0</v>
      </c>
      <c r="AP41" s="396">
        <f t="shared" si="25"/>
        <v>0</v>
      </c>
      <c r="AQ41" s="396">
        <f t="shared" si="25"/>
        <v>0</v>
      </c>
      <c r="AR41" s="396">
        <f>AR42</f>
        <v>0</v>
      </c>
      <c r="AS41" s="396">
        <f t="shared" si="25"/>
        <v>0</v>
      </c>
      <c r="AT41" s="396">
        <f t="shared" si="25"/>
        <v>0</v>
      </c>
      <c r="AU41" s="396">
        <f t="shared" si="25"/>
        <v>0</v>
      </c>
      <c r="AV41" s="396">
        <f t="shared" si="25"/>
        <v>0</v>
      </c>
      <c r="AW41" s="396">
        <f>AW42</f>
        <v>0</v>
      </c>
      <c r="AX41" s="396">
        <f t="shared" si="25"/>
        <v>0</v>
      </c>
      <c r="AY41" s="396">
        <f t="shared" si="25"/>
        <v>0</v>
      </c>
      <c r="AZ41" s="396">
        <f t="shared" si="25"/>
        <v>0</v>
      </c>
      <c r="BA41" s="396">
        <f t="shared" si="25"/>
        <v>0</v>
      </c>
      <c r="BB41" s="396">
        <f>BB42</f>
        <v>0</v>
      </c>
      <c r="BC41" s="396">
        <f t="shared" si="25"/>
        <v>0</v>
      </c>
      <c r="BD41" s="396">
        <f t="shared" si="25"/>
        <v>0</v>
      </c>
      <c r="BE41" s="396">
        <f t="shared" si="25"/>
        <v>0</v>
      </c>
      <c r="BF41" s="396">
        <f t="shared" si="25"/>
        <v>0</v>
      </c>
      <c r="BG41" s="396">
        <f>BG42</f>
        <v>0</v>
      </c>
      <c r="BH41" s="396">
        <f t="shared" si="25"/>
        <v>0</v>
      </c>
      <c r="BI41" s="396">
        <f>BI42</f>
        <v>0</v>
      </c>
      <c r="BJ41" s="396">
        <f t="shared" si="25"/>
        <v>0</v>
      </c>
      <c r="BK41" s="396">
        <f t="shared" si="25"/>
        <v>0</v>
      </c>
      <c r="BL41" s="396">
        <f>BL42</f>
        <v>0</v>
      </c>
      <c r="BM41" s="396">
        <f t="shared" si="25"/>
        <v>0</v>
      </c>
      <c r="BN41" s="396">
        <f>BN42</f>
        <v>0</v>
      </c>
      <c r="BO41" s="396">
        <f t="shared" ref="BO41:BW41" si="26">BO42</f>
        <v>0</v>
      </c>
      <c r="BP41" s="396">
        <f t="shared" si="26"/>
        <v>0</v>
      </c>
      <c r="BQ41" s="396">
        <f>BQ42</f>
        <v>0</v>
      </c>
      <c r="BR41" s="396">
        <f t="shared" si="26"/>
        <v>0</v>
      </c>
      <c r="BS41" s="396">
        <f>BS42</f>
        <v>0</v>
      </c>
      <c r="BT41" s="396">
        <f t="shared" si="26"/>
        <v>0</v>
      </c>
      <c r="BU41" s="396">
        <f t="shared" si="26"/>
        <v>0</v>
      </c>
      <c r="BV41" s="396">
        <f>BV42</f>
        <v>0</v>
      </c>
      <c r="BW41" s="396">
        <f t="shared" si="26"/>
        <v>0</v>
      </c>
      <c r="BX41" s="396" t="s">
        <v>190</v>
      </c>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row>
    <row r="42" spans="1:108" s="32" customFormat="1" ht="42" customHeight="1" x14ac:dyDescent="0.25">
      <c r="B42" s="424" t="s">
        <v>134</v>
      </c>
      <c r="C42" s="425" t="s">
        <v>135</v>
      </c>
      <c r="D42" s="424" t="s">
        <v>93</v>
      </c>
      <c r="E42" s="421" t="s">
        <v>190</v>
      </c>
      <c r="F42" s="424" t="s">
        <v>190</v>
      </c>
      <c r="G42" s="424" t="s">
        <v>190</v>
      </c>
      <c r="H42" s="424" t="s">
        <v>190</v>
      </c>
      <c r="I42" s="426">
        <f>SUM(I43:I43)</f>
        <v>0</v>
      </c>
      <c r="J42" s="426">
        <f>SUM(J43:J43)</f>
        <v>0</v>
      </c>
      <c r="K42" s="426" t="s">
        <v>190</v>
      </c>
      <c r="L42" s="426">
        <f>SUM(L43:L43)</f>
        <v>0</v>
      </c>
      <c r="M42" s="426">
        <f>SUM(M43:M43)</f>
        <v>0</v>
      </c>
      <c r="N42" s="426" t="s">
        <v>190</v>
      </c>
      <c r="O42" s="426">
        <f t="shared" ref="O42:AT42" si="27">SUM(O43:O43)</f>
        <v>0</v>
      </c>
      <c r="P42" s="426">
        <f t="shared" si="27"/>
        <v>0</v>
      </c>
      <c r="Q42" s="426">
        <f t="shared" si="27"/>
        <v>0</v>
      </c>
      <c r="R42" s="426">
        <f t="shared" si="27"/>
        <v>0</v>
      </c>
      <c r="S42" s="426">
        <f t="shared" si="27"/>
        <v>0</v>
      </c>
      <c r="T42" s="426">
        <f t="shared" si="27"/>
        <v>0</v>
      </c>
      <c r="U42" s="426">
        <f t="shared" si="27"/>
        <v>0</v>
      </c>
      <c r="V42" s="426">
        <f t="shared" si="27"/>
        <v>0</v>
      </c>
      <c r="W42" s="426">
        <f t="shared" si="27"/>
        <v>0</v>
      </c>
      <c r="X42" s="426">
        <f t="shared" si="27"/>
        <v>0</v>
      </c>
      <c r="Y42" s="426">
        <f t="shared" si="27"/>
        <v>0</v>
      </c>
      <c r="Z42" s="426">
        <f t="shared" si="27"/>
        <v>0</v>
      </c>
      <c r="AA42" s="426">
        <f t="shared" si="27"/>
        <v>0</v>
      </c>
      <c r="AB42" s="426">
        <f t="shared" si="27"/>
        <v>0</v>
      </c>
      <c r="AC42" s="426">
        <f t="shared" si="27"/>
        <v>0</v>
      </c>
      <c r="AD42" s="426">
        <f t="shared" si="27"/>
        <v>0</v>
      </c>
      <c r="AE42" s="426">
        <f t="shared" si="27"/>
        <v>0</v>
      </c>
      <c r="AF42" s="426">
        <f t="shared" si="27"/>
        <v>0</v>
      </c>
      <c r="AG42" s="426">
        <f t="shared" si="27"/>
        <v>0</v>
      </c>
      <c r="AH42" s="426">
        <f t="shared" si="27"/>
        <v>0</v>
      </c>
      <c r="AI42" s="426">
        <f t="shared" si="27"/>
        <v>0</v>
      </c>
      <c r="AJ42" s="426">
        <f t="shared" si="27"/>
        <v>0</v>
      </c>
      <c r="AK42" s="426">
        <f t="shared" si="27"/>
        <v>0</v>
      </c>
      <c r="AL42" s="426">
        <f t="shared" si="27"/>
        <v>0</v>
      </c>
      <c r="AM42" s="426">
        <f t="shared" si="27"/>
        <v>0</v>
      </c>
      <c r="AN42" s="426">
        <f t="shared" si="27"/>
        <v>0</v>
      </c>
      <c r="AO42" s="426">
        <f t="shared" si="27"/>
        <v>0</v>
      </c>
      <c r="AP42" s="426">
        <f t="shared" si="27"/>
        <v>0</v>
      </c>
      <c r="AQ42" s="426">
        <f t="shared" si="27"/>
        <v>0</v>
      </c>
      <c r="AR42" s="426">
        <f t="shared" si="27"/>
        <v>0</v>
      </c>
      <c r="AS42" s="426">
        <f t="shared" si="27"/>
        <v>0</v>
      </c>
      <c r="AT42" s="426">
        <f t="shared" si="27"/>
        <v>0</v>
      </c>
      <c r="AU42" s="426">
        <f t="shared" ref="AU42:BW42" si="28">SUM(AU43:AU43)</f>
        <v>0</v>
      </c>
      <c r="AV42" s="426">
        <f t="shared" si="28"/>
        <v>0</v>
      </c>
      <c r="AW42" s="426">
        <f t="shared" si="28"/>
        <v>0</v>
      </c>
      <c r="AX42" s="426">
        <f t="shared" si="28"/>
        <v>0</v>
      </c>
      <c r="AY42" s="426">
        <f t="shared" si="28"/>
        <v>0</v>
      </c>
      <c r="AZ42" s="426">
        <f t="shared" si="28"/>
        <v>0</v>
      </c>
      <c r="BA42" s="426">
        <f t="shared" si="28"/>
        <v>0</v>
      </c>
      <c r="BB42" s="426">
        <f t="shared" si="28"/>
        <v>0</v>
      </c>
      <c r="BC42" s="426">
        <f t="shared" si="28"/>
        <v>0</v>
      </c>
      <c r="BD42" s="426">
        <f t="shared" si="28"/>
        <v>0</v>
      </c>
      <c r="BE42" s="426">
        <f t="shared" si="28"/>
        <v>0</v>
      </c>
      <c r="BF42" s="426">
        <f t="shared" si="28"/>
        <v>0</v>
      </c>
      <c r="BG42" s="426">
        <f t="shared" si="28"/>
        <v>0</v>
      </c>
      <c r="BH42" s="426">
        <f t="shared" si="28"/>
        <v>0</v>
      </c>
      <c r="BI42" s="426">
        <f t="shared" si="28"/>
        <v>0</v>
      </c>
      <c r="BJ42" s="426">
        <f t="shared" si="28"/>
        <v>0</v>
      </c>
      <c r="BK42" s="426">
        <f t="shared" si="28"/>
        <v>0</v>
      </c>
      <c r="BL42" s="426">
        <f t="shared" si="28"/>
        <v>0</v>
      </c>
      <c r="BM42" s="426">
        <f t="shared" si="28"/>
        <v>0</v>
      </c>
      <c r="BN42" s="426">
        <f t="shared" si="28"/>
        <v>0</v>
      </c>
      <c r="BO42" s="426">
        <f t="shared" si="28"/>
        <v>0</v>
      </c>
      <c r="BP42" s="426">
        <f t="shared" si="28"/>
        <v>0</v>
      </c>
      <c r="BQ42" s="426">
        <f t="shared" si="28"/>
        <v>0</v>
      </c>
      <c r="BR42" s="426">
        <f t="shared" si="28"/>
        <v>0</v>
      </c>
      <c r="BS42" s="426">
        <f t="shared" si="28"/>
        <v>0</v>
      </c>
      <c r="BT42" s="426">
        <f t="shared" si="28"/>
        <v>0</v>
      </c>
      <c r="BU42" s="426">
        <f t="shared" si="28"/>
        <v>0</v>
      </c>
      <c r="BV42" s="426">
        <f t="shared" si="28"/>
        <v>0</v>
      </c>
      <c r="BW42" s="426">
        <f t="shared" si="28"/>
        <v>0</v>
      </c>
      <c r="BX42" s="426" t="s">
        <v>190</v>
      </c>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row>
    <row r="43" spans="1:108" s="32" customFormat="1" hidden="1" x14ac:dyDescent="0.25">
      <c r="B43" s="76"/>
      <c r="C43" s="428"/>
      <c r="D43" s="76"/>
      <c r="E43" s="76"/>
      <c r="F43" s="412"/>
      <c r="G43" s="412"/>
      <c r="H43" s="412"/>
      <c r="I43" s="78">
        <v>0</v>
      </c>
      <c r="J43" s="78">
        <v>0</v>
      </c>
      <c r="K43" s="78" t="s">
        <v>190</v>
      </c>
      <c r="L43" s="78">
        <v>0</v>
      </c>
      <c r="M43" s="78">
        <v>0</v>
      </c>
      <c r="N43" s="78" t="s">
        <v>190</v>
      </c>
      <c r="O43" s="78">
        <v>0</v>
      </c>
      <c r="P43" s="78">
        <v>0</v>
      </c>
      <c r="Q43" s="78" t="s">
        <v>190</v>
      </c>
      <c r="R43" s="78" t="s">
        <v>190</v>
      </c>
      <c r="S43" s="78" t="s">
        <v>190</v>
      </c>
      <c r="T43" s="78" t="s">
        <v>190</v>
      </c>
      <c r="U43" s="77">
        <f>P43+W43</f>
        <v>0</v>
      </c>
      <c r="V43" s="77">
        <f>Y43+P43</f>
        <v>0</v>
      </c>
      <c r="W43" s="77">
        <f>Z43+AJ43+AT43+BD43</f>
        <v>0</v>
      </c>
      <c r="X43" s="77">
        <f>Z43+AJ43+AT43+BD43</f>
        <v>0</v>
      </c>
      <c r="Y43" s="77">
        <f>AE43+AO43+AY43+BI43</f>
        <v>0</v>
      </c>
      <c r="Z43" s="78">
        <f>SUM(AA43:AD43)</f>
        <v>0</v>
      </c>
      <c r="AA43" s="78">
        <v>0</v>
      </c>
      <c r="AB43" s="78">
        <v>0</v>
      </c>
      <c r="AC43" s="79">
        <v>0</v>
      </c>
      <c r="AD43" s="78">
        <v>0</v>
      </c>
      <c r="AE43" s="78">
        <f>SUM(AF43:AI43)</f>
        <v>0</v>
      </c>
      <c r="AF43" s="78">
        <v>0</v>
      </c>
      <c r="AG43" s="78">
        <v>0</v>
      </c>
      <c r="AH43" s="79">
        <v>0</v>
      </c>
      <c r="AI43" s="78">
        <v>0</v>
      </c>
      <c r="AJ43" s="77">
        <f t="shared" ref="AJ43:AJ49" si="29">SUM(AK43:AN43)</f>
        <v>0</v>
      </c>
      <c r="AK43" s="77">
        <v>0</v>
      </c>
      <c r="AL43" s="77">
        <v>0</v>
      </c>
      <c r="AM43" s="79"/>
      <c r="AN43" s="77">
        <v>0</v>
      </c>
      <c r="AO43" s="77">
        <f>SUM(AP43:AS43)</f>
        <v>0</v>
      </c>
      <c r="AP43" s="77">
        <v>0</v>
      </c>
      <c r="AQ43" s="77">
        <v>0</v>
      </c>
      <c r="AR43" s="79"/>
      <c r="AS43" s="77">
        <v>0</v>
      </c>
      <c r="AT43" s="78">
        <f t="shared" ref="AT43:AT49" si="30">SUM(AU43:AX43)</f>
        <v>0</v>
      </c>
      <c r="AU43" s="78">
        <v>0</v>
      </c>
      <c r="AV43" s="78">
        <v>0</v>
      </c>
      <c r="AW43" s="79">
        <v>0</v>
      </c>
      <c r="AX43" s="78">
        <v>0</v>
      </c>
      <c r="AY43" s="78">
        <f>SUM(AZ43:BC43)</f>
        <v>0</v>
      </c>
      <c r="AZ43" s="78">
        <v>0</v>
      </c>
      <c r="BA43" s="78">
        <v>0</v>
      </c>
      <c r="BB43" s="79">
        <v>0</v>
      </c>
      <c r="BC43" s="78">
        <v>0</v>
      </c>
      <c r="BD43" s="78">
        <f>SUM(BE43:BH43)</f>
        <v>0</v>
      </c>
      <c r="BE43" s="78">
        <v>0</v>
      </c>
      <c r="BF43" s="78">
        <v>0</v>
      </c>
      <c r="BG43" s="79">
        <v>0</v>
      </c>
      <c r="BH43" s="78">
        <v>0</v>
      </c>
      <c r="BI43" s="78">
        <f>SUM(BJ43:BM43)</f>
        <v>0</v>
      </c>
      <c r="BJ43" s="78">
        <v>0</v>
      </c>
      <c r="BK43" s="78">
        <v>0</v>
      </c>
      <c r="BL43" s="79">
        <f>BG43</f>
        <v>0</v>
      </c>
      <c r="BM43" s="78">
        <v>0</v>
      </c>
      <c r="BN43" s="78">
        <f>BD43+AT43+Z43+AJ43</f>
        <v>0</v>
      </c>
      <c r="BO43" s="78">
        <f>BE43+AU43+AA43+AK43</f>
        <v>0</v>
      </c>
      <c r="BP43" s="78">
        <f>BF43+AV43+AB43+AL43</f>
        <v>0</v>
      </c>
      <c r="BQ43" s="79">
        <f>BG43+AW43+AC43+AM43</f>
        <v>0</v>
      </c>
      <c r="BR43" s="78">
        <f t="shared" ref="BR43:BW43" si="31">BH43+AX43+AD43+AN43</f>
        <v>0</v>
      </c>
      <c r="BS43" s="78">
        <f t="shared" si="31"/>
        <v>0</v>
      </c>
      <c r="BT43" s="78">
        <f t="shared" si="31"/>
        <v>0</v>
      </c>
      <c r="BU43" s="78">
        <f t="shared" si="31"/>
        <v>0</v>
      </c>
      <c r="BV43" s="79">
        <f t="shared" si="31"/>
        <v>0</v>
      </c>
      <c r="BW43" s="78">
        <f t="shared" si="31"/>
        <v>0</v>
      </c>
      <c r="BX43" s="455" t="s">
        <v>190</v>
      </c>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row>
    <row r="44" spans="1:108" s="32" customFormat="1" ht="48" customHeight="1" x14ac:dyDescent="0.25">
      <c r="B44" s="429" t="s">
        <v>139</v>
      </c>
      <c r="C44" s="430" t="s">
        <v>140</v>
      </c>
      <c r="D44" s="429" t="s">
        <v>93</v>
      </c>
      <c r="E44" s="429" t="s">
        <v>190</v>
      </c>
      <c r="F44" s="429" t="s">
        <v>190</v>
      </c>
      <c r="G44" s="429" t="s">
        <v>190</v>
      </c>
      <c r="H44" s="429" t="s">
        <v>190</v>
      </c>
      <c r="I44" s="456">
        <v>0</v>
      </c>
      <c r="J44" s="456">
        <v>0</v>
      </c>
      <c r="K44" s="456" t="s">
        <v>190</v>
      </c>
      <c r="L44" s="456">
        <f>SUBTOTAL(9,L45:L51)</f>
        <v>0</v>
      </c>
      <c r="M44" s="456">
        <f t="shared" ref="M44:BW44" si="32">SUBTOTAL(9,M45:M51)</f>
        <v>0</v>
      </c>
      <c r="N44" s="456">
        <f t="shared" si="32"/>
        <v>0</v>
      </c>
      <c r="O44" s="456">
        <f t="shared" si="32"/>
        <v>0</v>
      </c>
      <c r="P44" s="456">
        <f t="shared" si="32"/>
        <v>0</v>
      </c>
      <c r="Q44" s="456">
        <f t="shared" si="32"/>
        <v>0</v>
      </c>
      <c r="R44" s="456">
        <f t="shared" si="32"/>
        <v>0</v>
      </c>
      <c r="S44" s="456">
        <f t="shared" si="32"/>
        <v>0</v>
      </c>
      <c r="T44" s="456">
        <f t="shared" si="32"/>
        <v>0</v>
      </c>
      <c r="U44" s="456">
        <f t="shared" si="32"/>
        <v>10.735199999999999</v>
      </c>
      <c r="V44" s="456">
        <f>SUBTOTAL(9,V45:V51)</f>
        <v>17.548999999999999</v>
      </c>
      <c r="W44" s="456">
        <f t="shared" si="32"/>
        <v>0</v>
      </c>
      <c r="X44" s="456">
        <f t="shared" si="32"/>
        <v>0</v>
      </c>
      <c r="Y44" s="456">
        <f t="shared" si="32"/>
        <v>0</v>
      </c>
      <c r="Z44" s="456">
        <f t="shared" si="32"/>
        <v>0</v>
      </c>
      <c r="AA44" s="456">
        <f t="shared" si="32"/>
        <v>0</v>
      </c>
      <c r="AB44" s="456">
        <f t="shared" si="32"/>
        <v>0</v>
      </c>
      <c r="AC44" s="456">
        <f t="shared" si="32"/>
        <v>0</v>
      </c>
      <c r="AD44" s="456">
        <f t="shared" si="32"/>
        <v>0</v>
      </c>
      <c r="AE44" s="456">
        <f t="shared" si="32"/>
        <v>0</v>
      </c>
      <c r="AF44" s="456">
        <f t="shared" si="32"/>
        <v>0</v>
      </c>
      <c r="AG44" s="456">
        <f t="shared" si="32"/>
        <v>0</v>
      </c>
      <c r="AH44" s="456">
        <f t="shared" si="32"/>
        <v>0</v>
      </c>
      <c r="AI44" s="456">
        <f t="shared" si="32"/>
        <v>0</v>
      </c>
      <c r="AJ44" s="456">
        <f t="shared" si="32"/>
        <v>2</v>
      </c>
      <c r="AK44" s="456">
        <f t="shared" si="32"/>
        <v>0</v>
      </c>
      <c r="AL44" s="456">
        <f t="shared" si="32"/>
        <v>0</v>
      </c>
      <c r="AM44" s="456">
        <f t="shared" si="32"/>
        <v>2</v>
      </c>
      <c r="AN44" s="456">
        <f t="shared" si="32"/>
        <v>0</v>
      </c>
      <c r="AO44" s="456">
        <f t="shared" si="32"/>
        <v>2</v>
      </c>
      <c r="AP44" s="456">
        <f t="shared" si="32"/>
        <v>0</v>
      </c>
      <c r="AQ44" s="456">
        <f t="shared" si="32"/>
        <v>0</v>
      </c>
      <c r="AR44" s="456">
        <f t="shared" si="32"/>
        <v>2</v>
      </c>
      <c r="AS44" s="456">
        <f t="shared" si="32"/>
        <v>0</v>
      </c>
      <c r="AT44" s="456">
        <f t="shared" si="32"/>
        <v>2.9409999999999998</v>
      </c>
      <c r="AU44" s="456">
        <f t="shared" si="32"/>
        <v>0</v>
      </c>
      <c r="AV44" s="456">
        <f t="shared" si="32"/>
        <v>0</v>
      </c>
      <c r="AW44" s="456">
        <f t="shared" si="32"/>
        <v>2.9409999999999998</v>
      </c>
      <c r="AX44" s="456">
        <f t="shared" si="32"/>
        <v>0</v>
      </c>
      <c r="AY44" s="456">
        <f t="shared" si="32"/>
        <v>2.9409999999999998</v>
      </c>
      <c r="AZ44" s="456">
        <f t="shared" si="32"/>
        <v>0</v>
      </c>
      <c r="BA44" s="456">
        <f t="shared" si="32"/>
        <v>0</v>
      </c>
      <c r="BB44" s="456">
        <f t="shared" si="32"/>
        <v>2.9409999999999998</v>
      </c>
      <c r="BC44" s="456">
        <f t="shared" si="32"/>
        <v>0</v>
      </c>
      <c r="BD44" s="456">
        <f t="shared" si="32"/>
        <v>7.7942</v>
      </c>
      <c r="BE44" s="456">
        <f t="shared" si="32"/>
        <v>0</v>
      </c>
      <c r="BF44" s="456">
        <f t="shared" si="32"/>
        <v>0</v>
      </c>
      <c r="BG44" s="456">
        <f t="shared" si="32"/>
        <v>7.7942</v>
      </c>
      <c r="BH44" s="456">
        <f t="shared" si="32"/>
        <v>0</v>
      </c>
      <c r="BI44" s="456">
        <f t="shared" si="32"/>
        <v>8.7940000000000005</v>
      </c>
      <c r="BJ44" s="456">
        <f t="shared" si="32"/>
        <v>0</v>
      </c>
      <c r="BK44" s="456">
        <f t="shared" si="32"/>
        <v>0</v>
      </c>
      <c r="BL44" s="456">
        <f t="shared" si="32"/>
        <v>8.7940000000000005</v>
      </c>
      <c r="BM44" s="456">
        <f t="shared" si="32"/>
        <v>0</v>
      </c>
      <c r="BN44" s="456">
        <f t="shared" si="32"/>
        <v>12.735199999999999</v>
      </c>
      <c r="BO44" s="456">
        <f t="shared" si="32"/>
        <v>0</v>
      </c>
      <c r="BP44" s="456">
        <f t="shared" si="32"/>
        <v>0</v>
      </c>
      <c r="BQ44" s="456">
        <f t="shared" si="32"/>
        <v>12.735199999999999</v>
      </c>
      <c r="BR44" s="456">
        <f t="shared" si="32"/>
        <v>0</v>
      </c>
      <c r="BS44" s="456">
        <f t="shared" si="32"/>
        <v>13.734999999999999</v>
      </c>
      <c r="BT44" s="456">
        <f t="shared" si="32"/>
        <v>0</v>
      </c>
      <c r="BU44" s="456">
        <f t="shared" si="32"/>
        <v>0</v>
      </c>
      <c r="BV44" s="456">
        <f t="shared" si="32"/>
        <v>13.734999999999999</v>
      </c>
      <c r="BW44" s="456">
        <f t="shared" si="32"/>
        <v>0</v>
      </c>
      <c r="BX44" s="396" t="s">
        <v>190</v>
      </c>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row>
    <row r="45" spans="1:108" ht="33" customHeight="1" outlineLevel="1" x14ac:dyDescent="0.25">
      <c r="B45" s="76" t="s">
        <v>139</v>
      </c>
      <c r="C45" s="399" t="s">
        <v>827</v>
      </c>
      <c r="D45" s="76" t="s">
        <v>838</v>
      </c>
      <c r="E45" s="76" t="s">
        <v>288</v>
      </c>
      <c r="F45" s="76" t="s">
        <v>289</v>
      </c>
      <c r="G45" s="76" t="s">
        <v>331</v>
      </c>
      <c r="H45" s="76" t="s">
        <v>331</v>
      </c>
      <c r="I45" s="77">
        <v>0</v>
      </c>
      <c r="J45" s="77">
        <v>0</v>
      </c>
      <c r="K45" s="77">
        <v>0</v>
      </c>
      <c r="L45" s="77">
        <v>0</v>
      </c>
      <c r="M45" s="77">
        <v>0</v>
      </c>
      <c r="N45" s="77">
        <v>0</v>
      </c>
      <c r="O45" s="77">
        <v>0</v>
      </c>
      <c r="P45" s="77">
        <v>0</v>
      </c>
      <c r="Q45" s="77">
        <v>0</v>
      </c>
      <c r="R45" s="77">
        <v>0</v>
      </c>
      <c r="S45" s="77">
        <v>0</v>
      </c>
      <c r="T45" s="77">
        <v>0</v>
      </c>
      <c r="U45" s="77">
        <v>1.9810000000000001</v>
      </c>
      <c r="V45" s="77">
        <v>1.9810000000000001</v>
      </c>
      <c r="W45" s="77"/>
      <c r="X45" s="77"/>
      <c r="Y45" s="77">
        <v>0</v>
      </c>
      <c r="Z45" s="77">
        <v>0</v>
      </c>
      <c r="AA45" s="77">
        <v>0</v>
      </c>
      <c r="AB45" s="77">
        <v>0</v>
      </c>
      <c r="AC45" s="77">
        <v>0</v>
      </c>
      <c r="AD45" s="77">
        <v>0</v>
      </c>
      <c r="AE45" s="77">
        <v>0</v>
      </c>
      <c r="AF45" s="77">
        <v>0</v>
      </c>
      <c r="AG45" s="77">
        <v>0</v>
      </c>
      <c r="AH45" s="77">
        <v>0</v>
      </c>
      <c r="AI45" s="77">
        <v>0</v>
      </c>
      <c r="AJ45" s="77">
        <f t="shared" si="29"/>
        <v>0.4</v>
      </c>
      <c r="AK45" s="77">
        <v>0</v>
      </c>
      <c r="AL45" s="77">
        <v>0</v>
      </c>
      <c r="AM45" s="77">
        <v>0.4</v>
      </c>
      <c r="AN45" s="77">
        <v>0</v>
      </c>
      <c r="AO45" s="77">
        <f t="shared" ref="AO45:AO49" si="33">SUM(AP45:AS45)</f>
        <v>0.4</v>
      </c>
      <c r="AP45" s="77">
        <v>0</v>
      </c>
      <c r="AQ45" s="77">
        <v>0</v>
      </c>
      <c r="AR45" s="77">
        <v>0.4</v>
      </c>
      <c r="AS45" s="77">
        <v>0</v>
      </c>
      <c r="AT45" s="77">
        <f t="shared" si="30"/>
        <v>1.9810000000000001</v>
      </c>
      <c r="AU45" s="77">
        <v>0</v>
      </c>
      <c r="AV45" s="77">
        <v>0</v>
      </c>
      <c r="AW45" s="77">
        <v>1.9810000000000001</v>
      </c>
      <c r="AX45" s="77">
        <v>0</v>
      </c>
      <c r="AY45" s="77">
        <f t="shared" ref="AY45" si="34">SUM(AZ45:BC45)</f>
        <v>1.9810000000000001</v>
      </c>
      <c r="AZ45" s="77"/>
      <c r="BA45" s="77"/>
      <c r="BB45" s="77">
        <v>1.9810000000000001</v>
      </c>
      <c r="BC45" s="385"/>
      <c r="BD45" s="385">
        <f>SUM(BE45:BH45)</f>
        <v>0</v>
      </c>
      <c r="BE45" s="77">
        <v>0</v>
      </c>
      <c r="BF45" s="77">
        <v>0</v>
      </c>
      <c r="BG45" s="77">
        <v>0</v>
      </c>
      <c r="BH45" s="77">
        <v>0</v>
      </c>
      <c r="BI45" s="385"/>
      <c r="BJ45" s="385"/>
      <c r="BK45" s="385"/>
      <c r="BL45" s="77"/>
      <c r="BM45" s="385"/>
      <c r="BN45" s="77">
        <f t="shared" ref="BN45:BN49" si="35">BD45+AT45+AJ45</f>
        <v>2.3810000000000002</v>
      </c>
      <c r="BO45" s="77">
        <v>0</v>
      </c>
      <c r="BP45" s="77">
        <v>0</v>
      </c>
      <c r="BQ45" s="77">
        <f>BG45+AW45+AM45</f>
        <v>2.3810000000000002</v>
      </c>
      <c r="BR45" s="77">
        <v>0</v>
      </c>
      <c r="BS45" s="77">
        <f t="shared" ref="BS45:BS48" si="36">BI45+AY45+AO45</f>
        <v>2.3810000000000002</v>
      </c>
      <c r="BT45" s="77">
        <v>0</v>
      </c>
      <c r="BU45" s="77">
        <v>0</v>
      </c>
      <c r="BV45" s="77">
        <f t="shared" ref="BV45:BV48" si="37">BL45+BB45+AR45</f>
        <v>2.3810000000000002</v>
      </c>
      <c r="BW45" s="77">
        <v>0</v>
      </c>
      <c r="BX45" s="707" t="s">
        <v>190</v>
      </c>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37"/>
      <c r="CX45" s="37"/>
      <c r="CY45" s="37"/>
      <c r="CZ45" s="37"/>
      <c r="DA45" s="37"/>
      <c r="DB45" s="37"/>
      <c r="DC45" s="37"/>
      <c r="DD45" s="37"/>
    </row>
    <row r="46" spans="1:108" ht="33" customHeight="1" outlineLevel="1" x14ac:dyDescent="0.25">
      <c r="B46" s="388" t="s">
        <v>139</v>
      </c>
      <c r="C46" s="651" t="s">
        <v>828</v>
      </c>
      <c r="D46" s="688" t="s">
        <v>756</v>
      </c>
      <c r="E46" s="76" t="s">
        <v>288</v>
      </c>
      <c r="F46" s="76" t="s">
        <v>289</v>
      </c>
      <c r="G46" s="76" t="s">
        <v>332</v>
      </c>
      <c r="H46" s="76" t="s">
        <v>332</v>
      </c>
      <c r="I46" s="77">
        <v>0</v>
      </c>
      <c r="J46" s="77">
        <v>0</v>
      </c>
      <c r="K46" s="77">
        <v>0</v>
      </c>
      <c r="L46" s="77">
        <v>0</v>
      </c>
      <c r="M46" s="77">
        <v>0</v>
      </c>
      <c r="N46" s="77">
        <v>0</v>
      </c>
      <c r="O46" s="77">
        <v>0</v>
      </c>
      <c r="P46" s="77">
        <v>0</v>
      </c>
      <c r="Q46" s="77">
        <v>0</v>
      </c>
      <c r="R46" s="77">
        <v>0</v>
      </c>
      <c r="S46" s="77">
        <v>0</v>
      </c>
      <c r="T46" s="77">
        <v>0</v>
      </c>
      <c r="U46" s="77">
        <v>1.98</v>
      </c>
      <c r="V46" s="77">
        <v>1.98</v>
      </c>
      <c r="W46" s="77"/>
      <c r="X46" s="77"/>
      <c r="Y46" s="77">
        <v>0</v>
      </c>
      <c r="Z46" s="77">
        <v>0</v>
      </c>
      <c r="AA46" s="77">
        <v>0</v>
      </c>
      <c r="AB46" s="77">
        <v>0</v>
      </c>
      <c r="AC46" s="77">
        <v>0</v>
      </c>
      <c r="AD46" s="77">
        <v>0</v>
      </c>
      <c r="AE46" s="77">
        <v>0</v>
      </c>
      <c r="AF46" s="77">
        <v>0</v>
      </c>
      <c r="AG46" s="77">
        <v>0</v>
      </c>
      <c r="AH46" s="77">
        <v>0</v>
      </c>
      <c r="AI46" s="77">
        <v>0</v>
      </c>
      <c r="AJ46" s="77">
        <f t="shared" si="29"/>
        <v>0.4</v>
      </c>
      <c r="AK46" s="77">
        <v>0</v>
      </c>
      <c r="AL46" s="77">
        <v>0</v>
      </c>
      <c r="AM46" s="77">
        <v>0.4</v>
      </c>
      <c r="AN46" s="77">
        <v>0</v>
      </c>
      <c r="AO46" s="77">
        <f t="shared" si="33"/>
        <v>0.4</v>
      </c>
      <c r="AP46" s="77">
        <v>0</v>
      </c>
      <c r="AQ46" s="77">
        <v>0</v>
      </c>
      <c r="AR46" s="77">
        <v>0.4</v>
      </c>
      <c r="AS46" s="77">
        <v>0</v>
      </c>
      <c r="AT46" s="385">
        <f t="shared" si="30"/>
        <v>0</v>
      </c>
      <c r="AU46" s="77">
        <v>0</v>
      </c>
      <c r="AV46" s="77">
        <v>0</v>
      </c>
      <c r="AW46" s="77">
        <v>0</v>
      </c>
      <c r="AX46" s="77">
        <v>0</v>
      </c>
      <c r="AY46" s="77"/>
      <c r="AZ46" s="77"/>
      <c r="BA46" s="77"/>
      <c r="BB46" s="77"/>
      <c r="BC46" s="385"/>
      <c r="BD46" s="77">
        <f>SUM(BE46:BH46)</f>
        <v>1.98</v>
      </c>
      <c r="BE46" s="77">
        <v>0</v>
      </c>
      <c r="BF46" s="77">
        <v>0</v>
      </c>
      <c r="BG46" s="77">
        <v>1.98</v>
      </c>
      <c r="BH46" s="77">
        <v>0</v>
      </c>
      <c r="BI46" s="77">
        <f>SUM(BJ46:BM46)</f>
        <v>1.98</v>
      </c>
      <c r="BJ46" s="385"/>
      <c r="BK46" s="385"/>
      <c r="BL46" s="77">
        <v>1.98</v>
      </c>
      <c r="BM46" s="385"/>
      <c r="BN46" s="77">
        <f t="shared" si="35"/>
        <v>2.38</v>
      </c>
      <c r="BO46" s="77">
        <v>0</v>
      </c>
      <c r="BP46" s="77">
        <v>0</v>
      </c>
      <c r="BQ46" s="77">
        <f t="shared" ref="BQ46:BQ51" si="38">BG46+AW46+AM46</f>
        <v>2.38</v>
      </c>
      <c r="BR46" s="77">
        <v>0</v>
      </c>
      <c r="BS46" s="77">
        <f t="shared" si="36"/>
        <v>2.38</v>
      </c>
      <c r="BT46" s="77">
        <v>0</v>
      </c>
      <c r="BU46" s="77">
        <v>0</v>
      </c>
      <c r="BV46" s="77">
        <f t="shared" si="37"/>
        <v>2.38</v>
      </c>
      <c r="BW46" s="77">
        <v>0</v>
      </c>
      <c r="BX46" s="707" t="s">
        <v>190</v>
      </c>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37"/>
      <c r="CX46" s="37"/>
      <c r="CY46" s="37"/>
      <c r="CZ46" s="37"/>
      <c r="DA46" s="37"/>
      <c r="DB46" s="37"/>
      <c r="DC46" s="37"/>
      <c r="DD46" s="37"/>
    </row>
    <row r="47" spans="1:108" ht="33" customHeight="1" outlineLevel="1" x14ac:dyDescent="0.25">
      <c r="B47" s="388" t="s">
        <v>139</v>
      </c>
      <c r="C47" s="651" t="s">
        <v>829</v>
      </c>
      <c r="D47" s="688" t="s">
        <v>839</v>
      </c>
      <c r="E47" s="76" t="s">
        <v>288</v>
      </c>
      <c r="F47" s="76" t="s">
        <v>289</v>
      </c>
      <c r="G47" s="76" t="s">
        <v>332</v>
      </c>
      <c r="H47" s="76" t="s">
        <v>332</v>
      </c>
      <c r="I47" s="77">
        <v>0</v>
      </c>
      <c r="J47" s="77">
        <v>0</v>
      </c>
      <c r="K47" s="77">
        <v>0</v>
      </c>
      <c r="L47" s="77">
        <v>0</v>
      </c>
      <c r="M47" s="77">
        <v>0</v>
      </c>
      <c r="N47" s="77">
        <v>0</v>
      </c>
      <c r="O47" s="77">
        <v>0</v>
      </c>
      <c r="P47" s="77">
        <v>0</v>
      </c>
      <c r="Q47" s="77">
        <v>0</v>
      </c>
      <c r="R47" s="77">
        <v>0</v>
      </c>
      <c r="S47" s="77">
        <v>0</v>
      </c>
      <c r="T47" s="77">
        <v>0</v>
      </c>
      <c r="U47" s="77">
        <v>2.907</v>
      </c>
      <c r="V47" s="77">
        <v>2.907</v>
      </c>
      <c r="W47" s="77"/>
      <c r="X47" s="77"/>
      <c r="Y47" s="77">
        <v>0</v>
      </c>
      <c r="Z47" s="77">
        <v>0</v>
      </c>
      <c r="AA47" s="77">
        <v>0</v>
      </c>
      <c r="AB47" s="77">
        <v>0</v>
      </c>
      <c r="AC47" s="77">
        <v>0</v>
      </c>
      <c r="AD47" s="77">
        <v>0</v>
      </c>
      <c r="AE47" s="77">
        <v>0</v>
      </c>
      <c r="AF47" s="77">
        <v>0</v>
      </c>
      <c r="AG47" s="77">
        <v>0</v>
      </c>
      <c r="AH47" s="77">
        <v>0</v>
      </c>
      <c r="AI47" s="77">
        <v>0</v>
      </c>
      <c r="AJ47" s="77">
        <f t="shared" si="29"/>
        <v>0.4</v>
      </c>
      <c r="AK47" s="77">
        <v>0</v>
      </c>
      <c r="AL47" s="77">
        <v>0</v>
      </c>
      <c r="AM47" s="77">
        <v>0.4</v>
      </c>
      <c r="AN47" s="77">
        <v>0</v>
      </c>
      <c r="AO47" s="77">
        <f t="shared" si="33"/>
        <v>0.4</v>
      </c>
      <c r="AP47" s="77">
        <v>0</v>
      </c>
      <c r="AQ47" s="77">
        <v>0</v>
      </c>
      <c r="AR47" s="77">
        <v>0.4</v>
      </c>
      <c r="AS47" s="77">
        <v>0</v>
      </c>
      <c r="AT47" s="385">
        <f t="shared" si="30"/>
        <v>0</v>
      </c>
      <c r="AU47" s="77">
        <v>0</v>
      </c>
      <c r="AV47" s="77">
        <v>0</v>
      </c>
      <c r="AW47" s="77">
        <v>0</v>
      </c>
      <c r="AX47" s="77">
        <v>0</v>
      </c>
      <c r="AY47" s="77"/>
      <c r="AZ47" s="77"/>
      <c r="BA47" s="77"/>
      <c r="BB47" s="77"/>
      <c r="BC47" s="385"/>
      <c r="BD47" s="77">
        <f>SUM(BE47:BH47)</f>
        <v>2.907</v>
      </c>
      <c r="BE47" s="77">
        <v>0</v>
      </c>
      <c r="BF47" s="77">
        <v>0</v>
      </c>
      <c r="BG47" s="77">
        <v>2.907</v>
      </c>
      <c r="BH47" s="77">
        <v>0</v>
      </c>
      <c r="BI47" s="77">
        <f t="shared" ref="BI47:BI48" si="39">SUM(BJ47:BM47)</f>
        <v>2.907</v>
      </c>
      <c r="BJ47" s="385"/>
      <c r="BK47" s="385"/>
      <c r="BL47" s="77">
        <v>2.907</v>
      </c>
      <c r="BM47" s="385"/>
      <c r="BN47" s="77">
        <f t="shared" si="35"/>
        <v>3.3069999999999999</v>
      </c>
      <c r="BO47" s="77">
        <v>0</v>
      </c>
      <c r="BP47" s="77">
        <v>0</v>
      </c>
      <c r="BQ47" s="77">
        <f t="shared" si="38"/>
        <v>3.3069999999999999</v>
      </c>
      <c r="BR47" s="77">
        <v>0</v>
      </c>
      <c r="BS47" s="77">
        <f t="shared" si="36"/>
        <v>3.3069999999999999</v>
      </c>
      <c r="BT47" s="77">
        <v>0</v>
      </c>
      <c r="BU47" s="77">
        <v>0</v>
      </c>
      <c r="BV47" s="77">
        <f t="shared" si="37"/>
        <v>3.3069999999999999</v>
      </c>
      <c r="BW47" s="77">
        <v>0</v>
      </c>
      <c r="BX47" s="707" t="s">
        <v>190</v>
      </c>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37"/>
      <c r="CX47" s="37"/>
      <c r="CY47" s="37"/>
      <c r="CZ47" s="37"/>
      <c r="DA47" s="37"/>
      <c r="DB47" s="37"/>
      <c r="DC47" s="37"/>
      <c r="DD47" s="37"/>
    </row>
    <row r="48" spans="1:108" ht="33" customHeight="1" outlineLevel="1" x14ac:dyDescent="0.25">
      <c r="B48" s="388" t="s">
        <v>139</v>
      </c>
      <c r="C48" s="651" t="s">
        <v>830</v>
      </c>
      <c r="D48" s="688" t="s">
        <v>733</v>
      </c>
      <c r="E48" s="388" t="s">
        <v>288</v>
      </c>
      <c r="F48" s="76" t="s">
        <v>289</v>
      </c>
      <c r="G48" s="76" t="s">
        <v>332</v>
      </c>
      <c r="H48" s="76" t="s">
        <v>332</v>
      </c>
      <c r="I48" s="77">
        <v>0</v>
      </c>
      <c r="J48" s="77">
        <v>0</v>
      </c>
      <c r="K48" s="77">
        <v>0</v>
      </c>
      <c r="L48" s="77">
        <v>0</v>
      </c>
      <c r="M48" s="77">
        <v>0</v>
      </c>
      <c r="N48" s="77">
        <v>0</v>
      </c>
      <c r="O48" s="77">
        <v>0</v>
      </c>
      <c r="P48" s="77">
        <v>0</v>
      </c>
      <c r="Q48" s="77">
        <v>0</v>
      </c>
      <c r="R48" s="77">
        <v>0</v>
      </c>
      <c r="S48" s="77">
        <v>0</v>
      </c>
      <c r="T48" s="77">
        <v>0</v>
      </c>
      <c r="U48" s="77">
        <v>2.907</v>
      </c>
      <c r="V48" s="77">
        <v>2.907</v>
      </c>
      <c r="W48" s="77"/>
      <c r="X48" s="77"/>
      <c r="Y48" s="77">
        <v>0</v>
      </c>
      <c r="Z48" s="77">
        <v>0</v>
      </c>
      <c r="AA48" s="77">
        <v>0</v>
      </c>
      <c r="AB48" s="77">
        <v>0</v>
      </c>
      <c r="AC48" s="77">
        <v>0</v>
      </c>
      <c r="AD48" s="77">
        <v>0</v>
      </c>
      <c r="AE48" s="77">
        <v>0</v>
      </c>
      <c r="AF48" s="77">
        <v>0</v>
      </c>
      <c r="AG48" s="77">
        <v>0</v>
      </c>
      <c r="AH48" s="77">
        <v>0</v>
      </c>
      <c r="AI48" s="77">
        <v>0</v>
      </c>
      <c r="AJ48" s="77">
        <f t="shared" si="29"/>
        <v>0.4</v>
      </c>
      <c r="AK48" s="77">
        <v>0</v>
      </c>
      <c r="AL48" s="77">
        <v>0</v>
      </c>
      <c r="AM48" s="77">
        <v>0.4</v>
      </c>
      <c r="AN48" s="77">
        <v>0</v>
      </c>
      <c r="AO48" s="77">
        <f t="shared" si="33"/>
        <v>0.4</v>
      </c>
      <c r="AP48" s="77">
        <v>0</v>
      </c>
      <c r="AQ48" s="77">
        <v>0</v>
      </c>
      <c r="AR48" s="77">
        <v>0.4</v>
      </c>
      <c r="AS48" s="77">
        <v>0</v>
      </c>
      <c r="AT48" s="385">
        <f t="shared" si="30"/>
        <v>0</v>
      </c>
      <c r="AU48" s="77">
        <v>0</v>
      </c>
      <c r="AV48" s="77">
        <v>0</v>
      </c>
      <c r="AW48" s="77">
        <v>0</v>
      </c>
      <c r="AX48" s="77">
        <v>0</v>
      </c>
      <c r="AY48" s="77"/>
      <c r="AZ48" s="77"/>
      <c r="BA48" s="77"/>
      <c r="BB48" s="77"/>
      <c r="BC48" s="385"/>
      <c r="BD48" s="77">
        <v>2.907</v>
      </c>
      <c r="BE48" s="77">
        <v>0</v>
      </c>
      <c r="BF48" s="77">
        <v>0</v>
      </c>
      <c r="BG48" s="77">
        <v>2.907</v>
      </c>
      <c r="BH48" s="77">
        <v>0</v>
      </c>
      <c r="BI48" s="77">
        <f t="shared" si="39"/>
        <v>2.907</v>
      </c>
      <c r="BJ48" s="385"/>
      <c r="BK48" s="385"/>
      <c r="BL48" s="77">
        <v>2.907</v>
      </c>
      <c r="BM48" s="385"/>
      <c r="BN48" s="77">
        <f t="shared" si="35"/>
        <v>3.3069999999999999</v>
      </c>
      <c r="BO48" s="77">
        <v>0</v>
      </c>
      <c r="BP48" s="77">
        <v>0</v>
      </c>
      <c r="BQ48" s="77">
        <f t="shared" si="38"/>
        <v>3.3069999999999999</v>
      </c>
      <c r="BR48" s="77">
        <v>0</v>
      </c>
      <c r="BS48" s="77">
        <f t="shared" si="36"/>
        <v>3.3069999999999999</v>
      </c>
      <c r="BT48" s="77">
        <v>0</v>
      </c>
      <c r="BU48" s="77">
        <v>0</v>
      </c>
      <c r="BV48" s="77">
        <f t="shared" si="37"/>
        <v>3.3069999999999999</v>
      </c>
      <c r="BW48" s="77">
        <v>0</v>
      </c>
      <c r="BX48" s="77" t="s">
        <v>190</v>
      </c>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37"/>
      <c r="CX48" s="37"/>
      <c r="CY48" s="37"/>
      <c r="CZ48" s="37"/>
      <c r="DA48" s="37"/>
      <c r="DB48" s="37"/>
      <c r="DC48" s="37"/>
      <c r="DD48" s="37"/>
    </row>
    <row r="49" spans="2:108" ht="33" customHeight="1" outlineLevel="1" x14ac:dyDescent="0.25">
      <c r="B49" s="388" t="s">
        <v>139</v>
      </c>
      <c r="C49" s="651" t="s">
        <v>831</v>
      </c>
      <c r="D49" s="688" t="s">
        <v>840</v>
      </c>
      <c r="E49" s="388" t="s">
        <v>288</v>
      </c>
      <c r="F49" s="76" t="s">
        <v>289</v>
      </c>
      <c r="G49" s="76" t="s">
        <v>331</v>
      </c>
      <c r="H49" s="76" t="s">
        <v>331</v>
      </c>
      <c r="I49" s="77">
        <v>0</v>
      </c>
      <c r="J49" s="77">
        <v>0</v>
      </c>
      <c r="K49" s="77">
        <v>0</v>
      </c>
      <c r="L49" s="77">
        <v>0</v>
      </c>
      <c r="M49" s="77">
        <v>0</v>
      </c>
      <c r="N49" s="77">
        <v>0</v>
      </c>
      <c r="O49" s="77">
        <v>0</v>
      </c>
      <c r="P49" s="77">
        <v>0</v>
      </c>
      <c r="Q49" s="77">
        <v>0</v>
      </c>
      <c r="R49" s="77">
        <v>0</v>
      </c>
      <c r="S49" s="77">
        <v>0</v>
      </c>
      <c r="T49" s="77">
        <v>0</v>
      </c>
      <c r="U49" s="77">
        <v>0.96</v>
      </c>
      <c r="V49" s="77">
        <v>0.96</v>
      </c>
      <c r="W49" s="77"/>
      <c r="X49" s="77"/>
      <c r="Y49" s="77">
        <v>0</v>
      </c>
      <c r="Z49" s="77">
        <v>0</v>
      </c>
      <c r="AA49" s="77">
        <v>0</v>
      </c>
      <c r="AB49" s="77">
        <v>0</v>
      </c>
      <c r="AC49" s="77">
        <v>0</v>
      </c>
      <c r="AD49" s="77">
        <v>0</v>
      </c>
      <c r="AE49" s="77">
        <v>0</v>
      </c>
      <c r="AF49" s="77">
        <v>0</v>
      </c>
      <c r="AG49" s="77">
        <v>0</v>
      </c>
      <c r="AH49" s="77">
        <v>0</v>
      </c>
      <c r="AI49" s="77">
        <v>0</v>
      </c>
      <c r="AJ49" s="77">
        <f t="shared" si="29"/>
        <v>0.4</v>
      </c>
      <c r="AK49" s="77">
        <v>0</v>
      </c>
      <c r="AL49" s="77">
        <v>0</v>
      </c>
      <c r="AM49" s="77">
        <v>0.4</v>
      </c>
      <c r="AN49" s="77">
        <v>0</v>
      </c>
      <c r="AO49" s="77">
        <f t="shared" si="33"/>
        <v>0.4</v>
      </c>
      <c r="AP49" s="77">
        <v>0</v>
      </c>
      <c r="AQ49" s="77">
        <v>0</v>
      </c>
      <c r="AR49" s="77">
        <v>0.4</v>
      </c>
      <c r="AS49" s="77">
        <v>0</v>
      </c>
      <c r="AT49" s="77">
        <f t="shared" si="30"/>
        <v>0.96</v>
      </c>
      <c r="AU49" s="77">
        <v>0</v>
      </c>
      <c r="AV49" s="77">
        <v>0</v>
      </c>
      <c r="AW49" s="77">
        <v>0.96</v>
      </c>
      <c r="AX49" s="77">
        <v>0</v>
      </c>
      <c r="AY49" s="77">
        <f t="shared" ref="AY49" si="40">SUM(AZ49:BC49)</f>
        <v>0.96</v>
      </c>
      <c r="AZ49" s="77"/>
      <c r="BA49" s="77"/>
      <c r="BB49" s="77">
        <v>0.96</v>
      </c>
      <c r="BC49" s="385"/>
      <c r="BD49" s="77">
        <v>0</v>
      </c>
      <c r="BE49" s="77">
        <v>0</v>
      </c>
      <c r="BF49" s="77">
        <v>0</v>
      </c>
      <c r="BG49" s="77">
        <v>0</v>
      </c>
      <c r="BH49" s="77">
        <v>0</v>
      </c>
      <c r="BI49" s="385"/>
      <c r="BJ49" s="385"/>
      <c r="BK49" s="385"/>
      <c r="BL49" s="77"/>
      <c r="BM49" s="385"/>
      <c r="BN49" s="77">
        <f t="shared" si="35"/>
        <v>1.3599999999999999</v>
      </c>
      <c r="BO49" s="77">
        <v>0</v>
      </c>
      <c r="BP49" s="77">
        <v>0</v>
      </c>
      <c r="BQ49" s="77">
        <f t="shared" si="38"/>
        <v>1.3599999999999999</v>
      </c>
      <c r="BR49" s="77">
        <v>0</v>
      </c>
      <c r="BS49" s="77">
        <f t="shared" ref="BS49:BS51" si="41">BI49+AY49+AO49</f>
        <v>1.3599999999999999</v>
      </c>
      <c r="BT49" s="77">
        <f t="shared" ref="BT49" si="42">BJ49+AZ49+AP49</f>
        <v>0</v>
      </c>
      <c r="BU49" s="77">
        <v>0</v>
      </c>
      <c r="BV49" s="77">
        <f t="shared" ref="BV49:BV51" si="43">BL49+BB49+AR49</f>
        <v>1.3599999999999999</v>
      </c>
      <c r="BW49" s="77">
        <v>0</v>
      </c>
      <c r="BX49" s="77" t="s">
        <v>190</v>
      </c>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37"/>
      <c r="CX49" s="37"/>
      <c r="CY49" s="37"/>
      <c r="CZ49" s="37"/>
      <c r="DA49" s="37"/>
      <c r="DB49" s="37"/>
      <c r="DC49" s="37"/>
      <c r="DD49" s="37"/>
    </row>
    <row r="50" spans="2:108" ht="33" customHeight="1" outlineLevel="1" x14ac:dyDescent="0.25">
      <c r="B50" s="388" t="s">
        <v>139</v>
      </c>
      <c r="C50" s="651" t="s">
        <v>1715</v>
      </c>
      <c r="D50" s="688" t="s">
        <v>1719</v>
      </c>
      <c r="E50" s="688" t="s">
        <v>288</v>
      </c>
      <c r="F50" s="76" t="s">
        <v>332</v>
      </c>
      <c r="G50" s="76" t="s">
        <v>332</v>
      </c>
      <c r="H50" s="76" t="s">
        <v>332</v>
      </c>
      <c r="I50" s="77"/>
      <c r="J50" s="77"/>
      <c r="K50" s="77"/>
      <c r="L50" s="77"/>
      <c r="M50" s="77"/>
      <c r="N50" s="77"/>
      <c r="O50" s="77"/>
      <c r="P50" s="77"/>
      <c r="Q50" s="77"/>
      <c r="R50" s="77"/>
      <c r="S50" s="77"/>
      <c r="T50" s="77"/>
      <c r="U50" s="77">
        <v>1E-4</v>
      </c>
      <c r="V50" s="77">
        <v>3.407</v>
      </c>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385"/>
      <c r="BD50" s="77">
        <v>1E-4</v>
      </c>
      <c r="BE50" s="77"/>
      <c r="BF50" s="77"/>
      <c r="BG50" s="77">
        <v>1E-4</v>
      </c>
      <c r="BH50" s="77"/>
      <c r="BI50" s="77">
        <f>SUM(BJ50:BM50)</f>
        <v>0.5</v>
      </c>
      <c r="BJ50" s="385"/>
      <c r="BK50" s="385"/>
      <c r="BL50" s="77">
        <v>0.5</v>
      </c>
      <c r="BM50" s="385"/>
      <c r="BN50" s="77">
        <f>BR50+BQ50+BP50+BO50</f>
        <v>1E-4</v>
      </c>
      <c r="BO50" s="77"/>
      <c r="BP50" s="77"/>
      <c r="BQ50" s="77">
        <f t="shared" si="38"/>
        <v>1E-4</v>
      </c>
      <c r="BR50" s="77"/>
      <c r="BS50" s="77">
        <f t="shared" si="41"/>
        <v>0.5</v>
      </c>
      <c r="BT50" s="77"/>
      <c r="BU50" s="77"/>
      <c r="BV50" s="77">
        <f t="shared" si="43"/>
        <v>0.5</v>
      </c>
      <c r="BW50" s="77"/>
      <c r="BX50" s="77" t="s">
        <v>190</v>
      </c>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37"/>
      <c r="CX50" s="37"/>
      <c r="CY50" s="37"/>
      <c r="CZ50" s="37"/>
      <c r="DA50" s="37"/>
      <c r="DB50" s="37"/>
      <c r="DC50" s="37"/>
      <c r="DD50" s="37"/>
    </row>
    <row r="51" spans="2:108" ht="33" customHeight="1" outlineLevel="1" x14ac:dyDescent="0.25">
      <c r="B51" s="388" t="s">
        <v>139</v>
      </c>
      <c r="C51" s="651" t="s">
        <v>1717</v>
      </c>
      <c r="D51" s="688" t="s">
        <v>1720</v>
      </c>
      <c r="E51" s="688" t="s">
        <v>288</v>
      </c>
      <c r="F51" s="76" t="s">
        <v>332</v>
      </c>
      <c r="G51" s="76" t="s">
        <v>332</v>
      </c>
      <c r="H51" s="76" t="s">
        <v>332</v>
      </c>
      <c r="I51" s="77"/>
      <c r="J51" s="77"/>
      <c r="K51" s="77"/>
      <c r="L51" s="77"/>
      <c r="M51" s="77"/>
      <c r="N51" s="77"/>
      <c r="O51" s="77"/>
      <c r="P51" s="77"/>
      <c r="Q51" s="77"/>
      <c r="R51" s="77"/>
      <c r="S51" s="77"/>
      <c r="T51" s="77"/>
      <c r="U51" s="77">
        <v>1E-4</v>
      </c>
      <c r="V51" s="77">
        <v>3.407</v>
      </c>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385"/>
      <c r="BD51" s="77">
        <v>1E-4</v>
      </c>
      <c r="BE51" s="77"/>
      <c r="BF51" s="77"/>
      <c r="BG51" s="77">
        <v>1E-4</v>
      </c>
      <c r="BH51" s="77"/>
      <c r="BI51" s="77">
        <f>SUM(BJ51:BM51)</f>
        <v>0.5</v>
      </c>
      <c r="BJ51" s="385"/>
      <c r="BK51" s="385"/>
      <c r="BL51" s="77">
        <v>0.5</v>
      </c>
      <c r="BM51" s="385"/>
      <c r="BN51" s="77">
        <f>BR51+BQ51+BP51+BO51</f>
        <v>1E-4</v>
      </c>
      <c r="BO51" s="77"/>
      <c r="BP51" s="77"/>
      <c r="BQ51" s="77">
        <f t="shared" si="38"/>
        <v>1E-4</v>
      </c>
      <c r="BR51" s="77"/>
      <c r="BS51" s="77">
        <f t="shared" si="41"/>
        <v>0.5</v>
      </c>
      <c r="BT51" s="77"/>
      <c r="BU51" s="77"/>
      <c r="BV51" s="77">
        <f t="shared" si="43"/>
        <v>0.5</v>
      </c>
      <c r="BW51" s="77"/>
      <c r="BX51" s="77" t="s">
        <v>190</v>
      </c>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37"/>
      <c r="CX51" s="37"/>
      <c r="CY51" s="37"/>
      <c r="CZ51" s="37"/>
      <c r="DA51" s="37"/>
      <c r="DB51" s="37"/>
      <c r="DC51" s="37"/>
      <c r="DD51" s="37"/>
    </row>
    <row r="52" spans="2:108" s="32" customFormat="1" ht="48" customHeight="1" x14ac:dyDescent="0.25">
      <c r="B52" s="394" t="s">
        <v>141</v>
      </c>
      <c r="C52" s="395" t="s">
        <v>142</v>
      </c>
      <c r="D52" s="394" t="s">
        <v>93</v>
      </c>
      <c r="E52" s="394" t="s">
        <v>190</v>
      </c>
      <c r="F52" s="394" t="s">
        <v>190</v>
      </c>
      <c r="G52" s="394" t="s">
        <v>190</v>
      </c>
      <c r="H52" s="394" t="s">
        <v>190</v>
      </c>
      <c r="I52" s="396">
        <f>I53+I54</f>
        <v>0</v>
      </c>
      <c r="J52" s="396">
        <f>J53+J54</f>
        <v>0</v>
      </c>
      <c r="K52" s="394" t="s">
        <v>190</v>
      </c>
      <c r="L52" s="405">
        <f>L53+L54</f>
        <v>0</v>
      </c>
      <c r="M52" s="394">
        <f>M53+M54</f>
        <v>0</v>
      </c>
      <c r="N52" s="394" t="s">
        <v>190</v>
      </c>
      <c r="O52" s="405">
        <f>O53</f>
        <v>0</v>
      </c>
      <c r="P52" s="405">
        <f>P53</f>
        <v>0</v>
      </c>
      <c r="Q52" s="396">
        <f t="shared" ref="Q52:AV52" si="44">Q53+Q54</f>
        <v>0</v>
      </c>
      <c r="R52" s="396">
        <f t="shared" si="44"/>
        <v>0</v>
      </c>
      <c r="S52" s="396">
        <f t="shared" si="44"/>
        <v>0</v>
      </c>
      <c r="T52" s="396">
        <f t="shared" si="44"/>
        <v>0</v>
      </c>
      <c r="U52" s="396">
        <f t="shared" si="44"/>
        <v>0</v>
      </c>
      <c r="V52" s="396">
        <f t="shared" si="44"/>
        <v>0</v>
      </c>
      <c r="W52" s="396">
        <f t="shared" si="44"/>
        <v>0</v>
      </c>
      <c r="X52" s="396">
        <f t="shared" si="44"/>
        <v>0</v>
      </c>
      <c r="Y52" s="396">
        <f t="shared" si="44"/>
        <v>0</v>
      </c>
      <c r="Z52" s="396">
        <f t="shared" si="44"/>
        <v>0</v>
      </c>
      <c r="AA52" s="396">
        <f t="shared" si="44"/>
        <v>0</v>
      </c>
      <c r="AB52" s="396">
        <f t="shared" si="44"/>
        <v>0</v>
      </c>
      <c r="AC52" s="396">
        <f t="shared" si="44"/>
        <v>0</v>
      </c>
      <c r="AD52" s="396">
        <f t="shared" si="44"/>
        <v>0</v>
      </c>
      <c r="AE52" s="396">
        <f t="shared" si="44"/>
        <v>0</v>
      </c>
      <c r="AF52" s="396">
        <f t="shared" si="44"/>
        <v>0</v>
      </c>
      <c r="AG52" s="396">
        <f t="shared" si="44"/>
        <v>0</v>
      </c>
      <c r="AH52" s="396">
        <f t="shared" si="44"/>
        <v>0</v>
      </c>
      <c r="AI52" s="396">
        <f t="shared" si="44"/>
        <v>0</v>
      </c>
      <c r="AJ52" s="396">
        <f t="shared" si="44"/>
        <v>0</v>
      </c>
      <c r="AK52" s="396">
        <f t="shared" si="44"/>
        <v>0</v>
      </c>
      <c r="AL52" s="396">
        <f t="shared" si="44"/>
        <v>0</v>
      </c>
      <c r="AM52" s="396">
        <f t="shared" si="44"/>
        <v>0</v>
      </c>
      <c r="AN52" s="396">
        <f t="shared" si="44"/>
        <v>0</v>
      </c>
      <c r="AO52" s="396">
        <f t="shared" si="44"/>
        <v>0</v>
      </c>
      <c r="AP52" s="396">
        <f t="shared" si="44"/>
        <v>0</v>
      </c>
      <c r="AQ52" s="396">
        <f t="shared" si="44"/>
        <v>0</v>
      </c>
      <c r="AR52" s="396">
        <f t="shared" si="44"/>
        <v>0</v>
      </c>
      <c r="AS52" s="396">
        <f t="shared" si="44"/>
        <v>0</v>
      </c>
      <c r="AT52" s="396">
        <f t="shared" si="44"/>
        <v>0</v>
      </c>
      <c r="AU52" s="396">
        <f t="shared" si="44"/>
        <v>0</v>
      </c>
      <c r="AV52" s="396">
        <f t="shared" si="44"/>
        <v>0</v>
      </c>
      <c r="AW52" s="396">
        <f t="shared" ref="AW52:BW52" si="45">AW53+AW54</f>
        <v>0</v>
      </c>
      <c r="AX52" s="396">
        <f t="shared" si="45"/>
        <v>0</v>
      </c>
      <c r="AY52" s="396">
        <f t="shared" si="45"/>
        <v>0</v>
      </c>
      <c r="AZ52" s="396">
        <f t="shared" si="45"/>
        <v>0</v>
      </c>
      <c r="BA52" s="396">
        <f t="shared" si="45"/>
        <v>0</v>
      </c>
      <c r="BB52" s="396">
        <f t="shared" si="45"/>
        <v>0</v>
      </c>
      <c r="BC52" s="396">
        <f t="shared" si="45"/>
        <v>0</v>
      </c>
      <c r="BD52" s="396">
        <f t="shared" si="45"/>
        <v>0</v>
      </c>
      <c r="BE52" s="396">
        <f t="shared" si="45"/>
        <v>0</v>
      </c>
      <c r="BF52" s="396">
        <f t="shared" si="45"/>
        <v>0</v>
      </c>
      <c r="BG52" s="396">
        <f t="shared" si="45"/>
        <v>0</v>
      </c>
      <c r="BH52" s="396">
        <f t="shared" si="45"/>
        <v>0</v>
      </c>
      <c r="BI52" s="396">
        <f t="shared" si="45"/>
        <v>0</v>
      </c>
      <c r="BJ52" s="396">
        <f t="shared" si="45"/>
        <v>0</v>
      </c>
      <c r="BK52" s="396">
        <f t="shared" si="45"/>
        <v>0</v>
      </c>
      <c r="BL52" s="396">
        <f t="shared" si="45"/>
        <v>0</v>
      </c>
      <c r="BM52" s="396">
        <f t="shared" si="45"/>
        <v>0</v>
      </c>
      <c r="BN52" s="396">
        <f t="shared" si="45"/>
        <v>0</v>
      </c>
      <c r="BO52" s="396">
        <f t="shared" si="45"/>
        <v>0</v>
      </c>
      <c r="BP52" s="396">
        <f t="shared" si="45"/>
        <v>0</v>
      </c>
      <c r="BQ52" s="396">
        <f t="shared" si="45"/>
        <v>0</v>
      </c>
      <c r="BR52" s="396">
        <f t="shared" si="45"/>
        <v>0</v>
      </c>
      <c r="BS52" s="396">
        <f t="shared" si="45"/>
        <v>0</v>
      </c>
      <c r="BT52" s="396">
        <f t="shared" si="45"/>
        <v>0</v>
      </c>
      <c r="BU52" s="396">
        <f t="shared" si="45"/>
        <v>0</v>
      </c>
      <c r="BV52" s="396">
        <f t="shared" si="45"/>
        <v>0</v>
      </c>
      <c r="BW52" s="396">
        <f t="shared" si="45"/>
        <v>0</v>
      </c>
      <c r="BX52" s="396" t="s">
        <v>190</v>
      </c>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row>
    <row r="53" spans="2:108" s="32" customFormat="1" ht="42" customHeight="1" x14ac:dyDescent="0.25">
      <c r="B53" s="424" t="s">
        <v>143</v>
      </c>
      <c r="C53" s="425" t="s">
        <v>144</v>
      </c>
      <c r="D53" s="424" t="s">
        <v>93</v>
      </c>
      <c r="E53" s="424" t="s">
        <v>190</v>
      </c>
      <c r="F53" s="424" t="s">
        <v>190</v>
      </c>
      <c r="G53" s="424" t="s">
        <v>190</v>
      </c>
      <c r="H53" s="424" t="s">
        <v>190</v>
      </c>
      <c r="I53" s="426">
        <v>0</v>
      </c>
      <c r="J53" s="426">
        <v>0</v>
      </c>
      <c r="K53" s="424" t="s">
        <v>190</v>
      </c>
      <c r="L53" s="427">
        <v>0</v>
      </c>
      <c r="M53" s="427">
        <v>0</v>
      </c>
      <c r="N53" s="424" t="s">
        <v>190</v>
      </c>
      <c r="O53" s="427">
        <v>0</v>
      </c>
      <c r="P53" s="427">
        <v>0</v>
      </c>
      <c r="Q53" s="426">
        <v>0</v>
      </c>
      <c r="R53" s="426">
        <v>0</v>
      </c>
      <c r="S53" s="426">
        <v>0</v>
      </c>
      <c r="T53" s="426">
        <v>0</v>
      </c>
      <c r="U53" s="426">
        <v>0</v>
      </c>
      <c r="V53" s="426">
        <v>0</v>
      </c>
      <c r="W53" s="426">
        <v>0</v>
      </c>
      <c r="X53" s="426">
        <v>0</v>
      </c>
      <c r="Y53" s="426">
        <v>0</v>
      </c>
      <c r="Z53" s="426">
        <v>0</v>
      </c>
      <c r="AA53" s="426">
        <v>0</v>
      </c>
      <c r="AB53" s="426">
        <v>0</v>
      </c>
      <c r="AC53" s="426">
        <v>0</v>
      </c>
      <c r="AD53" s="426">
        <v>0</v>
      </c>
      <c r="AE53" s="426">
        <v>0</v>
      </c>
      <c r="AF53" s="426">
        <v>0</v>
      </c>
      <c r="AG53" s="426">
        <v>0</v>
      </c>
      <c r="AH53" s="426">
        <v>0</v>
      </c>
      <c r="AI53" s="426">
        <v>0</v>
      </c>
      <c r="AJ53" s="426">
        <v>0</v>
      </c>
      <c r="AK53" s="426">
        <v>0</v>
      </c>
      <c r="AL53" s="426">
        <v>0</v>
      </c>
      <c r="AM53" s="426">
        <v>0</v>
      </c>
      <c r="AN53" s="426">
        <v>0</v>
      </c>
      <c r="AO53" s="426">
        <v>0</v>
      </c>
      <c r="AP53" s="426">
        <v>0</v>
      </c>
      <c r="AQ53" s="426">
        <v>0</v>
      </c>
      <c r="AR53" s="426">
        <v>0</v>
      </c>
      <c r="AS53" s="426">
        <v>0</v>
      </c>
      <c r="AT53" s="426">
        <v>0</v>
      </c>
      <c r="AU53" s="426">
        <v>0</v>
      </c>
      <c r="AV53" s="426">
        <v>0</v>
      </c>
      <c r="AW53" s="426">
        <v>0</v>
      </c>
      <c r="AX53" s="426">
        <v>0</v>
      </c>
      <c r="AY53" s="426">
        <v>0</v>
      </c>
      <c r="AZ53" s="426">
        <v>0</v>
      </c>
      <c r="BA53" s="426">
        <v>0</v>
      </c>
      <c r="BB53" s="426">
        <v>0</v>
      </c>
      <c r="BC53" s="426">
        <v>0</v>
      </c>
      <c r="BD53" s="426">
        <v>0</v>
      </c>
      <c r="BE53" s="426">
        <v>0</v>
      </c>
      <c r="BF53" s="426">
        <v>0</v>
      </c>
      <c r="BG53" s="426">
        <v>0</v>
      </c>
      <c r="BH53" s="426">
        <v>0</v>
      </c>
      <c r="BI53" s="426">
        <v>0</v>
      </c>
      <c r="BJ53" s="426">
        <v>0</v>
      </c>
      <c r="BK53" s="426">
        <v>0</v>
      </c>
      <c r="BL53" s="426">
        <v>0</v>
      </c>
      <c r="BM53" s="426">
        <v>0</v>
      </c>
      <c r="BN53" s="426">
        <v>0</v>
      </c>
      <c r="BO53" s="426">
        <v>0</v>
      </c>
      <c r="BP53" s="426">
        <v>0</v>
      </c>
      <c r="BQ53" s="426">
        <v>0</v>
      </c>
      <c r="BR53" s="426">
        <v>0</v>
      </c>
      <c r="BS53" s="426">
        <v>0</v>
      </c>
      <c r="BT53" s="426">
        <v>0</v>
      </c>
      <c r="BU53" s="426">
        <v>0</v>
      </c>
      <c r="BV53" s="426">
        <v>0</v>
      </c>
      <c r="BW53" s="426">
        <v>0</v>
      </c>
      <c r="BX53" s="426" t="s">
        <v>190</v>
      </c>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row>
    <row r="54" spans="2:108" s="32" customFormat="1" ht="42" customHeight="1" x14ac:dyDescent="0.25">
      <c r="B54" s="424" t="s">
        <v>148</v>
      </c>
      <c r="C54" s="425" t="s">
        <v>149</v>
      </c>
      <c r="D54" s="424" t="s">
        <v>93</v>
      </c>
      <c r="E54" s="424" t="s">
        <v>190</v>
      </c>
      <c r="F54" s="424" t="s">
        <v>190</v>
      </c>
      <c r="G54" s="424" t="s">
        <v>190</v>
      </c>
      <c r="H54" s="424" t="s">
        <v>190</v>
      </c>
      <c r="I54" s="426">
        <v>0</v>
      </c>
      <c r="J54" s="426">
        <v>0</v>
      </c>
      <c r="K54" s="424" t="s">
        <v>190</v>
      </c>
      <c r="L54" s="427">
        <v>0</v>
      </c>
      <c r="M54" s="427">
        <v>0</v>
      </c>
      <c r="N54" s="427" t="s">
        <v>190</v>
      </c>
      <c r="O54" s="427">
        <v>0</v>
      </c>
      <c r="P54" s="427">
        <v>0</v>
      </c>
      <c r="Q54" s="426">
        <v>0</v>
      </c>
      <c r="R54" s="426">
        <v>0</v>
      </c>
      <c r="S54" s="426">
        <v>0</v>
      </c>
      <c r="T54" s="426">
        <v>0</v>
      </c>
      <c r="U54" s="426">
        <v>0</v>
      </c>
      <c r="V54" s="426">
        <v>0</v>
      </c>
      <c r="W54" s="426">
        <v>0</v>
      </c>
      <c r="X54" s="426">
        <v>0</v>
      </c>
      <c r="Y54" s="426">
        <v>0</v>
      </c>
      <c r="Z54" s="426">
        <v>0</v>
      </c>
      <c r="AA54" s="426">
        <v>0</v>
      </c>
      <c r="AB54" s="426">
        <v>0</v>
      </c>
      <c r="AC54" s="426">
        <v>0</v>
      </c>
      <c r="AD54" s="426">
        <v>0</v>
      </c>
      <c r="AE54" s="426">
        <v>0</v>
      </c>
      <c r="AF54" s="426">
        <v>0</v>
      </c>
      <c r="AG54" s="426">
        <v>0</v>
      </c>
      <c r="AH54" s="426">
        <v>0</v>
      </c>
      <c r="AI54" s="426">
        <v>0</v>
      </c>
      <c r="AJ54" s="426">
        <v>0</v>
      </c>
      <c r="AK54" s="426">
        <v>0</v>
      </c>
      <c r="AL54" s="426">
        <v>0</v>
      </c>
      <c r="AM54" s="426">
        <v>0</v>
      </c>
      <c r="AN54" s="426">
        <v>0</v>
      </c>
      <c r="AO54" s="426">
        <v>0</v>
      </c>
      <c r="AP54" s="426">
        <v>0</v>
      </c>
      <c r="AQ54" s="426">
        <v>0</v>
      </c>
      <c r="AR54" s="426">
        <v>0</v>
      </c>
      <c r="AS54" s="426">
        <v>0</v>
      </c>
      <c r="AT54" s="426">
        <v>0</v>
      </c>
      <c r="AU54" s="426">
        <v>0</v>
      </c>
      <c r="AV54" s="426">
        <v>0</v>
      </c>
      <c r="AW54" s="426">
        <v>0</v>
      </c>
      <c r="AX54" s="426">
        <v>0</v>
      </c>
      <c r="AY54" s="426">
        <v>0</v>
      </c>
      <c r="AZ54" s="426">
        <v>0</v>
      </c>
      <c r="BA54" s="426">
        <v>0</v>
      </c>
      <c r="BB54" s="426">
        <v>0</v>
      </c>
      <c r="BC54" s="426">
        <v>0</v>
      </c>
      <c r="BD54" s="426">
        <v>0</v>
      </c>
      <c r="BE54" s="426">
        <v>0</v>
      </c>
      <c r="BF54" s="426">
        <v>0</v>
      </c>
      <c r="BG54" s="426">
        <v>0</v>
      </c>
      <c r="BH54" s="426">
        <v>0</v>
      </c>
      <c r="BI54" s="426">
        <v>0</v>
      </c>
      <c r="BJ54" s="426">
        <v>0</v>
      </c>
      <c r="BK54" s="426">
        <v>0</v>
      </c>
      <c r="BL54" s="426">
        <v>0</v>
      </c>
      <c r="BM54" s="426">
        <v>0</v>
      </c>
      <c r="BN54" s="426">
        <v>0</v>
      </c>
      <c r="BO54" s="426">
        <v>0</v>
      </c>
      <c r="BP54" s="426">
        <v>0</v>
      </c>
      <c r="BQ54" s="426">
        <v>0</v>
      </c>
      <c r="BR54" s="426">
        <v>0</v>
      </c>
      <c r="BS54" s="426">
        <v>0</v>
      </c>
      <c r="BT54" s="426">
        <v>0</v>
      </c>
      <c r="BU54" s="426">
        <v>0</v>
      </c>
      <c r="BV54" s="426">
        <v>0</v>
      </c>
      <c r="BW54" s="426">
        <v>0</v>
      </c>
      <c r="BX54" s="426" t="s">
        <v>190</v>
      </c>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row>
    <row r="55" spans="2:108" s="32" customFormat="1" ht="48" customHeight="1" x14ac:dyDescent="0.25">
      <c r="B55" s="394" t="s">
        <v>150</v>
      </c>
      <c r="C55" s="395" t="s">
        <v>151</v>
      </c>
      <c r="D55" s="394" t="s">
        <v>93</v>
      </c>
      <c r="E55" s="394" t="s">
        <v>190</v>
      </c>
      <c r="F55" s="394" t="s">
        <v>190</v>
      </c>
      <c r="G55" s="394" t="s">
        <v>190</v>
      </c>
      <c r="H55" s="394" t="s">
        <v>190</v>
      </c>
      <c r="I55" s="396">
        <f>I56+I57+I59+I60+I61+I62+I63+I64</f>
        <v>0</v>
      </c>
      <c r="J55" s="396">
        <f>J56+J57+J59+J60+J61+J62+J63+J64</f>
        <v>0</v>
      </c>
      <c r="K55" s="394" t="s">
        <v>190</v>
      </c>
      <c r="L55" s="405">
        <f>L56+L57+L59+L60+L61+L62+L63+L64</f>
        <v>0</v>
      </c>
      <c r="M55" s="405">
        <f>M56+M57+M59+M60+M61+M62+M63+M64</f>
        <v>0</v>
      </c>
      <c r="N55" s="405" t="s">
        <v>190</v>
      </c>
      <c r="O55" s="405">
        <f>SUM(O56:O59)</f>
        <v>0</v>
      </c>
      <c r="P55" s="405">
        <f>SUM(P56:P59)</f>
        <v>0</v>
      </c>
      <c r="Q55" s="396">
        <f t="shared" ref="Q55:Z55" si="46">Q56+Q57+Q59+Q60+Q61+Q62+Q63+Q64</f>
        <v>0</v>
      </c>
      <c r="R55" s="396">
        <f t="shared" si="46"/>
        <v>0</v>
      </c>
      <c r="S55" s="396">
        <f t="shared" si="46"/>
        <v>0</v>
      </c>
      <c r="T55" s="396">
        <f t="shared" si="46"/>
        <v>0</v>
      </c>
      <c r="U55" s="396">
        <f t="shared" si="46"/>
        <v>34.5</v>
      </c>
      <c r="V55" s="396">
        <f t="shared" si="46"/>
        <v>1E-4</v>
      </c>
      <c r="W55" s="396">
        <f t="shared" si="46"/>
        <v>0</v>
      </c>
      <c r="X55" s="396">
        <f t="shared" si="46"/>
        <v>0</v>
      </c>
      <c r="Y55" s="396">
        <f t="shared" si="46"/>
        <v>0</v>
      </c>
      <c r="Z55" s="396">
        <f t="shared" si="46"/>
        <v>0</v>
      </c>
      <c r="AA55" s="396">
        <f>SUM(AA56:AA59)</f>
        <v>0</v>
      </c>
      <c r="AB55" s="396">
        <f>SUM(AB56:AB59)</f>
        <v>0</v>
      </c>
      <c r="AC55" s="396">
        <f>AC57+AC59+AC60+AC61+AC62+AC63+AC64</f>
        <v>0</v>
      </c>
      <c r="AD55" s="396">
        <f>SUM(AD56:AD59)</f>
        <v>0</v>
      </c>
      <c r="AE55" s="396">
        <f>AE56+AE57+AE59+AE60+AE61+AE62+AE63+AE64</f>
        <v>0</v>
      </c>
      <c r="AF55" s="396">
        <f>SUM(AF56:AF59)</f>
        <v>0</v>
      </c>
      <c r="AG55" s="396">
        <f>SUM(AG56:AG59)</f>
        <v>0</v>
      </c>
      <c r="AH55" s="396">
        <f>AH57+AH59+AH60+AH61+AH62+AH63+AH64</f>
        <v>0</v>
      </c>
      <c r="AI55" s="396">
        <f>SUM(AI56:AI59)</f>
        <v>0</v>
      </c>
      <c r="AJ55" s="396">
        <f>AJ56+AJ57+AJ59+AJ60+AJ61+AJ62+AJ63+AJ64</f>
        <v>2.5</v>
      </c>
      <c r="AK55" s="396">
        <f>SUM(AK56:AK59)</f>
        <v>0</v>
      </c>
      <c r="AL55" s="396">
        <f>SUM(AL56:AL59)</f>
        <v>0</v>
      </c>
      <c r="AM55" s="396">
        <f>AM57+AM59+AM60+AM61+AM62+AM63+AM64</f>
        <v>2.5</v>
      </c>
      <c r="AN55" s="396">
        <f>SUM(AN56:AN59)</f>
        <v>0</v>
      </c>
      <c r="AO55" s="396">
        <f>AO56+AO57+AO59+AO60+AO61+AO62+AO63+AO64</f>
        <v>1E-4</v>
      </c>
      <c r="AP55" s="396">
        <f>SUM(AP56:AP59)</f>
        <v>0</v>
      </c>
      <c r="AQ55" s="396">
        <f>SUM(AQ56:AQ59)</f>
        <v>0</v>
      </c>
      <c r="AR55" s="396">
        <f>AR57+AR59+AR60+AR61+AR62+AR63+AR64</f>
        <v>1E-4</v>
      </c>
      <c r="AS55" s="396">
        <f>SUM(AS56:AS59)</f>
        <v>0</v>
      </c>
      <c r="AT55" s="396">
        <f>AT56+AT57+AT59+AT60+AT61+AT62+AT63+AT64</f>
        <v>0</v>
      </c>
      <c r="AU55" s="396">
        <f>SUM(AU56:AU59)</f>
        <v>0</v>
      </c>
      <c r="AV55" s="396">
        <f>SUM(AV56:AV59)</f>
        <v>0</v>
      </c>
      <c r="AW55" s="396">
        <f>AW57+AW59+AW60+AW61+AW62+AW63+AW64</f>
        <v>0</v>
      </c>
      <c r="AX55" s="396">
        <f>SUM(AX56:AX59)</f>
        <v>0</v>
      </c>
      <c r="AY55" s="396">
        <f>AY56+AY57+AY59+AY60+AY61+AY62+AY63+AY64</f>
        <v>0</v>
      </c>
      <c r="AZ55" s="396">
        <f>SUM(AZ56:AZ59)</f>
        <v>0</v>
      </c>
      <c r="BA55" s="396">
        <f>SUM(BA56:BA59)</f>
        <v>0</v>
      </c>
      <c r="BB55" s="396">
        <f>BB57+BB59+BB60+BB61+BB62+BB63+BB64</f>
        <v>0</v>
      </c>
      <c r="BC55" s="396">
        <f>SUM(BC56:BC59)</f>
        <v>0</v>
      </c>
      <c r="BD55" s="396">
        <f>BD56+BD57+BD59+BD60+BD61+BD62+BD63+BD64</f>
        <v>0</v>
      </c>
      <c r="BE55" s="396">
        <f>SUM(BE56:BE59)</f>
        <v>0</v>
      </c>
      <c r="BF55" s="396">
        <f>SUM(BF56:BF59)</f>
        <v>0</v>
      </c>
      <c r="BG55" s="396">
        <f>BG57+BG59+BG60+BG61+BG62+BG63+BG64</f>
        <v>0</v>
      </c>
      <c r="BH55" s="396">
        <f>SUM(BH56:BH59)</f>
        <v>0</v>
      </c>
      <c r="BI55" s="396">
        <f>BI56+BI57+BI59+BI60+BI61+BI62+BI63+BI64</f>
        <v>0</v>
      </c>
      <c r="BJ55" s="396">
        <f>SUM(BJ56:BJ59)</f>
        <v>0</v>
      </c>
      <c r="BK55" s="396">
        <f>SUM(BK56:BK59)</f>
        <v>0</v>
      </c>
      <c r="BL55" s="396">
        <f>BL57+BL59+BL60+BL61+BL62+BL63+BL64</f>
        <v>0</v>
      </c>
      <c r="BM55" s="396">
        <f>SUM(BM56:BM59)</f>
        <v>0</v>
      </c>
      <c r="BN55" s="396">
        <f t="shared" ref="BN55:BW55" si="47">BN56+BN57+BN59+BN60+BN61+BN62+BN63+BN64</f>
        <v>2.5</v>
      </c>
      <c r="BO55" s="396">
        <f t="shared" si="47"/>
        <v>0</v>
      </c>
      <c r="BP55" s="396">
        <f t="shared" si="47"/>
        <v>0</v>
      </c>
      <c r="BQ55" s="396">
        <f>BQ56+BQ57+BQ59+BQ60+BQ61+BQ62+BQ63+BQ64</f>
        <v>2.5</v>
      </c>
      <c r="BR55" s="396">
        <f t="shared" si="47"/>
        <v>0</v>
      </c>
      <c r="BS55" s="396">
        <f t="shared" si="47"/>
        <v>1E-4</v>
      </c>
      <c r="BT55" s="396">
        <f t="shared" si="47"/>
        <v>0</v>
      </c>
      <c r="BU55" s="396">
        <f t="shared" si="47"/>
        <v>0</v>
      </c>
      <c r="BV55" s="396">
        <f t="shared" si="47"/>
        <v>1E-4</v>
      </c>
      <c r="BW55" s="396">
        <f t="shared" si="47"/>
        <v>0</v>
      </c>
      <c r="BX55" s="396" t="s">
        <v>190</v>
      </c>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row>
    <row r="56" spans="2:108" s="32" customFormat="1" ht="42" customHeight="1" x14ac:dyDescent="0.25">
      <c r="B56" s="450" t="s">
        <v>152</v>
      </c>
      <c r="C56" s="457" t="s">
        <v>153</v>
      </c>
      <c r="D56" s="421" t="s">
        <v>93</v>
      </c>
      <c r="E56" s="421" t="s">
        <v>190</v>
      </c>
      <c r="F56" s="421" t="s">
        <v>190</v>
      </c>
      <c r="G56" s="421" t="s">
        <v>190</v>
      </c>
      <c r="H56" s="421" t="s">
        <v>190</v>
      </c>
      <c r="I56" s="326">
        <v>0</v>
      </c>
      <c r="J56" s="326">
        <v>0</v>
      </c>
      <c r="K56" s="421" t="s">
        <v>190</v>
      </c>
      <c r="L56" s="326">
        <v>0</v>
      </c>
      <c r="M56" s="326">
        <v>0</v>
      </c>
      <c r="N56" s="421" t="s">
        <v>190</v>
      </c>
      <c r="O56" s="326">
        <v>0</v>
      </c>
      <c r="P56" s="326">
        <v>0</v>
      </c>
      <c r="Q56" s="326">
        <v>0</v>
      </c>
      <c r="R56" s="326">
        <v>0</v>
      </c>
      <c r="S56" s="326">
        <v>0</v>
      </c>
      <c r="T56" s="326">
        <v>0</v>
      </c>
      <c r="U56" s="326">
        <v>0</v>
      </c>
      <c r="V56" s="326">
        <v>0</v>
      </c>
      <c r="W56" s="326">
        <v>0</v>
      </c>
      <c r="X56" s="326">
        <v>0</v>
      </c>
      <c r="Y56" s="326">
        <v>0</v>
      </c>
      <c r="Z56" s="326">
        <v>0</v>
      </c>
      <c r="AA56" s="326">
        <v>0</v>
      </c>
      <c r="AB56" s="326">
        <v>0</v>
      </c>
      <c r="AC56" s="326">
        <v>0</v>
      </c>
      <c r="AD56" s="326">
        <v>0</v>
      </c>
      <c r="AE56" s="326">
        <v>0</v>
      </c>
      <c r="AF56" s="326">
        <v>0</v>
      </c>
      <c r="AG56" s="326">
        <v>0</v>
      </c>
      <c r="AH56" s="326">
        <v>0</v>
      </c>
      <c r="AI56" s="326">
        <v>0</v>
      </c>
      <c r="AJ56" s="326">
        <v>0</v>
      </c>
      <c r="AK56" s="326">
        <v>0</v>
      </c>
      <c r="AL56" s="326">
        <v>0</v>
      </c>
      <c r="AM56" s="326">
        <v>0</v>
      </c>
      <c r="AN56" s="326">
        <v>0</v>
      </c>
      <c r="AO56" s="326">
        <v>0</v>
      </c>
      <c r="AP56" s="326">
        <v>0</v>
      </c>
      <c r="AQ56" s="326">
        <v>0</v>
      </c>
      <c r="AR56" s="326">
        <v>0</v>
      </c>
      <c r="AS56" s="326">
        <v>0</v>
      </c>
      <c r="AT56" s="326">
        <v>0</v>
      </c>
      <c r="AU56" s="326">
        <v>0</v>
      </c>
      <c r="AV56" s="326">
        <v>0</v>
      </c>
      <c r="AW56" s="326">
        <v>0</v>
      </c>
      <c r="AX56" s="326">
        <v>0</v>
      </c>
      <c r="AY56" s="326">
        <v>0</v>
      </c>
      <c r="AZ56" s="326">
        <v>0</v>
      </c>
      <c r="BA56" s="326">
        <v>0</v>
      </c>
      <c r="BB56" s="326">
        <v>0</v>
      </c>
      <c r="BC56" s="326">
        <v>0</v>
      </c>
      <c r="BD56" s="326">
        <v>0</v>
      </c>
      <c r="BE56" s="326">
        <v>0</v>
      </c>
      <c r="BF56" s="326">
        <v>0</v>
      </c>
      <c r="BG56" s="326">
        <v>0</v>
      </c>
      <c r="BH56" s="326">
        <v>0</v>
      </c>
      <c r="BI56" s="326">
        <v>0</v>
      </c>
      <c r="BJ56" s="326">
        <v>0</v>
      </c>
      <c r="BK56" s="326">
        <v>0</v>
      </c>
      <c r="BL56" s="326">
        <v>0</v>
      </c>
      <c r="BM56" s="326">
        <v>0</v>
      </c>
      <c r="BN56" s="326">
        <v>0</v>
      </c>
      <c r="BO56" s="326">
        <v>0</v>
      </c>
      <c r="BP56" s="326">
        <v>0</v>
      </c>
      <c r="BQ56" s="326">
        <v>0</v>
      </c>
      <c r="BR56" s="326">
        <v>0</v>
      </c>
      <c r="BS56" s="326">
        <v>0</v>
      </c>
      <c r="BT56" s="326">
        <v>0</v>
      </c>
      <c r="BU56" s="326">
        <v>0</v>
      </c>
      <c r="BV56" s="326">
        <v>0</v>
      </c>
      <c r="BW56" s="326">
        <v>0</v>
      </c>
      <c r="BX56" s="326" t="s">
        <v>190</v>
      </c>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row>
    <row r="57" spans="2:108" s="32" customFormat="1" ht="42" customHeight="1" x14ac:dyDescent="0.25">
      <c r="B57" s="450" t="s">
        <v>154</v>
      </c>
      <c r="C57" s="457" t="s">
        <v>155</v>
      </c>
      <c r="D57" s="421" t="s">
        <v>93</v>
      </c>
      <c r="E57" s="421" t="s">
        <v>190</v>
      </c>
      <c r="F57" s="421" t="s">
        <v>190</v>
      </c>
      <c r="G57" s="421" t="s">
        <v>190</v>
      </c>
      <c r="H57" s="421" t="s">
        <v>190</v>
      </c>
      <c r="I57" s="326">
        <v>0</v>
      </c>
      <c r="J57" s="326">
        <v>0</v>
      </c>
      <c r="K57" s="421" t="s">
        <v>190</v>
      </c>
      <c r="L57" s="423">
        <f>SUBTOTAL(9,L58)</f>
        <v>0</v>
      </c>
      <c r="M57" s="423">
        <f t="shared" ref="M57:BW57" si="48">SUBTOTAL(9,M58)</f>
        <v>0</v>
      </c>
      <c r="N57" s="423">
        <f t="shared" si="48"/>
        <v>0</v>
      </c>
      <c r="O57" s="423">
        <f t="shared" si="48"/>
        <v>0</v>
      </c>
      <c r="P57" s="423">
        <f t="shared" si="48"/>
        <v>0</v>
      </c>
      <c r="Q57" s="423">
        <f t="shared" si="48"/>
        <v>0</v>
      </c>
      <c r="R57" s="423">
        <f t="shared" si="48"/>
        <v>0</v>
      </c>
      <c r="S57" s="423">
        <f t="shared" si="48"/>
        <v>0</v>
      </c>
      <c r="T57" s="423">
        <f t="shared" si="48"/>
        <v>0</v>
      </c>
      <c r="U57" s="423">
        <f t="shared" si="48"/>
        <v>34.5</v>
      </c>
      <c r="V57" s="423">
        <f t="shared" si="48"/>
        <v>1E-4</v>
      </c>
      <c r="W57" s="423">
        <f t="shared" si="48"/>
        <v>0</v>
      </c>
      <c r="X57" s="423">
        <f t="shared" si="48"/>
        <v>0</v>
      </c>
      <c r="Y57" s="423">
        <f t="shared" si="48"/>
        <v>0</v>
      </c>
      <c r="Z57" s="423">
        <f t="shared" si="48"/>
        <v>0</v>
      </c>
      <c r="AA57" s="423">
        <f t="shared" si="48"/>
        <v>0</v>
      </c>
      <c r="AB57" s="423">
        <f t="shared" si="48"/>
        <v>0</v>
      </c>
      <c r="AC57" s="423">
        <f t="shared" si="48"/>
        <v>0</v>
      </c>
      <c r="AD57" s="423">
        <f t="shared" si="48"/>
        <v>0</v>
      </c>
      <c r="AE57" s="423">
        <f t="shared" si="48"/>
        <v>0</v>
      </c>
      <c r="AF57" s="423">
        <f t="shared" si="48"/>
        <v>0</v>
      </c>
      <c r="AG57" s="423">
        <f t="shared" si="48"/>
        <v>0</v>
      </c>
      <c r="AH57" s="423">
        <f t="shared" si="48"/>
        <v>0</v>
      </c>
      <c r="AI57" s="423">
        <f t="shared" si="48"/>
        <v>0</v>
      </c>
      <c r="AJ57" s="423">
        <f t="shared" si="48"/>
        <v>2.5</v>
      </c>
      <c r="AK57" s="423">
        <f t="shared" si="48"/>
        <v>0</v>
      </c>
      <c r="AL57" s="423">
        <f t="shared" si="48"/>
        <v>0</v>
      </c>
      <c r="AM57" s="423">
        <f t="shared" si="48"/>
        <v>2.5</v>
      </c>
      <c r="AN57" s="423">
        <f t="shared" si="48"/>
        <v>0</v>
      </c>
      <c r="AO57" s="423">
        <f t="shared" si="48"/>
        <v>1E-4</v>
      </c>
      <c r="AP57" s="423">
        <f t="shared" si="48"/>
        <v>0</v>
      </c>
      <c r="AQ57" s="423">
        <f t="shared" si="48"/>
        <v>0</v>
      </c>
      <c r="AR57" s="423">
        <f t="shared" si="48"/>
        <v>1E-4</v>
      </c>
      <c r="AS57" s="423">
        <f t="shared" si="48"/>
        <v>0</v>
      </c>
      <c r="AT57" s="423">
        <f t="shared" si="48"/>
        <v>0</v>
      </c>
      <c r="AU57" s="423">
        <f t="shared" si="48"/>
        <v>0</v>
      </c>
      <c r="AV57" s="423">
        <f t="shared" si="48"/>
        <v>0</v>
      </c>
      <c r="AW57" s="423">
        <f t="shared" si="48"/>
        <v>0</v>
      </c>
      <c r="AX57" s="423">
        <f t="shared" si="48"/>
        <v>0</v>
      </c>
      <c r="AY57" s="423">
        <f t="shared" si="48"/>
        <v>0</v>
      </c>
      <c r="AZ57" s="423">
        <f t="shared" si="48"/>
        <v>0</v>
      </c>
      <c r="BA57" s="423">
        <f t="shared" si="48"/>
        <v>0</v>
      </c>
      <c r="BB57" s="423">
        <f t="shared" si="48"/>
        <v>0</v>
      </c>
      <c r="BC57" s="423">
        <f t="shared" si="48"/>
        <v>0</v>
      </c>
      <c r="BD57" s="423">
        <f t="shared" si="48"/>
        <v>0</v>
      </c>
      <c r="BE57" s="423">
        <f t="shared" si="48"/>
        <v>0</v>
      </c>
      <c r="BF57" s="423">
        <f t="shared" si="48"/>
        <v>0</v>
      </c>
      <c r="BG57" s="423">
        <f t="shared" si="48"/>
        <v>0</v>
      </c>
      <c r="BH57" s="423">
        <f t="shared" si="48"/>
        <v>0</v>
      </c>
      <c r="BI57" s="423">
        <f t="shared" si="48"/>
        <v>0</v>
      </c>
      <c r="BJ57" s="423">
        <f t="shared" si="48"/>
        <v>0</v>
      </c>
      <c r="BK57" s="423">
        <f t="shared" si="48"/>
        <v>0</v>
      </c>
      <c r="BL57" s="423">
        <f t="shared" si="48"/>
        <v>0</v>
      </c>
      <c r="BM57" s="423">
        <f t="shared" si="48"/>
        <v>0</v>
      </c>
      <c r="BN57" s="427">
        <f t="shared" si="48"/>
        <v>2.5</v>
      </c>
      <c r="BO57" s="427">
        <f t="shared" si="48"/>
        <v>0</v>
      </c>
      <c r="BP57" s="427">
        <f t="shared" si="48"/>
        <v>0</v>
      </c>
      <c r="BQ57" s="427">
        <f>SUBTOTAL(9,BQ58)</f>
        <v>2.5</v>
      </c>
      <c r="BR57" s="427">
        <f t="shared" si="48"/>
        <v>0</v>
      </c>
      <c r="BS57" s="427">
        <f t="shared" si="48"/>
        <v>1E-4</v>
      </c>
      <c r="BT57" s="427">
        <f t="shared" si="48"/>
        <v>0</v>
      </c>
      <c r="BU57" s="427">
        <f t="shared" si="48"/>
        <v>0</v>
      </c>
      <c r="BV57" s="427">
        <f t="shared" si="48"/>
        <v>1E-4</v>
      </c>
      <c r="BW57" s="423">
        <f t="shared" si="48"/>
        <v>0</v>
      </c>
      <c r="BX57" s="326" t="s">
        <v>190</v>
      </c>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row>
    <row r="58" spans="2:108" s="32" customFormat="1" ht="33" customHeight="1" outlineLevel="1" x14ac:dyDescent="0.25">
      <c r="B58" s="407" t="s">
        <v>154</v>
      </c>
      <c r="C58" s="458" t="s">
        <v>734</v>
      </c>
      <c r="D58" s="688" t="s">
        <v>841</v>
      </c>
      <c r="E58" s="76" t="s">
        <v>763</v>
      </c>
      <c r="F58" s="76" t="s">
        <v>289</v>
      </c>
      <c r="G58" s="76" t="s">
        <v>289</v>
      </c>
      <c r="H58" s="76" t="s">
        <v>190</v>
      </c>
      <c r="I58" s="77" t="s">
        <v>190</v>
      </c>
      <c r="J58" s="77" t="s">
        <v>190</v>
      </c>
      <c r="K58" s="76" t="s">
        <v>190</v>
      </c>
      <c r="L58" s="77" t="s">
        <v>190</v>
      </c>
      <c r="M58" s="77" t="s">
        <v>190</v>
      </c>
      <c r="N58" s="77" t="s">
        <v>190</v>
      </c>
      <c r="O58" s="77" t="s">
        <v>190</v>
      </c>
      <c r="P58" s="77" t="s">
        <v>190</v>
      </c>
      <c r="Q58" s="77" t="s">
        <v>190</v>
      </c>
      <c r="R58" s="77" t="s">
        <v>190</v>
      </c>
      <c r="S58" s="77" t="s">
        <v>190</v>
      </c>
      <c r="T58" s="77" t="s">
        <v>190</v>
      </c>
      <c r="U58" s="77">
        <v>34.5</v>
      </c>
      <c r="V58" s="77">
        <v>1E-4</v>
      </c>
      <c r="W58" s="77"/>
      <c r="X58" s="77"/>
      <c r="Y58" s="77">
        <v>0</v>
      </c>
      <c r="Z58" s="77">
        <v>0</v>
      </c>
      <c r="AA58" s="77">
        <v>0</v>
      </c>
      <c r="AB58" s="77">
        <v>0</v>
      </c>
      <c r="AC58" s="77">
        <v>0</v>
      </c>
      <c r="AD58" s="77">
        <v>0</v>
      </c>
      <c r="AE58" s="77">
        <v>0</v>
      </c>
      <c r="AF58" s="77">
        <v>0</v>
      </c>
      <c r="AG58" s="77">
        <v>0</v>
      </c>
      <c r="AH58" s="77">
        <v>0</v>
      </c>
      <c r="AI58" s="77">
        <v>0</v>
      </c>
      <c r="AJ58" s="77">
        <f>SUM(AK58:AN58)</f>
        <v>2.5</v>
      </c>
      <c r="AK58" s="77">
        <v>0</v>
      </c>
      <c r="AL58" s="77">
        <v>0</v>
      </c>
      <c r="AM58" s="77">
        <v>2.5</v>
      </c>
      <c r="AN58" s="77">
        <v>0</v>
      </c>
      <c r="AO58" s="77">
        <f t="shared" ref="AO58" si="49">SUM(AP58:AS58)</f>
        <v>1E-4</v>
      </c>
      <c r="AP58" s="77">
        <v>0</v>
      </c>
      <c r="AQ58" s="77">
        <v>0</v>
      </c>
      <c r="AR58" s="77">
        <v>1E-4</v>
      </c>
      <c r="AS58" s="77">
        <v>0</v>
      </c>
      <c r="AT58" s="77">
        <v>0</v>
      </c>
      <c r="AU58" s="77">
        <v>0</v>
      </c>
      <c r="AV58" s="77">
        <v>0</v>
      </c>
      <c r="AW58" s="77">
        <v>0</v>
      </c>
      <c r="AX58" s="77">
        <v>0</v>
      </c>
      <c r="AY58" s="77">
        <v>0</v>
      </c>
      <c r="AZ58" s="77">
        <v>0</v>
      </c>
      <c r="BA58" s="77">
        <v>0</v>
      </c>
      <c r="BB58" s="77">
        <v>0</v>
      </c>
      <c r="BC58" s="77">
        <v>0</v>
      </c>
      <c r="BD58" s="77">
        <v>0</v>
      </c>
      <c r="BE58" s="77">
        <v>0</v>
      </c>
      <c r="BF58" s="77">
        <v>0</v>
      </c>
      <c r="BG58" s="77">
        <v>0</v>
      </c>
      <c r="BH58" s="77">
        <v>0</v>
      </c>
      <c r="BI58" s="77"/>
      <c r="BJ58" s="77"/>
      <c r="BK58" s="77"/>
      <c r="BL58" s="77"/>
      <c r="BM58" s="77"/>
      <c r="BN58" s="77">
        <f>BD58+AT58+AJ58</f>
        <v>2.5</v>
      </c>
      <c r="BO58" s="77">
        <f>SUM(BE58+AU58+AK58)</f>
        <v>0</v>
      </c>
      <c r="BP58" s="77">
        <f>BF58+AV58+AB58+AL58</f>
        <v>0</v>
      </c>
      <c r="BQ58" s="77">
        <f>BG58+AW58+AM58</f>
        <v>2.5</v>
      </c>
      <c r="BR58" s="77">
        <f>BH58+AX58+AD58+AN58</f>
        <v>0</v>
      </c>
      <c r="BS58" s="77">
        <v>1E-4</v>
      </c>
      <c r="BT58" s="77">
        <v>0</v>
      </c>
      <c r="BU58" s="77">
        <v>0</v>
      </c>
      <c r="BV58" s="77">
        <v>1E-4</v>
      </c>
      <c r="BW58" s="77">
        <v>0</v>
      </c>
      <c r="BX58" s="77" t="s">
        <v>190</v>
      </c>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row>
    <row r="59" spans="2:108" s="32" customFormat="1" ht="42" customHeight="1" x14ac:dyDescent="0.25">
      <c r="B59" s="421" t="s">
        <v>156</v>
      </c>
      <c r="C59" s="422" t="s">
        <v>157</v>
      </c>
      <c r="D59" s="421" t="s">
        <v>93</v>
      </c>
      <c r="E59" s="421" t="s">
        <v>190</v>
      </c>
      <c r="F59" s="421" t="s">
        <v>190</v>
      </c>
      <c r="G59" s="421" t="s">
        <v>190</v>
      </c>
      <c r="H59" s="421" t="s">
        <v>190</v>
      </c>
      <c r="I59" s="326">
        <v>0</v>
      </c>
      <c r="J59" s="326">
        <v>0</v>
      </c>
      <c r="K59" s="421" t="s">
        <v>190</v>
      </c>
      <c r="L59" s="423">
        <v>0</v>
      </c>
      <c r="M59" s="423">
        <v>0</v>
      </c>
      <c r="N59" s="421" t="s">
        <v>190</v>
      </c>
      <c r="O59" s="423">
        <v>0</v>
      </c>
      <c r="P59" s="423">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c r="AN59" s="326">
        <v>0</v>
      </c>
      <c r="AO59" s="326">
        <v>0</v>
      </c>
      <c r="AP59" s="326">
        <v>0</v>
      </c>
      <c r="AQ59" s="326">
        <v>0</v>
      </c>
      <c r="AR59" s="326">
        <v>0</v>
      </c>
      <c r="AS59" s="326">
        <v>0</v>
      </c>
      <c r="AT59" s="326">
        <v>0</v>
      </c>
      <c r="AU59" s="326">
        <v>0</v>
      </c>
      <c r="AV59" s="326">
        <v>0</v>
      </c>
      <c r="AW59" s="326">
        <v>0</v>
      </c>
      <c r="AX59" s="326">
        <v>0</v>
      </c>
      <c r="AY59" s="326">
        <v>0</v>
      </c>
      <c r="AZ59" s="326">
        <v>0</v>
      </c>
      <c r="BA59" s="326">
        <v>0</v>
      </c>
      <c r="BB59" s="326">
        <v>0</v>
      </c>
      <c r="BC59" s="326">
        <v>0</v>
      </c>
      <c r="BD59" s="326">
        <v>0</v>
      </c>
      <c r="BE59" s="326">
        <v>0</v>
      </c>
      <c r="BF59" s="326">
        <v>0</v>
      </c>
      <c r="BG59" s="326">
        <v>0</v>
      </c>
      <c r="BH59" s="326">
        <v>0</v>
      </c>
      <c r="BI59" s="326">
        <v>0</v>
      </c>
      <c r="BJ59" s="326">
        <v>0</v>
      </c>
      <c r="BK59" s="326">
        <v>0</v>
      </c>
      <c r="BL59" s="326">
        <v>0</v>
      </c>
      <c r="BM59" s="326">
        <v>0</v>
      </c>
      <c r="BN59" s="326">
        <v>0</v>
      </c>
      <c r="BO59" s="326">
        <v>0</v>
      </c>
      <c r="BP59" s="326">
        <v>0</v>
      </c>
      <c r="BQ59" s="326">
        <v>0</v>
      </c>
      <c r="BR59" s="326">
        <v>0</v>
      </c>
      <c r="BS59" s="326">
        <v>0</v>
      </c>
      <c r="BT59" s="326">
        <v>0</v>
      </c>
      <c r="BU59" s="326">
        <v>0</v>
      </c>
      <c r="BV59" s="326">
        <v>0</v>
      </c>
      <c r="BW59" s="326">
        <v>0</v>
      </c>
      <c r="BX59" s="326" t="s">
        <v>190</v>
      </c>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row>
    <row r="60" spans="2:108" s="32" customFormat="1" ht="42" customHeight="1" x14ac:dyDescent="0.25">
      <c r="B60" s="421" t="s">
        <v>158</v>
      </c>
      <c r="C60" s="422" t="s">
        <v>159</v>
      </c>
      <c r="D60" s="421" t="s">
        <v>93</v>
      </c>
      <c r="E60" s="421" t="s">
        <v>190</v>
      </c>
      <c r="F60" s="421" t="s">
        <v>190</v>
      </c>
      <c r="G60" s="421" t="s">
        <v>190</v>
      </c>
      <c r="H60" s="421" t="s">
        <v>190</v>
      </c>
      <c r="I60" s="326">
        <v>0</v>
      </c>
      <c r="J60" s="326">
        <v>0</v>
      </c>
      <c r="K60" s="421" t="s">
        <v>190</v>
      </c>
      <c r="L60" s="326">
        <v>0</v>
      </c>
      <c r="M60" s="326">
        <v>0</v>
      </c>
      <c r="N60" s="421" t="s">
        <v>190</v>
      </c>
      <c r="O60" s="423">
        <v>0</v>
      </c>
      <c r="P60" s="423">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v>0</v>
      </c>
      <c r="AQ60" s="326">
        <v>0</v>
      </c>
      <c r="AR60" s="326">
        <v>0</v>
      </c>
      <c r="AS60" s="326">
        <v>0</v>
      </c>
      <c r="AT60" s="326">
        <v>0</v>
      </c>
      <c r="AU60" s="326">
        <v>0</v>
      </c>
      <c r="AV60" s="326">
        <v>0</v>
      </c>
      <c r="AW60" s="326">
        <v>0</v>
      </c>
      <c r="AX60" s="326">
        <v>0</v>
      </c>
      <c r="AY60" s="326">
        <v>0</v>
      </c>
      <c r="AZ60" s="326">
        <v>0</v>
      </c>
      <c r="BA60" s="326">
        <v>0</v>
      </c>
      <c r="BB60" s="326">
        <v>0</v>
      </c>
      <c r="BC60" s="326">
        <v>0</v>
      </c>
      <c r="BD60" s="326">
        <v>0</v>
      </c>
      <c r="BE60" s="326">
        <v>0</v>
      </c>
      <c r="BF60" s="326">
        <v>0</v>
      </c>
      <c r="BG60" s="326">
        <v>0</v>
      </c>
      <c r="BH60" s="326">
        <v>0</v>
      </c>
      <c r="BI60" s="326">
        <v>0</v>
      </c>
      <c r="BJ60" s="326">
        <v>0</v>
      </c>
      <c r="BK60" s="326">
        <v>0</v>
      </c>
      <c r="BL60" s="326">
        <v>0</v>
      </c>
      <c r="BM60" s="326">
        <v>0</v>
      </c>
      <c r="BN60" s="326">
        <v>0</v>
      </c>
      <c r="BO60" s="326">
        <v>0</v>
      </c>
      <c r="BP60" s="326">
        <v>0</v>
      </c>
      <c r="BQ60" s="326">
        <v>0</v>
      </c>
      <c r="BR60" s="326">
        <v>0</v>
      </c>
      <c r="BS60" s="326">
        <v>0</v>
      </c>
      <c r="BT60" s="326">
        <v>0</v>
      </c>
      <c r="BU60" s="326">
        <v>0</v>
      </c>
      <c r="BV60" s="326">
        <v>0</v>
      </c>
      <c r="BW60" s="326">
        <v>0</v>
      </c>
      <c r="BX60" s="326" t="s">
        <v>190</v>
      </c>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row>
    <row r="61" spans="2:108" s="32" customFormat="1" ht="42" customHeight="1" x14ac:dyDescent="0.25">
      <c r="B61" s="421" t="s">
        <v>160</v>
      </c>
      <c r="C61" s="422" t="s">
        <v>161</v>
      </c>
      <c r="D61" s="421" t="s">
        <v>93</v>
      </c>
      <c r="E61" s="421" t="s">
        <v>190</v>
      </c>
      <c r="F61" s="421" t="s">
        <v>190</v>
      </c>
      <c r="G61" s="421" t="s">
        <v>190</v>
      </c>
      <c r="H61" s="421" t="s">
        <v>190</v>
      </c>
      <c r="I61" s="326">
        <v>0</v>
      </c>
      <c r="J61" s="326">
        <v>0</v>
      </c>
      <c r="K61" s="421" t="s">
        <v>190</v>
      </c>
      <c r="L61" s="326">
        <v>0</v>
      </c>
      <c r="M61" s="326">
        <v>0</v>
      </c>
      <c r="N61" s="421" t="s">
        <v>190</v>
      </c>
      <c r="O61" s="423">
        <v>0</v>
      </c>
      <c r="P61" s="423">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v>0</v>
      </c>
      <c r="AQ61" s="326">
        <v>0</v>
      </c>
      <c r="AR61" s="326">
        <v>0</v>
      </c>
      <c r="AS61" s="326">
        <v>0</v>
      </c>
      <c r="AT61" s="326">
        <v>0</v>
      </c>
      <c r="AU61" s="326">
        <v>0</v>
      </c>
      <c r="AV61" s="326">
        <v>0</v>
      </c>
      <c r="AW61" s="326">
        <v>0</v>
      </c>
      <c r="AX61" s="326">
        <v>0</v>
      </c>
      <c r="AY61" s="326">
        <v>0</v>
      </c>
      <c r="AZ61" s="326">
        <v>0</v>
      </c>
      <c r="BA61" s="326">
        <v>0</v>
      </c>
      <c r="BB61" s="326">
        <v>0</v>
      </c>
      <c r="BC61" s="326">
        <v>0</v>
      </c>
      <c r="BD61" s="326">
        <v>0</v>
      </c>
      <c r="BE61" s="326">
        <v>0</v>
      </c>
      <c r="BF61" s="326">
        <v>0</v>
      </c>
      <c r="BG61" s="326">
        <v>0</v>
      </c>
      <c r="BH61" s="326">
        <v>0</v>
      </c>
      <c r="BI61" s="326">
        <v>0</v>
      </c>
      <c r="BJ61" s="326">
        <v>0</v>
      </c>
      <c r="BK61" s="326">
        <v>0</v>
      </c>
      <c r="BL61" s="326">
        <v>0</v>
      </c>
      <c r="BM61" s="326">
        <v>0</v>
      </c>
      <c r="BN61" s="326">
        <v>0</v>
      </c>
      <c r="BO61" s="326">
        <v>0</v>
      </c>
      <c r="BP61" s="326">
        <v>0</v>
      </c>
      <c r="BQ61" s="326">
        <v>0</v>
      </c>
      <c r="BR61" s="326">
        <v>0</v>
      </c>
      <c r="BS61" s="326">
        <v>0</v>
      </c>
      <c r="BT61" s="326">
        <v>0</v>
      </c>
      <c r="BU61" s="326">
        <v>0</v>
      </c>
      <c r="BV61" s="326">
        <v>0</v>
      </c>
      <c r="BW61" s="326">
        <v>0</v>
      </c>
      <c r="BX61" s="326">
        <v>0</v>
      </c>
      <c r="BY61" s="30" t="e">
        <f>#REF!</f>
        <v>#REF!</v>
      </c>
      <c r="BZ61" s="30" t="e">
        <f>#REF!</f>
        <v>#REF!</v>
      </c>
      <c r="CA61" s="30" t="e">
        <f>#REF!</f>
        <v>#REF!</v>
      </c>
      <c r="CB61" s="30" t="e">
        <f>#REF!</f>
        <v>#REF!</v>
      </c>
      <c r="CC61" s="30" t="e">
        <f>#REF!</f>
        <v>#REF!</v>
      </c>
      <c r="CD61" s="30" t="e">
        <f>#REF!</f>
        <v>#REF!</v>
      </c>
      <c r="CE61" s="30" t="e">
        <f>#REF!</f>
        <v>#REF!</v>
      </c>
      <c r="CF61" s="30" t="e">
        <f>#REF!</f>
        <v>#REF!</v>
      </c>
      <c r="CG61" s="30" t="e">
        <f>#REF!</f>
        <v>#REF!</v>
      </c>
      <c r="CH61" s="30" t="e">
        <f>#REF!</f>
        <v>#REF!</v>
      </c>
      <c r="CI61" s="30" t="e">
        <f>#REF!</f>
        <v>#REF!</v>
      </c>
      <c r="CJ61" s="30" t="e">
        <f>#REF!</f>
        <v>#REF!</v>
      </c>
      <c r="CK61" s="30" t="e">
        <f>#REF!</f>
        <v>#REF!</v>
      </c>
      <c r="CL61" s="30" t="e">
        <f>#REF!</f>
        <v>#REF!</v>
      </c>
      <c r="CM61" s="30" t="e">
        <f>#REF!</f>
        <v>#REF!</v>
      </c>
      <c r="CN61" s="30" t="e">
        <f>#REF!</f>
        <v>#REF!</v>
      </c>
      <c r="CO61" s="30" t="e">
        <f>#REF!</f>
        <v>#REF!</v>
      </c>
      <c r="CP61" s="30" t="e">
        <f>#REF!</f>
        <v>#REF!</v>
      </c>
      <c r="CQ61" s="30" t="e">
        <f>#REF!</f>
        <v>#REF!</v>
      </c>
      <c r="CR61" s="30" t="s">
        <v>190</v>
      </c>
      <c r="CS61" s="30"/>
      <c r="CT61" s="30"/>
      <c r="CU61" s="30"/>
      <c r="CV61" s="30"/>
    </row>
    <row r="62" spans="2:108" s="32" customFormat="1" ht="42" customHeight="1" x14ac:dyDescent="0.25">
      <c r="B62" s="421" t="s">
        <v>165</v>
      </c>
      <c r="C62" s="422" t="s">
        <v>166</v>
      </c>
      <c r="D62" s="421" t="s">
        <v>93</v>
      </c>
      <c r="E62" s="421" t="s">
        <v>190</v>
      </c>
      <c r="F62" s="421" t="s">
        <v>190</v>
      </c>
      <c r="G62" s="421" t="s">
        <v>190</v>
      </c>
      <c r="H62" s="421" t="s">
        <v>190</v>
      </c>
      <c r="I62" s="326">
        <v>0</v>
      </c>
      <c r="J62" s="326">
        <v>0</v>
      </c>
      <c r="K62" s="421" t="s">
        <v>190</v>
      </c>
      <c r="L62" s="423">
        <v>0</v>
      </c>
      <c r="M62" s="423">
        <v>0</v>
      </c>
      <c r="N62" s="421" t="s">
        <v>190</v>
      </c>
      <c r="O62" s="423">
        <v>0</v>
      </c>
      <c r="P62" s="423">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v>0</v>
      </c>
      <c r="AQ62" s="326">
        <v>0</v>
      </c>
      <c r="AR62" s="326">
        <v>0</v>
      </c>
      <c r="AS62" s="326">
        <v>0</v>
      </c>
      <c r="AT62" s="326">
        <v>0</v>
      </c>
      <c r="AU62" s="326">
        <v>0</v>
      </c>
      <c r="AV62" s="326">
        <v>0</v>
      </c>
      <c r="AW62" s="326">
        <v>0</v>
      </c>
      <c r="AX62" s="326">
        <v>0</v>
      </c>
      <c r="AY62" s="326">
        <v>0</v>
      </c>
      <c r="AZ62" s="326">
        <v>0</v>
      </c>
      <c r="BA62" s="326">
        <v>0</v>
      </c>
      <c r="BB62" s="326">
        <v>0</v>
      </c>
      <c r="BC62" s="326">
        <v>0</v>
      </c>
      <c r="BD62" s="326">
        <v>0</v>
      </c>
      <c r="BE62" s="326">
        <v>0</v>
      </c>
      <c r="BF62" s="326">
        <v>0</v>
      </c>
      <c r="BG62" s="326">
        <v>0</v>
      </c>
      <c r="BH62" s="326">
        <v>0</v>
      </c>
      <c r="BI62" s="326">
        <v>0</v>
      </c>
      <c r="BJ62" s="326">
        <v>0</v>
      </c>
      <c r="BK62" s="326">
        <v>0</v>
      </c>
      <c r="BL62" s="326">
        <v>0</v>
      </c>
      <c r="BM62" s="326">
        <v>0</v>
      </c>
      <c r="BN62" s="326">
        <v>0</v>
      </c>
      <c r="BO62" s="326">
        <v>0</v>
      </c>
      <c r="BP62" s="326">
        <v>0</v>
      </c>
      <c r="BQ62" s="326">
        <v>0</v>
      </c>
      <c r="BR62" s="326">
        <v>0</v>
      </c>
      <c r="BS62" s="326">
        <v>0</v>
      </c>
      <c r="BT62" s="326">
        <v>0</v>
      </c>
      <c r="BU62" s="326">
        <v>0</v>
      </c>
      <c r="BV62" s="326">
        <v>0</v>
      </c>
      <c r="BW62" s="326">
        <v>0</v>
      </c>
      <c r="BX62" s="326" t="s">
        <v>190</v>
      </c>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row>
    <row r="63" spans="2:108" s="32" customFormat="1" ht="42" customHeight="1" x14ac:dyDescent="0.25">
      <c r="B63" s="450" t="s">
        <v>167</v>
      </c>
      <c r="C63" s="457" t="s">
        <v>168</v>
      </c>
      <c r="D63" s="421" t="s">
        <v>93</v>
      </c>
      <c r="E63" s="421" t="s">
        <v>190</v>
      </c>
      <c r="F63" s="421" t="s">
        <v>190</v>
      </c>
      <c r="G63" s="421" t="s">
        <v>190</v>
      </c>
      <c r="H63" s="421" t="s">
        <v>190</v>
      </c>
      <c r="I63" s="326">
        <v>0</v>
      </c>
      <c r="J63" s="326">
        <v>0</v>
      </c>
      <c r="K63" s="421" t="s">
        <v>190</v>
      </c>
      <c r="L63" s="326">
        <v>0</v>
      </c>
      <c r="M63" s="326">
        <v>0</v>
      </c>
      <c r="N63" s="326" t="s">
        <v>190</v>
      </c>
      <c r="O63" s="423">
        <v>0</v>
      </c>
      <c r="P63" s="423">
        <v>0</v>
      </c>
      <c r="Q63" s="326">
        <v>0</v>
      </c>
      <c r="R63" s="326">
        <v>0</v>
      </c>
      <c r="S63" s="326">
        <v>0</v>
      </c>
      <c r="T63" s="326">
        <v>0</v>
      </c>
      <c r="U63" s="326">
        <v>0</v>
      </c>
      <c r="V63" s="326">
        <v>0</v>
      </c>
      <c r="W63" s="326">
        <v>0</v>
      </c>
      <c r="X63" s="326">
        <v>0</v>
      </c>
      <c r="Y63" s="326">
        <v>0</v>
      </c>
      <c r="Z63" s="326">
        <v>0</v>
      </c>
      <c r="AA63" s="326">
        <v>0</v>
      </c>
      <c r="AB63" s="326">
        <v>0</v>
      </c>
      <c r="AC63" s="326">
        <v>0</v>
      </c>
      <c r="AD63" s="326">
        <v>0</v>
      </c>
      <c r="AE63" s="326">
        <v>0</v>
      </c>
      <c r="AF63" s="326">
        <v>0</v>
      </c>
      <c r="AG63" s="326">
        <v>0</v>
      </c>
      <c r="AH63" s="326">
        <v>0</v>
      </c>
      <c r="AI63" s="326">
        <v>0</v>
      </c>
      <c r="AJ63" s="326">
        <v>0</v>
      </c>
      <c r="AK63" s="326">
        <v>0</v>
      </c>
      <c r="AL63" s="326">
        <v>0</v>
      </c>
      <c r="AM63" s="326">
        <v>0</v>
      </c>
      <c r="AN63" s="326">
        <v>0</v>
      </c>
      <c r="AO63" s="326">
        <v>0</v>
      </c>
      <c r="AP63" s="326">
        <v>0</v>
      </c>
      <c r="AQ63" s="326">
        <v>0</v>
      </c>
      <c r="AR63" s="326">
        <v>0</v>
      </c>
      <c r="AS63" s="326">
        <v>0</v>
      </c>
      <c r="AT63" s="326">
        <v>0</v>
      </c>
      <c r="AU63" s="326">
        <v>0</v>
      </c>
      <c r="AV63" s="326">
        <v>0</v>
      </c>
      <c r="AW63" s="326">
        <v>0</v>
      </c>
      <c r="AX63" s="326">
        <v>0</v>
      </c>
      <c r="AY63" s="326">
        <v>0</v>
      </c>
      <c r="AZ63" s="326">
        <v>0</v>
      </c>
      <c r="BA63" s="326">
        <v>0</v>
      </c>
      <c r="BB63" s="326">
        <v>0</v>
      </c>
      <c r="BC63" s="326">
        <v>0</v>
      </c>
      <c r="BD63" s="326">
        <v>0</v>
      </c>
      <c r="BE63" s="326">
        <v>0</v>
      </c>
      <c r="BF63" s="326">
        <v>0</v>
      </c>
      <c r="BG63" s="326">
        <v>0</v>
      </c>
      <c r="BH63" s="326">
        <v>0</v>
      </c>
      <c r="BI63" s="326">
        <v>0</v>
      </c>
      <c r="BJ63" s="326">
        <v>0</v>
      </c>
      <c r="BK63" s="326">
        <v>0</v>
      </c>
      <c r="BL63" s="326">
        <v>0</v>
      </c>
      <c r="BM63" s="326">
        <v>0</v>
      </c>
      <c r="BN63" s="326">
        <v>0</v>
      </c>
      <c r="BO63" s="326">
        <v>0</v>
      </c>
      <c r="BP63" s="326">
        <v>0</v>
      </c>
      <c r="BQ63" s="326">
        <v>0</v>
      </c>
      <c r="BR63" s="326">
        <v>0</v>
      </c>
      <c r="BS63" s="326">
        <v>0</v>
      </c>
      <c r="BT63" s="326">
        <v>0</v>
      </c>
      <c r="BU63" s="326">
        <v>0</v>
      </c>
      <c r="BV63" s="326">
        <v>0</v>
      </c>
      <c r="BW63" s="326">
        <v>0</v>
      </c>
      <c r="BX63" s="326" t="s">
        <v>190</v>
      </c>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row>
    <row r="64" spans="2:108" s="32" customFormat="1" ht="42" customHeight="1" x14ac:dyDescent="0.25">
      <c r="B64" s="450" t="s">
        <v>169</v>
      </c>
      <c r="C64" s="457" t="s">
        <v>170</v>
      </c>
      <c r="D64" s="421" t="s">
        <v>93</v>
      </c>
      <c r="E64" s="421" t="s">
        <v>190</v>
      </c>
      <c r="F64" s="421" t="s">
        <v>190</v>
      </c>
      <c r="G64" s="421" t="s">
        <v>190</v>
      </c>
      <c r="H64" s="421" t="s">
        <v>190</v>
      </c>
      <c r="I64" s="326">
        <v>0</v>
      </c>
      <c r="J64" s="326">
        <v>0</v>
      </c>
      <c r="K64" s="421" t="s">
        <v>190</v>
      </c>
      <c r="L64" s="326">
        <v>0</v>
      </c>
      <c r="M64" s="326">
        <v>0</v>
      </c>
      <c r="N64" s="326" t="s">
        <v>190</v>
      </c>
      <c r="O64" s="423">
        <v>0</v>
      </c>
      <c r="P64" s="423">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v>0</v>
      </c>
      <c r="AQ64" s="326">
        <v>0</v>
      </c>
      <c r="AR64" s="326">
        <v>0</v>
      </c>
      <c r="AS64" s="326">
        <v>0</v>
      </c>
      <c r="AT64" s="326">
        <v>0</v>
      </c>
      <c r="AU64" s="326">
        <v>0</v>
      </c>
      <c r="AV64" s="326">
        <v>0</v>
      </c>
      <c r="AW64" s="326">
        <v>0</v>
      </c>
      <c r="AX64" s="326">
        <v>0</v>
      </c>
      <c r="AY64" s="326">
        <v>0</v>
      </c>
      <c r="AZ64" s="326">
        <v>0</v>
      </c>
      <c r="BA64" s="326">
        <v>0</v>
      </c>
      <c r="BB64" s="326">
        <v>0</v>
      </c>
      <c r="BC64" s="326">
        <v>0</v>
      </c>
      <c r="BD64" s="326">
        <v>0</v>
      </c>
      <c r="BE64" s="326">
        <v>0</v>
      </c>
      <c r="BF64" s="326">
        <v>0</v>
      </c>
      <c r="BG64" s="326">
        <v>0</v>
      </c>
      <c r="BH64" s="326">
        <v>0</v>
      </c>
      <c r="BI64" s="326">
        <v>0</v>
      </c>
      <c r="BJ64" s="326">
        <v>0</v>
      </c>
      <c r="BK64" s="326">
        <v>0</v>
      </c>
      <c r="BL64" s="326">
        <v>0</v>
      </c>
      <c r="BM64" s="326">
        <v>0</v>
      </c>
      <c r="BN64" s="326">
        <v>0</v>
      </c>
      <c r="BO64" s="326">
        <v>0</v>
      </c>
      <c r="BP64" s="326">
        <v>0</v>
      </c>
      <c r="BQ64" s="326">
        <v>0</v>
      </c>
      <c r="BR64" s="326">
        <v>0</v>
      </c>
      <c r="BS64" s="326">
        <v>0</v>
      </c>
      <c r="BT64" s="326">
        <v>0</v>
      </c>
      <c r="BU64" s="326">
        <v>0</v>
      </c>
      <c r="BV64" s="326">
        <v>0</v>
      </c>
      <c r="BW64" s="326">
        <v>0</v>
      </c>
      <c r="BX64" s="326" t="s">
        <v>190</v>
      </c>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row>
    <row r="65" spans="1:108" s="32" customFormat="1" ht="48" customHeight="1" x14ac:dyDescent="0.25">
      <c r="B65" s="394" t="s">
        <v>171</v>
      </c>
      <c r="C65" s="395" t="s">
        <v>172</v>
      </c>
      <c r="D65" s="394" t="s">
        <v>93</v>
      </c>
      <c r="E65" s="394" t="s">
        <v>190</v>
      </c>
      <c r="F65" s="394" t="s">
        <v>190</v>
      </c>
      <c r="G65" s="394" t="s">
        <v>190</v>
      </c>
      <c r="H65" s="394" t="s">
        <v>190</v>
      </c>
      <c r="I65" s="396">
        <f>I66</f>
        <v>0</v>
      </c>
      <c r="J65" s="396">
        <f>J66</f>
        <v>0</v>
      </c>
      <c r="K65" s="394" t="s">
        <v>190</v>
      </c>
      <c r="L65" s="396">
        <v>0</v>
      </c>
      <c r="M65" s="396">
        <v>0</v>
      </c>
      <c r="N65" s="396" t="s">
        <v>190</v>
      </c>
      <c r="O65" s="459">
        <v>0</v>
      </c>
      <c r="P65" s="459">
        <f>P66+P67</f>
        <v>0</v>
      </c>
      <c r="Q65" s="396">
        <f>Q66</f>
        <v>0</v>
      </c>
      <c r="R65" s="396">
        <f>R66</f>
        <v>0</v>
      </c>
      <c r="S65" s="396">
        <v>0</v>
      </c>
      <c r="T65" s="396">
        <v>0</v>
      </c>
      <c r="U65" s="396">
        <v>0</v>
      </c>
      <c r="V65" s="396">
        <v>0</v>
      </c>
      <c r="W65" s="396">
        <v>0</v>
      </c>
      <c r="X65" s="396">
        <v>0</v>
      </c>
      <c r="Y65" s="396">
        <f t="shared" ref="Y65:BC65" si="50">Y66+Y67</f>
        <v>0</v>
      </c>
      <c r="Z65" s="396">
        <f t="shared" si="50"/>
        <v>0</v>
      </c>
      <c r="AA65" s="396">
        <f t="shared" si="50"/>
        <v>0</v>
      </c>
      <c r="AB65" s="396">
        <f t="shared" si="50"/>
        <v>0</v>
      </c>
      <c r="AC65" s="396">
        <f t="shared" si="50"/>
        <v>0</v>
      </c>
      <c r="AD65" s="396">
        <f t="shared" si="50"/>
        <v>0</v>
      </c>
      <c r="AE65" s="396">
        <f t="shared" si="50"/>
        <v>0</v>
      </c>
      <c r="AF65" s="396">
        <f t="shared" si="50"/>
        <v>0</v>
      </c>
      <c r="AG65" s="396">
        <f t="shared" si="50"/>
        <v>0</v>
      </c>
      <c r="AH65" s="396">
        <f t="shared" si="50"/>
        <v>0</v>
      </c>
      <c r="AI65" s="396">
        <f t="shared" si="50"/>
        <v>0</v>
      </c>
      <c r="AJ65" s="396">
        <f t="shared" si="50"/>
        <v>0</v>
      </c>
      <c r="AK65" s="396">
        <f t="shared" si="50"/>
        <v>0</v>
      </c>
      <c r="AL65" s="396">
        <f t="shared" si="50"/>
        <v>0</v>
      </c>
      <c r="AM65" s="396">
        <f t="shared" si="50"/>
        <v>0</v>
      </c>
      <c r="AN65" s="396">
        <f t="shared" si="50"/>
        <v>0</v>
      </c>
      <c r="AO65" s="396">
        <f t="shared" si="50"/>
        <v>0</v>
      </c>
      <c r="AP65" s="396">
        <f t="shared" si="50"/>
        <v>0</v>
      </c>
      <c r="AQ65" s="396">
        <f t="shared" si="50"/>
        <v>0</v>
      </c>
      <c r="AR65" s="396">
        <f t="shared" si="50"/>
        <v>0</v>
      </c>
      <c r="AS65" s="396">
        <f t="shared" si="50"/>
        <v>0</v>
      </c>
      <c r="AT65" s="396">
        <f t="shared" si="50"/>
        <v>0</v>
      </c>
      <c r="AU65" s="396">
        <f t="shared" si="50"/>
        <v>0</v>
      </c>
      <c r="AV65" s="396">
        <f t="shared" si="50"/>
        <v>0</v>
      </c>
      <c r="AW65" s="396">
        <f t="shared" si="50"/>
        <v>0</v>
      </c>
      <c r="AX65" s="396">
        <f t="shared" si="50"/>
        <v>0</v>
      </c>
      <c r="AY65" s="396">
        <f t="shared" si="50"/>
        <v>0</v>
      </c>
      <c r="AZ65" s="396">
        <f t="shared" si="50"/>
        <v>0</v>
      </c>
      <c r="BA65" s="396">
        <f t="shared" si="50"/>
        <v>0</v>
      </c>
      <c r="BB65" s="396">
        <f t="shared" si="50"/>
        <v>0</v>
      </c>
      <c r="BC65" s="396">
        <f t="shared" si="50"/>
        <v>0</v>
      </c>
      <c r="BD65" s="396">
        <f t="shared" ref="BD65:BM65" si="51">BD66</f>
        <v>0</v>
      </c>
      <c r="BE65" s="396">
        <f t="shared" si="51"/>
        <v>0</v>
      </c>
      <c r="BF65" s="396">
        <f t="shared" si="51"/>
        <v>0</v>
      </c>
      <c r="BG65" s="396">
        <f t="shared" si="51"/>
        <v>0</v>
      </c>
      <c r="BH65" s="396">
        <f t="shared" si="51"/>
        <v>0</v>
      </c>
      <c r="BI65" s="396">
        <f t="shared" si="51"/>
        <v>0</v>
      </c>
      <c r="BJ65" s="396">
        <f t="shared" si="51"/>
        <v>0</v>
      </c>
      <c r="BK65" s="396">
        <f t="shared" si="51"/>
        <v>0</v>
      </c>
      <c r="BL65" s="396">
        <f t="shared" si="51"/>
        <v>0</v>
      </c>
      <c r="BM65" s="396">
        <f t="shared" si="51"/>
        <v>0</v>
      </c>
      <c r="BN65" s="396">
        <f t="shared" ref="BN65:BW65" si="52">BN66+BN67</f>
        <v>0</v>
      </c>
      <c r="BO65" s="396">
        <f t="shared" si="52"/>
        <v>0</v>
      </c>
      <c r="BP65" s="396">
        <f t="shared" si="52"/>
        <v>0</v>
      </c>
      <c r="BQ65" s="396">
        <f t="shared" si="52"/>
        <v>0</v>
      </c>
      <c r="BR65" s="396">
        <f t="shared" si="52"/>
        <v>0</v>
      </c>
      <c r="BS65" s="396">
        <f t="shared" si="52"/>
        <v>0</v>
      </c>
      <c r="BT65" s="396">
        <f t="shared" si="52"/>
        <v>0</v>
      </c>
      <c r="BU65" s="396">
        <f t="shared" si="52"/>
        <v>0</v>
      </c>
      <c r="BV65" s="396">
        <f t="shared" si="52"/>
        <v>0</v>
      </c>
      <c r="BW65" s="396">
        <f t="shared" si="52"/>
        <v>0</v>
      </c>
      <c r="BX65" s="396" t="s">
        <v>190</v>
      </c>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row>
    <row r="66" spans="1:108" s="32" customFormat="1" ht="42" customHeight="1" x14ac:dyDescent="0.25">
      <c r="B66" s="421" t="s">
        <v>173</v>
      </c>
      <c r="C66" s="422" t="s">
        <v>174</v>
      </c>
      <c r="D66" s="421" t="s">
        <v>93</v>
      </c>
      <c r="E66" s="421" t="s">
        <v>190</v>
      </c>
      <c r="F66" s="421" t="s">
        <v>190</v>
      </c>
      <c r="G66" s="421" t="s">
        <v>190</v>
      </c>
      <c r="H66" s="421" t="s">
        <v>190</v>
      </c>
      <c r="I66" s="326">
        <v>0</v>
      </c>
      <c r="J66" s="326">
        <v>0</v>
      </c>
      <c r="K66" s="421" t="s">
        <v>190</v>
      </c>
      <c r="L66" s="423">
        <v>0</v>
      </c>
      <c r="M66" s="423">
        <v>0</v>
      </c>
      <c r="N66" s="421" t="s">
        <v>190</v>
      </c>
      <c r="O66" s="423">
        <v>0</v>
      </c>
      <c r="P66" s="423">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c r="AN66" s="326">
        <v>0</v>
      </c>
      <c r="AO66" s="326">
        <v>0</v>
      </c>
      <c r="AP66" s="326">
        <v>0</v>
      </c>
      <c r="AQ66" s="326">
        <v>0</v>
      </c>
      <c r="AR66" s="326">
        <v>0</v>
      </c>
      <c r="AS66" s="326">
        <v>0</v>
      </c>
      <c r="AT66" s="326">
        <v>0</v>
      </c>
      <c r="AU66" s="326">
        <v>0</v>
      </c>
      <c r="AV66" s="326">
        <v>0</v>
      </c>
      <c r="AW66" s="326">
        <v>0</v>
      </c>
      <c r="AX66" s="326">
        <v>0</v>
      </c>
      <c r="AY66" s="326">
        <v>0</v>
      </c>
      <c r="AZ66" s="326">
        <v>0</v>
      </c>
      <c r="BA66" s="326">
        <v>0</v>
      </c>
      <c r="BB66" s="326">
        <v>0</v>
      </c>
      <c r="BC66" s="326">
        <v>0</v>
      </c>
      <c r="BD66" s="326">
        <v>0</v>
      </c>
      <c r="BE66" s="326">
        <v>0</v>
      </c>
      <c r="BF66" s="326">
        <v>0</v>
      </c>
      <c r="BG66" s="326">
        <v>0</v>
      </c>
      <c r="BH66" s="326">
        <v>0</v>
      </c>
      <c r="BI66" s="326">
        <v>0</v>
      </c>
      <c r="BJ66" s="326">
        <v>0</v>
      </c>
      <c r="BK66" s="326">
        <v>0</v>
      </c>
      <c r="BL66" s="326">
        <v>0</v>
      </c>
      <c r="BM66" s="326">
        <v>0</v>
      </c>
      <c r="BN66" s="326">
        <v>0</v>
      </c>
      <c r="BO66" s="326">
        <v>0</v>
      </c>
      <c r="BP66" s="326">
        <v>0</v>
      </c>
      <c r="BQ66" s="326">
        <v>0</v>
      </c>
      <c r="BR66" s="326">
        <v>0</v>
      </c>
      <c r="BS66" s="326">
        <v>0</v>
      </c>
      <c r="BT66" s="326">
        <v>0</v>
      </c>
      <c r="BU66" s="326">
        <v>0</v>
      </c>
      <c r="BV66" s="326">
        <v>0</v>
      </c>
      <c r="BW66" s="326">
        <v>0</v>
      </c>
      <c r="BX66" s="326" t="s">
        <v>190</v>
      </c>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row>
    <row r="67" spans="1:108" s="32" customFormat="1" ht="42" customHeight="1" x14ac:dyDescent="0.25">
      <c r="B67" s="421" t="s">
        <v>175</v>
      </c>
      <c r="C67" s="422" t="s">
        <v>176</v>
      </c>
      <c r="D67" s="421" t="s">
        <v>93</v>
      </c>
      <c r="E67" s="421" t="s">
        <v>190</v>
      </c>
      <c r="F67" s="421" t="s">
        <v>190</v>
      </c>
      <c r="G67" s="421" t="s">
        <v>190</v>
      </c>
      <c r="H67" s="421" t="s">
        <v>190</v>
      </c>
      <c r="I67" s="326">
        <v>0</v>
      </c>
      <c r="J67" s="326">
        <v>0</v>
      </c>
      <c r="K67" s="421" t="s">
        <v>190</v>
      </c>
      <c r="L67" s="423">
        <v>0</v>
      </c>
      <c r="M67" s="423">
        <v>0</v>
      </c>
      <c r="N67" s="423" t="s">
        <v>190</v>
      </c>
      <c r="O67" s="423">
        <v>0</v>
      </c>
      <c r="P67" s="423">
        <v>0</v>
      </c>
      <c r="Q67" s="423">
        <v>0</v>
      </c>
      <c r="R67" s="423">
        <v>0</v>
      </c>
      <c r="S67" s="423">
        <v>0</v>
      </c>
      <c r="T67" s="423">
        <v>0</v>
      </c>
      <c r="U67" s="423">
        <v>0</v>
      </c>
      <c r="V67" s="423">
        <v>0</v>
      </c>
      <c r="W67" s="423">
        <v>0</v>
      </c>
      <c r="X67" s="423">
        <v>0</v>
      </c>
      <c r="Y67" s="423">
        <v>0</v>
      </c>
      <c r="Z67" s="423">
        <v>0</v>
      </c>
      <c r="AA67" s="423">
        <v>0</v>
      </c>
      <c r="AB67" s="423">
        <v>0</v>
      </c>
      <c r="AC67" s="423">
        <v>0</v>
      </c>
      <c r="AD67" s="423">
        <v>0</v>
      </c>
      <c r="AE67" s="423">
        <v>0</v>
      </c>
      <c r="AF67" s="423">
        <v>0</v>
      </c>
      <c r="AG67" s="423">
        <v>0</v>
      </c>
      <c r="AH67" s="423">
        <v>0</v>
      </c>
      <c r="AI67" s="423">
        <v>0</v>
      </c>
      <c r="AJ67" s="423">
        <v>0</v>
      </c>
      <c r="AK67" s="423">
        <v>0</v>
      </c>
      <c r="AL67" s="423">
        <v>0</v>
      </c>
      <c r="AM67" s="423">
        <v>0</v>
      </c>
      <c r="AN67" s="423">
        <v>0</v>
      </c>
      <c r="AO67" s="423">
        <v>0</v>
      </c>
      <c r="AP67" s="423">
        <v>0</v>
      </c>
      <c r="AQ67" s="423">
        <v>0</v>
      </c>
      <c r="AR67" s="423">
        <v>0</v>
      </c>
      <c r="AS67" s="423">
        <v>0</v>
      </c>
      <c r="AT67" s="423">
        <v>0</v>
      </c>
      <c r="AU67" s="423">
        <v>0</v>
      </c>
      <c r="AV67" s="423">
        <v>0</v>
      </c>
      <c r="AW67" s="423">
        <v>0</v>
      </c>
      <c r="AX67" s="423">
        <v>0</v>
      </c>
      <c r="AY67" s="423">
        <v>0</v>
      </c>
      <c r="AZ67" s="423">
        <v>0</v>
      </c>
      <c r="BA67" s="423">
        <v>0</v>
      </c>
      <c r="BB67" s="423">
        <v>0</v>
      </c>
      <c r="BC67" s="423">
        <v>0</v>
      </c>
      <c r="BD67" s="423">
        <v>0</v>
      </c>
      <c r="BE67" s="423">
        <v>0</v>
      </c>
      <c r="BF67" s="423">
        <v>0</v>
      </c>
      <c r="BG67" s="423">
        <v>0</v>
      </c>
      <c r="BH67" s="423">
        <v>0</v>
      </c>
      <c r="BI67" s="423">
        <v>0</v>
      </c>
      <c r="BJ67" s="423">
        <v>0</v>
      </c>
      <c r="BK67" s="423">
        <v>0</v>
      </c>
      <c r="BL67" s="423">
        <v>0</v>
      </c>
      <c r="BM67" s="423">
        <v>0</v>
      </c>
      <c r="BN67" s="423">
        <v>0</v>
      </c>
      <c r="BO67" s="423">
        <v>0</v>
      </c>
      <c r="BP67" s="423">
        <v>0</v>
      </c>
      <c r="BQ67" s="423">
        <v>0</v>
      </c>
      <c r="BR67" s="423">
        <v>0</v>
      </c>
      <c r="BS67" s="423">
        <v>0</v>
      </c>
      <c r="BT67" s="423">
        <v>0</v>
      </c>
      <c r="BU67" s="423">
        <v>0</v>
      </c>
      <c r="BV67" s="423">
        <v>0</v>
      </c>
      <c r="BW67" s="423">
        <v>0</v>
      </c>
      <c r="BX67" s="326" t="s">
        <v>190</v>
      </c>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row>
    <row r="68" spans="1:108" s="71" customFormat="1" ht="48" customHeight="1" x14ac:dyDescent="0.25">
      <c r="A68" s="69"/>
      <c r="B68" s="394" t="s">
        <v>177</v>
      </c>
      <c r="C68" s="395" t="s">
        <v>178</v>
      </c>
      <c r="D68" s="440" t="s">
        <v>93</v>
      </c>
      <c r="E68" s="408" t="s">
        <v>190</v>
      </c>
      <c r="F68" s="408" t="s">
        <v>190</v>
      </c>
      <c r="G68" s="409" t="s">
        <v>190</v>
      </c>
      <c r="H68" s="409" t="s">
        <v>190</v>
      </c>
      <c r="I68" s="396">
        <f>I69+I70</f>
        <v>0</v>
      </c>
      <c r="J68" s="396">
        <f>J69+J70</f>
        <v>0</v>
      </c>
      <c r="K68" s="409" t="s">
        <v>190</v>
      </c>
      <c r="L68" s="405">
        <f>L69+L70</f>
        <v>0</v>
      </c>
      <c r="M68" s="405">
        <f>M69+M70</f>
        <v>0</v>
      </c>
      <c r="N68" s="409" t="s">
        <v>190</v>
      </c>
      <c r="O68" s="405">
        <v>0</v>
      </c>
      <c r="P68" s="405">
        <v>0</v>
      </c>
      <c r="Q68" s="405">
        <f t="shared" ref="Q68:AI68" si="53">Q69+Q70</f>
        <v>0</v>
      </c>
      <c r="R68" s="405">
        <f t="shared" si="53"/>
        <v>0</v>
      </c>
      <c r="S68" s="405">
        <f t="shared" si="53"/>
        <v>0</v>
      </c>
      <c r="T68" s="405">
        <f t="shared" si="53"/>
        <v>0</v>
      </c>
      <c r="U68" s="405">
        <f t="shared" si="53"/>
        <v>0</v>
      </c>
      <c r="V68" s="405">
        <f t="shared" si="53"/>
        <v>0</v>
      </c>
      <c r="W68" s="405">
        <f t="shared" si="53"/>
        <v>0</v>
      </c>
      <c r="X68" s="405">
        <f t="shared" si="53"/>
        <v>0</v>
      </c>
      <c r="Y68" s="405">
        <f t="shared" si="53"/>
        <v>0</v>
      </c>
      <c r="Z68" s="405">
        <f t="shared" si="53"/>
        <v>0</v>
      </c>
      <c r="AA68" s="405">
        <f t="shared" si="53"/>
        <v>0</v>
      </c>
      <c r="AB68" s="405">
        <f t="shared" si="53"/>
        <v>0</v>
      </c>
      <c r="AC68" s="405">
        <f t="shared" si="53"/>
        <v>0</v>
      </c>
      <c r="AD68" s="405">
        <f t="shared" si="53"/>
        <v>0</v>
      </c>
      <c r="AE68" s="405">
        <f t="shared" si="53"/>
        <v>0</v>
      </c>
      <c r="AF68" s="405">
        <f t="shared" si="53"/>
        <v>0</v>
      </c>
      <c r="AG68" s="405">
        <f t="shared" si="53"/>
        <v>0</v>
      </c>
      <c r="AH68" s="405">
        <f t="shared" si="53"/>
        <v>0</v>
      </c>
      <c r="AI68" s="405">
        <f t="shared" si="53"/>
        <v>0</v>
      </c>
      <c r="AJ68" s="405">
        <f t="shared" ref="AJ68:AT68" si="54">AJ69+AJ70</f>
        <v>0</v>
      </c>
      <c r="AK68" s="405">
        <f t="shared" si="54"/>
        <v>0</v>
      </c>
      <c r="AL68" s="405">
        <f t="shared" si="54"/>
        <v>0</v>
      </c>
      <c r="AM68" s="405">
        <f t="shared" si="54"/>
        <v>0</v>
      </c>
      <c r="AN68" s="405">
        <f t="shared" si="54"/>
        <v>0</v>
      </c>
      <c r="AO68" s="405">
        <f t="shared" si="54"/>
        <v>0</v>
      </c>
      <c r="AP68" s="405">
        <f t="shared" si="54"/>
        <v>0</v>
      </c>
      <c r="AQ68" s="405">
        <f t="shared" si="54"/>
        <v>0</v>
      </c>
      <c r="AR68" s="405">
        <f t="shared" si="54"/>
        <v>0</v>
      </c>
      <c r="AS68" s="405">
        <f t="shared" si="54"/>
        <v>0</v>
      </c>
      <c r="AT68" s="405">
        <f t="shared" si="54"/>
        <v>0</v>
      </c>
      <c r="AU68" s="405">
        <f t="shared" ref="AU68:BB68" si="55">AU69+AU70</f>
        <v>0</v>
      </c>
      <c r="AV68" s="405">
        <f t="shared" si="55"/>
        <v>0</v>
      </c>
      <c r="AW68" s="405">
        <f t="shared" si="55"/>
        <v>0</v>
      </c>
      <c r="AX68" s="405">
        <f t="shared" si="55"/>
        <v>0</v>
      </c>
      <c r="AY68" s="405">
        <f>AY69+AY70</f>
        <v>0</v>
      </c>
      <c r="AZ68" s="405">
        <f t="shared" si="55"/>
        <v>0</v>
      </c>
      <c r="BA68" s="405">
        <f t="shared" si="55"/>
        <v>0</v>
      </c>
      <c r="BB68" s="405">
        <f t="shared" si="55"/>
        <v>0</v>
      </c>
      <c r="BC68" s="405">
        <f t="shared" ref="BC68:BW68" si="56">BC69+BC70</f>
        <v>0</v>
      </c>
      <c r="BD68" s="405">
        <f t="shared" si="56"/>
        <v>0</v>
      </c>
      <c r="BE68" s="405">
        <f t="shared" si="56"/>
        <v>0</v>
      </c>
      <c r="BF68" s="405">
        <f t="shared" si="56"/>
        <v>0</v>
      </c>
      <c r="BG68" s="405">
        <f t="shared" si="56"/>
        <v>0</v>
      </c>
      <c r="BH68" s="405">
        <f t="shared" si="56"/>
        <v>0</v>
      </c>
      <c r="BI68" s="405">
        <f t="shared" si="56"/>
        <v>0</v>
      </c>
      <c r="BJ68" s="405">
        <f t="shared" si="56"/>
        <v>0</v>
      </c>
      <c r="BK68" s="405">
        <f t="shared" si="56"/>
        <v>0</v>
      </c>
      <c r="BL68" s="405">
        <f t="shared" si="56"/>
        <v>0</v>
      </c>
      <c r="BM68" s="405">
        <f t="shared" si="56"/>
        <v>0</v>
      </c>
      <c r="BN68" s="405">
        <f t="shared" si="56"/>
        <v>0</v>
      </c>
      <c r="BO68" s="405">
        <f t="shared" si="56"/>
        <v>0</v>
      </c>
      <c r="BP68" s="405">
        <f t="shared" si="56"/>
        <v>0</v>
      </c>
      <c r="BQ68" s="405">
        <f t="shared" si="56"/>
        <v>0</v>
      </c>
      <c r="BR68" s="405">
        <f t="shared" si="56"/>
        <v>0</v>
      </c>
      <c r="BS68" s="405">
        <f t="shared" si="56"/>
        <v>0</v>
      </c>
      <c r="BT68" s="405">
        <f t="shared" si="56"/>
        <v>0</v>
      </c>
      <c r="BU68" s="405">
        <f t="shared" si="56"/>
        <v>0</v>
      </c>
      <c r="BV68" s="405">
        <f t="shared" si="56"/>
        <v>0</v>
      </c>
      <c r="BW68" s="405">
        <f t="shared" si="56"/>
        <v>0</v>
      </c>
      <c r="BX68" s="409" t="s">
        <v>190</v>
      </c>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69"/>
      <c r="CX68" s="69"/>
      <c r="CY68" s="69"/>
      <c r="CZ68" s="69"/>
      <c r="DA68" s="69"/>
      <c r="DB68" s="69"/>
      <c r="DC68" s="69"/>
      <c r="DD68" s="69"/>
    </row>
    <row r="69" spans="1:108" s="32" customFormat="1" ht="42" customHeight="1" x14ac:dyDescent="0.25">
      <c r="B69" s="421" t="s">
        <v>179</v>
      </c>
      <c r="C69" s="422" t="s">
        <v>180</v>
      </c>
      <c r="D69" s="421" t="s">
        <v>93</v>
      </c>
      <c r="E69" s="450" t="s">
        <v>190</v>
      </c>
      <c r="F69" s="421" t="s">
        <v>190</v>
      </c>
      <c r="G69" s="421" t="s">
        <v>190</v>
      </c>
      <c r="H69" s="460" t="s">
        <v>190</v>
      </c>
      <c r="I69" s="326">
        <v>0</v>
      </c>
      <c r="J69" s="326">
        <v>0</v>
      </c>
      <c r="K69" s="421" t="s">
        <v>190</v>
      </c>
      <c r="L69" s="326">
        <v>0</v>
      </c>
      <c r="M69" s="326">
        <v>0</v>
      </c>
      <c r="N69" s="421" t="s">
        <v>190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c r="AN69" s="423">
        <v>0</v>
      </c>
      <c r="AO69" s="423">
        <v>0</v>
      </c>
      <c r="AP69" s="423">
        <v>0</v>
      </c>
      <c r="AQ69" s="423">
        <v>0</v>
      </c>
      <c r="AR69" s="423">
        <v>0</v>
      </c>
      <c r="AS69" s="423">
        <v>0</v>
      </c>
      <c r="AT69" s="423">
        <v>0</v>
      </c>
      <c r="AU69" s="423">
        <v>0</v>
      </c>
      <c r="AV69" s="423">
        <v>0</v>
      </c>
      <c r="AW69" s="423">
        <v>0</v>
      </c>
      <c r="AX69" s="423">
        <v>0</v>
      </c>
      <c r="AY69" s="423">
        <v>0</v>
      </c>
      <c r="AZ69" s="423">
        <v>0</v>
      </c>
      <c r="BA69" s="423">
        <v>0</v>
      </c>
      <c r="BB69" s="423">
        <v>0</v>
      </c>
      <c r="BC69" s="423">
        <v>0</v>
      </c>
      <c r="BD69" s="423">
        <v>0</v>
      </c>
      <c r="BE69" s="423">
        <v>0</v>
      </c>
      <c r="BF69" s="423">
        <v>0</v>
      </c>
      <c r="BG69" s="423">
        <v>0</v>
      </c>
      <c r="BH69" s="423">
        <v>0</v>
      </c>
      <c r="BI69" s="423">
        <v>0</v>
      </c>
      <c r="BJ69" s="423">
        <v>0</v>
      </c>
      <c r="BK69" s="423">
        <v>0</v>
      </c>
      <c r="BL69" s="423">
        <v>0</v>
      </c>
      <c r="BM69" s="423">
        <v>0</v>
      </c>
      <c r="BN69" s="423">
        <v>0</v>
      </c>
      <c r="BO69" s="423">
        <v>0</v>
      </c>
      <c r="BP69" s="423">
        <v>0</v>
      </c>
      <c r="BQ69" s="423">
        <v>0</v>
      </c>
      <c r="BR69" s="423">
        <v>0</v>
      </c>
      <c r="BS69" s="423">
        <v>0</v>
      </c>
      <c r="BT69" s="423">
        <v>0</v>
      </c>
      <c r="BU69" s="423">
        <v>0</v>
      </c>
      <c r="BV69" s="423">
        <v>0</v>
      </c>
      <c r="BW69" s="423">
        <v>0</v>
      </c>
      <c r="BX69" s="326" t="s">
        <v>190</v>
      </c>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row>
    <row r="70" spans="1:108" s="32" customFormat="1" ht="42" customHeight="1" x14ac:dyDescent="0.25">
      <c r="B70" s="421" t="s">
        <v>181</v>
      </c>
      <c r="C70" s="422" t="s">
        <v>182</v>
      </c>
      <c r="D70" s="421" t="s">
        <v>93</v>
      </c>
      <c r="E70" s="450" t="s">
        <v>190</v>
      </c>
      <c r="F70" s="421" t="s">
        <v>190</v>
      </c>
      <c r="G70" s="421" t="s">
        <v>190</v>
      </c>
      <c r="H70" s="460" t="s">
        <v>190</v>
      </c>
      <c r="I70" s="326">
        <v>0</v>
      </c>
      <c r="J70" s="326">
        <v>0</v>
      </c>
      <c r="K70" s="421" t="s">
        <v>190</v>
      </c>
      <c r="L70" s="326">
        <v>0</v>
      </c>
      <c r="M70" s="326">
        <v>0</v>
      </c>
      <c r="N70" s="421" t="s">
        <v>190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423">
        <v>0</v>
      </c>
      <c r="AQ70" s="423">
        <v>0</v>
      </c>
      <c r="AR70" s="423">
        <v>0</v>
      </c>
      <c r="AS70" s="423">
        <v>0</v>
      </c>
      <c r="AT70" s="423">
        <v>0</v>
      </c>
      <c r="AU70" s="423">
        <v>0</v>
      </c>
      <c r="AV70" s="423">
        <v>0</v>
      </c>
      <c r="AW70" s="423">
        <v>0</v>
      </c>
      <c r="AX70" s="423">
        <v>0</v>
      </c>
      <c r="AY70" s="423">
        <v>0</v>
      </c>
      <c r="AZ70" s="423">
        <v>0</v>
      </c>
      <c r="BA70" s="423">
        <v>0</v>
      </c>
      <c r="BB70" s="423">
        <v>0</v>
      </c>
      <c r="BC70" s="423">
        <v>0</v>
      </c>
      <c r="BD70" s="423">
        <v>0</v>
      </c>
      <c r="BE70" s="423">
        <v>0</v>
      </c>
      <c r="BF70" s="423">
        <v>0</v>
      </c>
      <c r="BG70" s="423">
        <v>0</v>
      </c>
      <c r="BH70" s="423">
        <v>0</v>
      </c>
      <c r="BI70" s="423">
        <v>0</v>
      </c>
      <c r="BJ70" s="423">
        <v>0</v>
      </c>
      <c r="BK70" s="423">
        <v>0</v>
      </c>
      <c r="BL70" s="423">
        <v>0</v>
      </c>
      <c r="BM70" s="423">
        <v>0</v>
      </c>
      <c r="BN70" s="423">
        <v>0</v>
      </c>
      <c r="BO70" s="423">
        <v>0</v>
      </c>
      <c r="BP70" s="423">
        <v>0</v>
      </c>
      <c r="BQ70" s="423">
        <v>0</v>
      </c>
      <c r="BR70" s="423">
        <v>0</v>
      </c>
      <c r="BS70" s="423">
        <v>0</v>
      </c>
      <c r="BT70" s="423">
        <v>0</v>
      </c>
      <c r="BU70" s="423">
        <v>0</v>
      </c>
      <c r="BV70" s="423">
        <v>0</v>
      </c>
      <c r="BW70" s="423">
        <v>0</v>
      </c>
      <c r="BX70" s="326" t="s">
        <v>190</v>
      </c>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row>
    <row r="71" spans="1:108" s="71" customFormat="1" ht="48" customHeight="1" x14ac:dyDescent="0.25">
      <c r="A71" s="69"/>
      <c r="B71" s="394" t="s">
        <v>183</v>
      </c>
      <c r="C71" s="395" t="s">
        <v>184</v>
      </c>
      <c r="D71" s="394" t="s">
        <v>93</v>
      </c>
      <c r="E71" s="408" t="s">
        <v>190</v>
      </c>
      <c r="F71" s="394" t="s">
        <v>190</v>
      </c>
      <c r="G71" s="394" t="s">
        <v>190</v>
      </c>
      <c r="H71" s="409" t="s">
        <v>190</v>
      </c>
      <c r="I71" s="396">
        <f>SUBTOTAL(9,I72:I83)</f>
        <v>10.908999999999999</v>
      </c>
      <c r="J71" s="396">
        <f t="shared" ref="J71:BU71" si="57">SUBTOTAL(9,J72:J83)</f>
        <v>74.787000000000006</v>
      </c>
      <c r="K71" s="396" t="s">
        <v>190</v>
      </c>
      <c r="L71" s="396">
        <f t="shared" si="57"/>
        <v>0</v>
      </c>
      <c r="M71" s="396">
        <f t="shared" si="57"/>
        <v>0</v>
      </c>
      <c r="N71" s="396">
        <f t="shared" si="57"/>
        <v>0</v>
      </c>
      <c r="O71" s="396">
        <f t="shared" si="57"/>
        <v>0</v>
      </c>
      <c r="P71" s="396">
        <f t="shared" si="57"/>
        <v>0</v>
      </c>
      <c r="Q71" s="396">
        <f t="shared" si="57"/>
        <v>0</v>
      </c>
      <c r="R71" s="396">
        <f t="shared" si="57"/>
        <v>0</v>
      </c>
      <c r="S71" s="396">
        <f t="shared" si="57"/>
        <v>0</v>
      </c>
      <c r="T71" s="396">
        <f t="shared" si="57"/>
        <v>0</v>
      </c>
      <c r="U71" s="396">
        <f t="shared" si="57"/>
        <v>110.4271</v>
      </c>
      <c r="V71" s="396">
        <f t="shared" si="57"/>
        <v>113.03399999999999</v>
      </c>
      <c r="W71" s="396">
        <f t="shared" si="57"/>
        <v>0</v>
      </c>
      <c r="X71" s="396">
        <f t="shared" si="57"/>
        <v>0</v>
      </c>
      <c r="Y71" s="396">
        <f t="shared" si="57"/>
        <v>0</v>
      </c>
      <c r="Z71" s="396">
        <f t="shared" si="57"/>
        <v>0</v>
      </c>
      <c r="AA71" s="396">
        <f t="shared" si="57"/>
        <v>0</v>
      </c>
      <c r="AB71" s="396">
        <f t="shared" si="57"/>
        <v>0</v>
      </c>
      <c r="AC71" s="396">
        <f t="shared" si="57"/>
        <v>0</v>
      </c>
      <c r="AD71" s="396">
        <f t="shared" si="57"/>
        <v>0</v>
      </c>
      <c r="AE71" s="396">
        <f t="shared" si="57"/>
        <v>0</v>
      </c>
      <c r="AF71" s="396">
        <f t="shared" si="57"/>
        <v>0</v>
      </c>
      <c r="AG71" s="396">
        <f t="shared" si="57"/>
        <v>0</v>
      </c>
      <c r="AH71" s="396">
        <f t="shared" si="57"/>
        <v>0</v>
      </c>
      <c r="AI71" s="396">
        <f t="shared" si="57"/>
        <v>0</v>
      </c>
      <c r="AJ71" s="396">
        <f t="shared" si="57"/>
        <v>53.444100000000006</v>
      </c>
      <c r="AK71" s="396">
        <f t="shared" si="57"/>
        <v>0</v>
      </c>
      <c r="AL71" s="396">
        <f t="shared" si="57"/>
        <v>0</v>
      </c>
      <c r="AM71" s="396">
        <f t="shared" si="57"/>
        <v>53.444100000000006</v>
      </c>
      <c r="AN71" s="396">
        <f t="shared" si="57"/>
        <v>0</v>
      </c>
      <c r="AO71" s="396">
        <f t="shared" si="57"/>
        <v>63.903000000000006</v>
      </c>
      <c r="AP71" s="396">
        <f t="shared" si="57"/>
        <v>0</v>
      </c>
      <c r="AQ71" s="396">
        <f t="shared" si="57"/>
        <v>0</v>
      </c>
      <c r="AR71" s="396">
        <f t="shared" si="57"/>
        <v>63.903000000000006</v>
      </c>
      <c r="AS71" s="396">
        <f t="shared" si="57"/>
        <v>0</v>
      </c>
      <c r="AT71" s="396">
        <f t="shared" si="57"/>
        <v>26.959099999999999</v>
      </c>
      <c r="AU71" s="396">
        <f t="shared" si="57"/>
        <v>0</v>
      </c>
      <c r="AV71" s="396">
        <f t="shared" si="57"/>
        <v>0</v>
      </c>
      <c r="AW71" s="396">
        <f t="shared" si="57"/>
        <v>26.959099999999999</v>
      </c>
      <c r="AX71" s="396">
        <f t="shared" si="57"/>
        <v>0</v>
      </c>
      <c r="AY71" s="396">
        <f>SUBTOTAL(9,AY72:AY83)</f>
        <v>19.107099999999999</v>
      </c>
      <c r="AZ71" s="396">
        <f t="shared" si="57"/>
        <v>0</v>
      </c>
      <c r="BA71" s="396">
        <f t="shared" si="57"/>
        <v>0</v>
      </c>
      <c r="BB71" s="396">
        <f>SUBTOTAL(9,BB72:BB83)</f>
        <v>19.107099999999999</v>
      </c>
      <c r="BC71" s="396">
        <f t="shared" si="57"/>
        <v>0</v>
      </c>
      <c r="BD71" s="396">
        <f t="shared" si="57"/>
        <v>26.423999999999999</v>
      </c>
      <c r="BE71" s="396">
        <f t="shared" si="57"/>
        <v>0</v>
      </c>
      <c r="BF71" s="396">
        <f t="shared" si="57"/>
        <v>0</v>
      </c>
      <c r="BG71" s="396">
        <f t="shared" si="57"/>
        <v>26.423999999999999</v>
      </c>
      <c r="BH71" s="396">
        <f t="shared" si="57"/>
        <v>0</v>
      </c>
      <c r="BI71" s="396">
        <f t="shared" si="57"/>
        <v>26.423999999999999</v>
      </c>
      <c r="BJ71" s="396">
        <f t="shared" si="57"/>
        <v>0</v>
      </c>
      <c r="BK71" s="396">
        <f t="shared" si="57"/>
        <v>0</v>
      </c>
      <c r="BL71" s="396">
        <f t="shared" si="57"/>
        <v>26.423999999999999</v>
      </c>
      <c r="BM71" s="396">
        <f t="shared" si="57"/>
        <v>0</v>
      </c>
      <c r="BN71" s="396">
        <f t="shared" si="57"/>
        <v>106.8272</v>
      </c>
      <c r="BO71" s="396">
        <f t="shared" si="57"/>
        <v>0</v>
      </c>
      <c r="BP71" s="396">
        <f t="shared" si="57"/>
        <v>0</v>
      </c>
      <c r="BQ71" s="396">
        <f t="shared" si="57"/>
        <v>106.8272</v>
      </c>
      <c r="BR71" s="396">
        <f t="shared" si="57"/>
        <v>0</v>
      </c>
      <c r="BS71" s="396">
        <f t="shared" si="57"/>
        <v>109.4341</v>
      </c>
      <c r="BT71" s="396">
        <f t="shared" si="57"/>
        <v>0</v>
      </c>
      <c r="BU71" s="396">
        <f t="shared" si="57"/>
        <v>0</v>
      </c>
      <c r="BV71" s="396">
        <f>SUBTOTAL(9,BV72:BV83)</f>
        <v>109.4341</v>
      </c>
      <c r="BW71" s="396">
        <f>SUBTOTAL(9,BW72:BW83)</f>
        <v>0</v>
      </c>
      <c r="BX71" s="396" t="s">
        <v>190</v>
      </c>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69"/>
      <c r="CX71" s="69"/>
      <c r="CY71" s="69"/>
      <c r="CZ71" s="69"/>
      <c r="DA71" s="69"/>
      <c r="DB71" s="69"/>
      <c r="DC71" s="69"/>
      <c r="DD71" s="69"/>
    </row>
    <row r="72" spans="1:108" s="71" customFormat="1" ht="33" customHeight="1" x14ac:dyDescent="0.25">
      <c r="A72" s="69"/>
      <c r="B72" s="76" t="s">
        <v>183</v>
      </c>
      <c r="C72" s="399" t="s">
        <v>822</v>
      </c>
      <c r="D72" s="76" t="s">
        <v>736</v>
      </c>
      <c r="E72" s="407" t="s">
        <v>763</v>
      </c>
      <c r="F72" s="76" t="s">
        <v>766</v>
      </c>
      <c r="G72" s="76" t="s">
        <v>289</v>
      </c>
      <c r="H72" s="76" t="s">
        <v>289</v>
      </c>
      <c r="I72" s="77">
        <v>0.97</v>
      </c>
      <c r="J72" s="77">
        <v>6.0549999999999997</v>
      </c>
      <c r="K72" s="411">
        <v>43282</v>
      </c>
      <c r="L72" s="77">
        <v>0</v>
      </c>
      <c r="M72" s="77">
        <v>0</v>
      </c>
      <c r="N72" s="77">
        <v>0</v>
      </c>
      <c r="O72" s="77">
        <v>0</v>
      </c>
      <c r="P72" s="77">
        <v>0</v>
      </c>
      <c r="Q72" s="77">
        <v>0</v>
      </c>
      <c r="R72" s="77">
        <v>0</v>
      </c>
      <c r="S72" s="77">
        <v>0</v>
      </c>
      <c r="T72" s="77">
        <v>0</v>
      </c>
      <c r="U72" s="402">
        <v>6.0549999999999997</v>
      </c>
      <c r="V72" s="77">
        <f>'С № 1 (2020)'!AP69</f>
        <v>6.0549999999999997</v>
      </c>
      <c r="W72" s="77">
        <v>0</v>
      </c>
      <c r="X72" s="77">
        <v>0</v>
      </c>
      <c r="Y72" s="77">
        <v>0</v>
      </c>
      <c r="Z72" s="77">
        <v>0</v>
      </c>
      <c r="AA72" s="77">
        <v>0</v>
      </c>
      <c r="AB72" s="77">
        <v>0</v>
      </c>
      <c r="AC72" s="77">
        <v>0</v>
      </c>
      <c r="AD72" s="77">
        <v>0</v>
      </c>
      <c r="AE72" s="77">
        <v>0</v>
      </c>
      <c r="AF72" s="77">
        <v>0</v>
      </c>
      <c r="AG72" s="77">
        <v>0</v>
      </c>
      <c r="AH72" s="77">
        <v>0</v>
      </c>
      <c r="AI72" s="77">
        <v>0</v>
      </c>
      <c r="AJ72" s="402">
        <f>SUM(AK72:AN72)</f>
        <v>6.0549999999999997</v>
      </c>
      <c r="AK72" s="77">
        <v>0</v>
      </c>
      <c r="AL72" s="77">
        <v>0</v>
      </c>
      <c r="AM72" s="402">
        <v>6.0549999999999997</v>
      </c>
      <c r="AN72" s="77">
        <v>0</v>
      </c>
      <c r="AO72" s="77">
        <f t="shared" ref="AO72:AO76" si="58">SUM(AP72:AS72)</f>
        <v>6.0549999999999997</v>
      </c>
      <c r="AP72" s="77">
        <v>0</v>
      </c>
      <c r="AQ72" s="77">
        <v>0</v>
      </c>
      <c r="AR72" s="77">
        <v>6.0549999999999997</v>
      </c>
      <c r="AS72" s="77">
        <v>0</v>
      </c>
      <c r="AT72" s="401">
        <f>SUM(AU72:AX72)</f>
        <v>0</v>
      </c>
      <c r="AU72" s="77">
        <v>0</v>
      </c>
      <c r="AV72" s="77">
        <v>0</v>
      </c>
      <c r="AW72" s="77">
        <v>0</v>
      </c>
      <c r="AX72" s="77">
        <v>0</v>
      </c>
      <c r="AY72" s="401"/>
      <c r="AZ72" s="401"/>
      <c r="BA72" s="401"/>
      <c r="BB72" s="401"/>
      <c r="BC72" s="401"/>
      <c r="BD72" s="401">
        <f t="shared" ref="BD72:BD83" si="59">SUM(BE72:BH72)</f>
        <v>0</v>
      </c>
      <c r="BE72" s="77">
        <v>0</v>
      </c>
      <c r="BF72" s="77">
        <v>0</v>
      </c>
      <c r="BG72" s="77">
        <v>0</v>
      </c>
      <c r="BH72" s="77">
        <v>0</v>
      </c>
      <c r="BI72" s="401"/>
      <c r="BJ72" s="401"/>
      <c r="BK72" s="401"/>
      <c r="BL72" s="401"/>
      <c r="BM72" s="401"/>
      <c r="BN72" s="402">
        <f>BD72+AT72+AJ72</f>
        <v>6.0549999999999997</v>
      </c>
      <c r="BO72" s="402">
        <f>SUM(BE72+AU72+AK72)</f>
        <v>0</v>
      </c>
      <c r="BP72" s="402">
        <f>BF72+AV72+AB72+AL72</f>
        <v>0</v>
      </c>
      <c r="BQ72" s="402">
        <f>BG72+AW72+AM72</f>
        <v>6.0549999999999997</v>
      </c>
      <c r="BR72" s="401">
        <f>BH72+AX72+AD72+AN72</f>
        <v>0</v>
      </c>
      <c r="BS72" s="402">
        <f>BI72+AY72+AO72</f>
        <v>6.0549999999999997</v>
      </c>
      <c r="BT72" s="401"/>
      <c r="BU72" s="401"/>
      <c r="BV72" s="402">
        <f>BL72+BB72+AR72</f>
        <v>6.0549999999999997</v>
      </c>
      <c r="BW72" s="401"/>
      <c r="BX72" s="385" t="s">
        <v>190</v>
      </c>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69"/>
      <c r="CX72" s="69"/>
      <c r="CY72" s="69"/>
      <c r="CZ72" s="69"/>
      <c r="DA72" s="69"/>
      <c r="DB72" s="69"/>
      <c r="DC72" s="69"/>
      <c r="DD72" s="69"/>
    </row>
    <row r="73" spans="1:108" s="71" customFormat="1" ht="33" customHeight="1" x14ac:dyDescent="0.25">
      <c r="A73" s="69"/>
      <c r="B73" s="76" t="s">
        <v>183</v>
      </c>
      <c r="C73" s="399" t="s">
        <v>823</v>
      </c>
      <c r="D73" s="76" t="s">
        <v>739</v>
      </c>
      <c r="E73" s="407" t="s">
        <v>763</v>
      </c>
      <c r="F73" s="76" t="s">
        <v>766</v>
      </c>
      <c r="G73" s="76" t="s">
        <v>289</v>
      </c>
      <c r="H73" s="76" t="s">
        <v>289</v>
      </c>
      <c r="I73" s="77">
        <v>0.91900000000000004</v>
      </c>
      <c r="J73" s="77">
        <v>6.96</v>
      </c>
      <c r="K73" s="76" t="s">
        <v>768</v>
      </c>
      <c r="L73" s="77">
        <v>0</v>
      </c>
      <c r="M73" s="77">
        <v>0</v>
      </c>
      <c r="N73" s="77">
        <v>0</v>
      </c>
      <c r="O73" s="77">
        <v>0</v>
      </c>
      <c r="P73" s="77">
        <v>0</v>
      </c>
      <c r="Q73" s="77">
        <v>0</v>
      </c>
      <c r="R73" s="77">
        <v>0</v>
      </c>
      <c r="S73" s="77">
        <v>0</v>
      </c>
      <c r="T73" s="77">
        <v>0</v>
      </c>
      <c r="U73" s="402">
        <v>6.96</v>
      </c>
      <c r="V73" s="77">
        <f>'С № 1 (2020)'!AP71</f>
        <v>6.96</v>
      </c>
      <c r="W73" s="77">
        <v>0</v>
      </c>
      <c r="X73" s="77">
        <v>0</v>
      </c>
      <c r="Y73" s="77">
        <v>0</v>
      </c>
      <c r="Z73" s="77">
        <v>0</v>
      </c>
      <c r="AA73" s="77">
        <v>0</v>
      </c>
      <c r="AB73" s="77">
        <v>0</v>
      </c>
      <c r="AC73" s="77">
        <v>0</v>
      </c>
      <c r="AD73" s="77">
        <v>0</v>
      </c>
      <c r="AE73" s="77">
        <v>0</v>
      </c>
      <c r="AF73" s="77">
        <v>0</v>
      </c>
      <c r="AG73" s="77">
        <v>0</v>
      </c>
      <c r="AH73" s="77">
        <v>0</v>
      </c>
      <c r="AI73" s="77">
        <v>0</v>
      </c>
      <c r="AJ73" s="402">
        <f>SUM(AK73:AN73)</f>
        <v>6.96</v>
      </c>
      <c r="AK73" s="77">
        <v>0</v>
      </c>
      <c r="AL73" s="77">
        <v>0</v>
      </c>
      <c r="AM73" s="402">
        <v>6.96</v>
      </c>
      <c r="AN73" s="77">
        <v>0</v>
      </c>
      <c r="AO73" s="77">
        <f t="shared" si="58"/>
        <v>6.96</v>
      </c>
      <c r="AP73" s="77">
        <v>0</v>
      </c>
      <c r="AQ73" s="77">
        <v>0</v>
      </c>
      <c r="AR73" s="77">
        <v>6.96</v>
      </c>
      <c r="AS73" s="77">
        <v>0</v>
      </c>
      <c r="AT73" s="401">
        <f>SUM(AU73:AX73)</f>
        <v>0</v>
      </c>
      <c r="AU73" s="77">
        <v>0</v>
      </c>
      <c r="AV73" s="77">
        <v>0</v>
      </c>
      <c r="AW73" s="77">
        <v>0</v>
      </c>
      <c r="AX73" s="77">
        <v>0</v>
      </c>
      <c r="AY73" s="401"/>
      <c r="AZ73" s="401"/>
      <c r="BA73" s="401"/>
      <c r="BB73" s="401"/>
      <c r="BC73" s="401"/>
      <c r="BD73" s="401">
        <f t="shared" si="59"/>
        <v>0</v>
      </c>
      <c r="BE73" s="77">
        <v>0</v>
      </c>
      <c r="BF73" s="77">
        <v>0</v>
      </c>
      <c r="BG73" s="77">
        <v>0</v>
      </c>
      <c r="BH73" s="77">
        <v>0</v>
      </c>
      <c r="BI73" s="401"/>
      <c r="BJ73" s="401"/>
      <c r="BK73" s="401"/>
      <c r="BL73" s="401"/>
      <c r="BM73" s="401"/>
      <c r="BN73" s="402">
        <f t="shared" ref="BN73:BN83" si="60">BD73+AT73+AJ73</f>
        <v>6.96</v>
      </c>
      <c r="BO73" s="402">
        <f t="shared" ref="BO73:BO81" si="61">BE73+AU73+AA73+AK73</f>
        <v>0</v>
      </c>
      <c r="BP73" s="402">
        <f t="shared" ref="BP73:BP81" si="62">BF73+AV73+AB73+AL73</f>
        <v>0</v>
      </c>
      <c r="BQ73" s="402">
        <f t="shared" ref="BQ73:BQ83" si="63">BG73+AW73+AM73</f>
        <v>6.96</v>
      </c>
      <c r="BR73" s="401">
        <f t="shared" ref="BR73:BR79" si="64">BH73+AX73+AD73+AN73</f>
        <v>0</v>
      </c>
      <c r="BS73" s="402">
        <f t="shared" ref="BS73:BS83" si="65">BI73+AY73+AO73</f>
        <v>6.96</v>
      </c>
      <c r="BT73" s="401"/>
      <c r="BU73" s="401"/>
      <c r="BV73" s="402">
        <f t="shared" ref="BV73:BV83" si="66">BL73+BB73+AR73</f>
        <v>6.96</v>
      </c>
      <c r="BW73" s="401"/>
      <c r="BX73" s="77" t="s">
        <v>190</v>
      </c>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69"/>
      <c r="CX73" s="69"/>
      <c r="CY73" s="69"/>
      <c r="CZ73" s="69"/>
      <c r="DA73" s="69"/>
      <c r="DB73" s="69"/>
      <c r="DC73" s="69"/>
      <c r="DD73" s="69"/>
    </row>
    <row r="74" spans="1:108" s="71" customFormat="1" ht="33" customHeight="1" x14ac:dyDescent="0.25">
      <c r="A74" s="69"/>
      <c r="B74" s="76" t="s">
        <v>183</v>
      </c>
      <c r="C74" s="399" t="s">
        <v>824</v>
      </c>
      <c r="D74" s="76" t="s">
        <v>742</v>
      </c>
      <c r="E74" s="407" t="s">
        <v>763</v>
      </c>
      <c r="F74" s="76" t="s">
        <v>767</v>
      </c>
      <c r="G74" s="76" t="s">
        <v>289</v>
      </c>
      <c r="H74" s="76" t="s">
        <v>289</v>
      </c>
      <c r="I74" s="77">
        <v>0.76900000000000002</v>
      </c>
      <c r="J74" s="77">
        <v>4.47</v>
      </c>
      <c r="K74" s="76" t="s">
        <v>769</v>
      </c>
      <c r="L74" s="77">
        <v>0</v>
      </c>
      <c r="M74" s="77">
        <v>0</v>
      </c>
      <c r="N74" s="77">
        <v>0</v>
      </c>
      <c r="O74" s="77">
        <v>0</v>
      </c>
      <c r="P74" s="77">
        <v>0</v>
      </c>
      <c r="Q74" s="77">
        <v>0</v>
      </c>
      <c r="R74" s="77">
        <v>0</v>
      </c>
      <c r="S74" s="77">
        <v>0</v>
      </c>
      <c r="T74" s="77">
        <v>0</v>
      </c>
      <c r="U74" s="402">
        <v>4.47</v>
      </c>
      <c r="V74" s="77">
        <f>'С № 1 (2020)'!AP72</f>
        <v>4.47</v>
      </c>
      <c r="W74" s="77">
        <v>0</v>
      </c>
      <c r="X74" s="77">
        <v>0</v>
      </c>
      <c r="Y74" s="77">
        <v>0</v>
      </c>
      <c r="Z74" s="77">
        <v>0</v>
      </c>
      <c r="AA74" s="77">
        <v>0</v>
      </c>
      <c r="AB74" s="77">
        <v>0</v>
      </c>
      <c r="AC74" s="77">
        <v>0</v>
      </c>
      <c r="AD74" s="77">
        <v>0</v>
      </c>
      <c r="AE74" s="77">
        <v>0</v>
      </c>
      <c r="AF74" s="77">
        <v>0</v>
      </c>
      <c r="AG74" s="77">
        <v>0</v>
      </c>
      <c r="AH74" s="77">
        <v>0</v>
      </c>
      <c r="AI74" s="77">
        <v>0</v>
      </c>
      <c r="AJ74" s="402">
        <f t="shared" ref="AJ74:AJ83" si="67">SUM(AK74:AN74)</f>
        <v>4.47</v>
      </c>
      <c r="AK74" s="77">
        <v>0</v>
      </c>
      <c r="AL74" s="77">
        <v>0</v>
      </c>
      <c r="AM74" s="402">
        <v>4.47</v>
      </c>
      <c r="AN74" s="77">
        <v>0</v>
      </c>
      <c r="AO74" s="77">
        <f t="shared" si="58"/>
        <v>4.47</v>
      </c>
      <c r="AP74" s="77">
        <v>0</v>
      </c>
      <c r="AQ74" s="77">
        <v>0</v>
      </c>
      <c r="AR74" s="77">
        <v>4.47</v>
      </c>
      <c r="AS74" s="77">
        <v>0</v>
      </c>
      <c r="AT74" s="401">
        <f t="shared" ref="AT74:AT83" si="68">SUM(AU74:AX74)</f>
        <v>0</v>
      </c>
      <c r="AU74" s="77">
        <v>0</v>
      </c>
      <c r="AV74" s="77">
        <v>0</v>
      </c>
      <c r="AW74" s="77">
        <v>0</v>
      </c>
      <c r="AX74" s="77">
        <v>0</v>
      </c>
      <c r="AY74" s="401"/>
      <c r="AZ74" s="401"/>
      <c r="BA74" s="401"/>
      <c r="BB74" s="401"/>
      <c r="BC74" s="401"/>
      <c r="BD74" s="401">
        <f t="shared" si="59"/>
        <v>0</v>
      </c>
      <c r="BE74" s="77">
        <v>0</v>
      </c>
      <c r="BF74" s="77">
        <v>0</v>
      </c>
      <c r="BG74" s="77">
        <v>0</v>
      </c>
      <c r="BH74" s="77">
        <v>0</v>
      </c>
      <c r="BI74" s="401"/>
      <c r="BJ74" s="401"/>
      <c r="BK74" s="401"/>
      <c r="BL74" s="401"/>
      <c r="BM74" s="401"/>
      <c r="BN74" s="402">
        <f t="shared" si="60"/>
        <v>4.47</v>
      </c>
      <c r="BO74" s="402">
        <f t="shared" si="61"/>
        <v>0</v>
      </c>
      <c r="BP74" s="402">
        <f t="shared" si="62"/>
        <v>0</v>
      </c>
      <c r="BQ74" s="402">
        <f t="shared" si="63"/>
        <v>4.47</v>
      </c>
      <c r="BR74" s="401">
        <f t="shared" si="64"/>
        <v>0</v>
      </c>
      <c r="BS74" s="402">
        <f t="shared" si="65"/>
        <v>4.47</v>
      </c>
      <c r="BT74" s="401"/>
      <c r="BU74" s="401"/>
      <c r="BV74" s="402">
        <f t="shared" si="66"/>
        <v>4.47</v>
      </c>
      <c r="BW74" s="401"/>
      <c r="BX74" s="77" t="s">
        <v>190</v>
      </c>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69"/>
      <c r="CX74" s="69"/>
      <c r="CY74" s="69"/>
      <c r="CZ74" s="69"/>
      <c r="DA74" s="69"/>
      <c r="DB74" s="69"/>
      <c r="DC74" s="69"/>
      <c r="DD74" s="69"/>
    </row>
    <row r="75" spans="1:108" s="71" customFormat="1" ht="33" customHeight="1" x14ac:dyDescent="0.25">
      <c r="A75" s="69"/>
      <c r="B75" s="76" t="s">
        <v>183</v>
      </c>
      <c r="C75" s="649" t="s">
        <v>825</v>
      </c>
      <c r="D75" s="647" t="s">
        <v>842</v>
      </c>
      <c r="E75" s="407" t="s">
        <v>763</v>
      </c>
      <c r="F75" s="419">
        <v>2018</v>
      </c>
      <c r="G75" s="419">
        <v>2020</v>
      </c>
      <c r="H75" s="419">
        <v>2020</v>
      </c>
      <c r="I75" s="77">
        <v>4.74</v>
      </c>
      <c r="J75" s="77">
        <v>32.959000000000003</v>
      </c>
      <c r="K75" s="454">
        <v>43282</v>
      </c>
      <c r="L75" s="77">
        <v>0</v>
      </c>
      <c r="M75" s="77">
        <v>0</v>
      </c>
      <c r="N75" s="77">
        <v>0</v>
      </c>
      <c r="O75" s="77">
        <v>0</v>
      </c>
      <c r="P75" s="77">
        <v>0</v>
      </c>
      <c r="Q75" s="77">
        <v>0</v>
      </c>
      <c r="R75" s="77">
        <v>0</v>
      </c>
      <c r="S75" s="77">
        <v>0</v>
      </c>
      <c r="T75" s="77">
        <v>0</v>
      </c>
      <c r="U75" s="415">
        <v>32.959000000000003</v>
      </c>
      <c r="V75" s="77">
        <f>'С № 1 (2020)'!AP73</f>
        <v>32.959000000000003</v>
      </c>
      <c r="W75" s="77">
        <v>0</v>
      </c>
      <c r="X75" s="77">
        <v>0</v>
      </c>
      <c r="Y75" s="77">
        <v>0</v>
      </c>
      <c r="Z75" s="77">
        <v>0</v>
      </c>
      <c r="AA75" s="77">
        <v>0</v>
      </c>
      <c r="AB75" s="77">
        <v>0</v>
      </c>
      <c r="AC75" s="77">
        <v>0</v>
      </c>
      <c r="AD75" s="77">
        <v>0</v>
      </c>
      <c r="AE75" s="77">
        <v>0</v>
      </c>
      <c r="AF75" s="77">
        <v>0</v>
      </c>
      <c r="AG75" s="77">
        <v>0</v>
      </c>
      <c r="AH75" s="77">
        <v>0</v>
      </c>
      <c r="AI75" s="77">
        <v>0</v>
      </c>
      <c r="AJ75" s="77">
        <f>SUM(AK75:AN75)</f>
        <v>32.959000000000003</v>
      </c>
      <c r="AK75" s="77">
        <v>0</v>
      </c>
      <c r="AL75" s="77">
        <v>0</v>
      </c>
      <c r="AM75" s="77">
        <v>32.959000000000003</v>
      </c>
      <c r="AN75" s="77">
        <v>0</v>
      </c>
      <c r="AO75" s="77">
        <f t="shared" si="58"/>
        <v>32.959000000000003</v>
      </c>
      <c r="AP75" s="77">
        <v>0</v>
      </c>
      <c r="AQ75" s="77">
        <v>0</v>
      </c>
      <c r="AR75" s="77">
        <v>32.959000000000003</v>
      </c>
      <c r="AS75" s="77">
        <v>0</v>
      </c>
      <c r="AT75" s="401">
        <f t="shared" si="68"/>
        <v>0</v>
      </c>
      <c r="AU75" s="77">
        <v>0</v>
      </c>
      <c r="AV75" s="77">
        <v>0</v>
      </c>
      <c r="AW75" s="77">
        <v>0</v>
      </c>
      <c r="AX75" s="77">
        <v>0</v>
      </c>
      <c r="AY75" s="77"/>
      <c r="AZ75" s="77"/>
      <c r="BA75" s="77"/>
      <c r="BB75" s="77"/>
      <c r="BC75" s="77"/>
      <c r="BD75" s="401">
        <f t="shared" si="59"/>
        <v>0</v>
      </c>
      <c r="BE75" s="77">
        <v>0</v>
      </c>
      <c r="BF75" s="77">
        <v>0</v>
      </c>
      <c r="BG75" s="77">
        <v>0</v>
      </c>
      <c r="BH75" s="77">
        <v>0</v>
      </c>
      <c r="BI75" s="77"/>
      <c r="BJ75" s="77"/>
      <c r="BK75" s="77"/>
      <c r="BL75" s="77"/>
      <c r="BM75" s="77"/>
      <c r="BN75" s="77">
        <f>BD75+AT75+AJ75</f>
        <v>32.959000000000003</v>
      </c>
      <c r="BO75" s="77"/>
      <c r="BP75" s="77"/>
      <c r="BQ75" s="402">
        <f t="shared" si="63"/>
        <v>32.959000000000003</v>
      </c>
      <c r="BR75" s="77"/>
      <c r="BS75" s="402">
        <f t="shared" si="65"/>
        <v>32.959000000000003</v>
      </c>
      <c r="BT75" s="77"/>
      <c r="BU75" s="77"/>
      <c r="BV75" s="402">
        <f t="shared" si="66"/>
        <v>32.959000000000003</v>
      </c>
      <c r="BW75" s="77"/>
      <c r="BX75" s="77" t="s">
        <v>190</v>
      </c>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69"/>
      <c r="CX75" s="69"/>
      <c r="CY75" s="69"/>
      <c r="CZ75" s="69"/>
      <c r="DA75" s="69"/>
      <c r="DB75" s="69"/>
      <c r="DC75" s="69"/>
      <c r="DD75" s="69"/>
    </row>
    <row r="76" spans="1:108" s="71" customFormat="1" ht="33" customHeight="1" x14ac:dyDescent="0.25">
      <c r="A76" s="69"/>
      <c r="B76" s="76" t="s">
        <v>183</v>
      </c>
      <c r="C76" s="649" t="s">
        <v>821</v>
      </c>
      <c r="D76" s="647" t="s">
        <v>843</v>
      </c>
      <c r="E76" s="407" t="s">
        <v>763</v>
      </c>
      <c r="F76" s="419">
        <v>2020</v>
      </c>
      <c r="G76" s="419">
        <v>2021</v>
      </c>
      <c r="H76" s="419">
        <v>2021</v>
      </c>
      <c r="I76" s="77">
        <v>0</v>
      </c>
      <c r="J76" s="77">
        <v>0</v>
      </c>
      <c r="K76" s="415">
        <v>0</v>
      </c>
      <c r="L76" s="77">
        <v>0</v>
      </c>
      <c r="M76" s="77">
        <v>0</v>
      </c>
      <c r="N76" s="77">
        <v>0</v>
      </c>
      <c r="O76" s="77">
        <v>0</v>
      </c>
      <c r="P76" s="77">
        <v>0</v>
      </c>
      <c r="Q76" s="77">
        <v>0</v>
      </c>
      <c r="R76" s="77">
        <v>0</v>
      </c>
      <c r="S76" s="77">
        <v>0</v>
      </c>
      <c r="T76" s="77">
        <v>0</v>
      </c>
      <c r="U76" s="415">
        <v>14.5</v>
      </c>
      <c r="V76" s="77">
        <v>14.5</v>
      </c>
      <c r="W76" s="77">
        <v>0</v>
      </c>
      <c r="X76" s="77">
        <v>0</v>
      </c>
      <c r="Y76" s="77">
        <v>0</v>
      </c>
      <c r="Z76" s="77">
        <v>0</v>
      </c>
      <c r="AA76" s="77">
        <v>0</v>
      </c>
      <c r="AB76" s="77">
        <v>0</v>
      </c>
      <c r="AC76" s="77">
        <v>0</v>
      </c>
      <c r="AD76" s="77">
        <v>0</v>
      </c>
      <c r="AE76" s="77">
        <v>0</v>
      </c>
      <c r="AF76" s="77">
        <v>0</v>
      </c>
      <c r="AG76" s="77">
        <v>0</v>
      </c>
      <c r="AH76" s="77">
        <v>0</v>
      </c>
      <c r="AI76" s="77">
        <v>0</v>
      </c>
      <c r="AJ76" s="77">
        <f>SUM(AK76:AN76)</f>
        <v>3</v>
      </c>
      <c r="AK76" s="77">
        <v>0</v>
      </c>
      <c r="AL76" s="77">
        <v>0</v>
      </c>
      <c r="AM76" s="77">
        <v>3</v>
      </c>
      <c r="AN76" s="77">
        <v>0</v>
      </c>
      <c r="AO76" s="77">
        <f t="shared" si="58"/>
        <v>3</v>
      </c>
      <c r="AP76" s="77">
        <v>0</v>
      </c>
      <c r="AQ76" s="77">
        <v>0</v>
      </c>
      <c r="AR76" s="77">
        <v>3</v>
      </c>
      <c r="AS76" s="77">
        <v>0</v>
      </c>
      <c r="AT76" s="77">
        <f>SUM(AU76:AX76)</f>
        <v>11.5</v>
      </c>
      <c r="AU76" s="77">
        <v>0</v>
      </c>
      <c r="AV76" s="77">
        <v>0</v>
      </c>
      <c r="AW76" s="77">
        <v>11.5</v>
      </c>
      <c r="AX76" s="77">
        <v>0</v>
      </c>
      <c r="AY76" s="77">
        <f>SUM(AZ76:BC76)</f>
        <v>11.5</v>
      </c>
      <c r="AZ76" s="77"/>
      <c r="BA76" s="77"/>
      <c r="BB76" s="77">
        <v>11.5</v>
      </c>
      <c r="BC76" s="77"/>
      <c r="BD76" s="401">
        <f t="shared" si="59"/>
        <v>0</v>
      </c>
      <c r="BE76" s="77">
        <v>0</v>
      </c>
      <c r="BF76" s="77">
        <v>0</v>
      </c>
      <c r="BG76" s="77">
        <v>0</v>
      </c>
      <c r="BH76" s="77">
        <v>0</v>
      </c>
      <c r="BI76" s="77"/>
      <c r="BJ76" s="77"/>
      <c r="BK76" s="77"/>
      <c r="BL76" s="77"/>
      <c r="BM76" s="77"/>
      <c r="BN76" s="77">
        <f>BD76+AT76+AJ76</f>
        <v>14.5</v>
      </c>
      <c r="BO76" s="77"/>
      <c r="BP76" s="77"/>
      <c r="BQ76" s="402">
        <f t="shared" si="63"/>
        <v>14.5</v>
      </c>
      <c r="BR76" s="77"/>
      <c r="BS76" s="402">
        <f t="shared" si="65"/>
        <v>14.5</v>
      </c>
      <c r="BT76" s="77"/>
      <c r="BU76" s="77"/>
      <c r="BV76" s="402">
        <f t="shared" si="66"/>
        <v>14.5</v>
      </c>
      <c r="BW76" s="77"/>
      <c r="BX76" s="77" t="s">
        <v>190</v>
      </c>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69"/>
      <c r="CX76" s="69"/>
      <c r="CY76" s="69"/>
      <c r="CZ76" s="69"/>
      <c r="DA76" s="69"/>
      <c r="DB76" s="69"/>
      <c r="DC76" s="69"/>
      <c r="DD76" s="69"/>
    </row>
    <row r="77" spans="1:108" s="71" customFormat="1" ht="33" customHeight="1" x14ac:dyDescent="0.25">
      <c r="A77" s="69"/>
      <c r="B77" s="76" t="s">
        <v>183</v>
      </c>
      <c r="C77" s="399" t="s">
        <v>1753</v>
      </c>
      <c r="D77" s="76" t="s">
        <v>802</v>
      </c>
      <c r="E77" s="407" t="s">
        <v>763</v>
      </c>
      <c r="F77" s="76" t="s">
        <v>766</v>
      </c>
      <c r="G77" s="76" t="s">
        <v>331</v>
      </c>
      <c r="H77" s="76" t="s">
        <v>289</v>
      </c>
      <c r="I77" s="77">
        <v>1.583</v>
      </c>
      <c r="J77" s="77">
        <v>10.459</v>
      </c>
      <c r="K77" s="76" t="s">
        <v>770</v>
      </c>
      <c r="L77" s="77">
        <v>0</v>
      </c>
      <c r="M77" s="77">
        <v>0</v>
      </c>
      <c r="N77" s="77">
        <v>0</v>
      </c>
      <c r="O77" s="77">
        <v>0</v>
      </c>
      <c r="P77" s="77">
        <v>0</v>
      </c>
      <c r="Q77" s="77">
        <v>0</v>
      </c>
      <c r="R77" s="77">
        <v>0</v>
      </c>
      <c r="S77" s="77">
        <v>0</v>
      </c>
      <c r="T77" s="77">
        <v>0</v>
      </c>
      <c r="U77" s="402">
        <v>10.459</v>
      </c>
      <c r="V77" s="77">
        <f>'С № 1 (2020)'!AP70</f>
        <v>10.459</v>
      </c>
      <c r="W77" s="77">
        <v>0</v>
      </c>
      <c r="X77" s="77">
        <v>0</v>
      </c>
      <c r="Y77" s="77">
        <v>0</v>
      </c>
      <c r="Z77" s="77">
        <v>0</v>
      </c>
      <c r="AA77" s="77">
        <v>0</v>
      </c>
      <c r="AB77" s="77">
        <v>0</v>
      </c>
      <c r="AC77" s="77">
        <v>0</v>
      </c>
      <c r="AD77" s="77">
        <v>0</v>
      </c>
      <c r="AE77" s="77">
        <v>0</v>
      </c>
      <c r="AF77" s="77">
        <v>0</v>
      </c>
      <c r="AG77" s="77">
        <v>0</v>
      </c>
      <c r="AH77" s="77">
        <v>0</v>
      </c>
      <c r="AI77" s="77">
        <v>0</v>
      </c>
      <c r="AJ77" s="402">
        <f t="shared" si="67"/>
        <v>1E-4</v>
      </c>
      <c r="AK77" s="77">
        <v>0</v>
      </c>
      <c r="AL77" s="77">
        <v>0</v>
      </c>
      <c r="AM77" s="77">
        <v>1E-4</v>
      </c>
      <c r="AN77" s="77">
        <v>0</v>
      </c>
      <c r="AO77" s="77">
        <f t="shared" ref="AO77" si="69">SUM(AP77:AS77)</f>
        <v>10.459</v>
      </c>
      <c r="AP77" s="77">
        <v>0</v>
      </c>
      <c r="AQ77" s="77">
        <v>0</v>
      </c>
      <c r="AR77" s="77">
        <v>10.459</v>
      </c>
      <c r="AS77" s="77">
        <v>0</v>
      </c>
      <c r="AT77" s="402">
        <f t="shared" si="68"/>
        <v>10.459</v>
      </c>
      <c r="AU77" s="77">
        <v>0</v>
      </c>
      <c r="AV77" s="77">
        <v>0</v>
      </c>
      <c r="AW77" s="402">
        <v>10.459</v>
      </c>
      <c r="AX77" s="77">
        <v>0</v>
      </c>
      <c r="AY77" s="77">
        <f t="shared" ref="AY77:AY80" si="70">SUM(AZ77:BC77)</f>
        <v>1E-4</v>
      </c>
      <c r="AZ77" s="401"/>
      <c r="BA77" s="401"/>
      <c r="BB77" s="402">
        <v>1E-4</v>
      </c>
      <c r="BC77" s="401"/>
      <c r="BD77" s="401">
        <f t="shared" si="59"/>
        <v>0</v>
      </c>
      <c r="BE77" s="77">
        <v>0</v>
      </c>
      <c r="BF77" s="77">
        <v>0</v>
      </c>
      <c r="BG77" s="77">
        <v>0</v>
      </c>
      <c r="BH77" s="77">
        <v>0</v>
      </c>
      <c r="BI77" s="401"/>
      <c r="BJ77" s="401"/>
      <c r="BK77" s="401"/>
      <c r="BL77" s="401"/>
      <c r="BM77" s="401"/>
      <c r="BN77" s="402">
        <f t="shared" si="60"/>
        <v>10.459099999999999</v>
      </c>
      <c r="BO77" s="402">
        <f t="shared" si="61"/>
        <v>0</v>
      </c>
      <c r="BP77" s="402">
        <f t="shared" si="62"/>
        <v>0</v>
      </c>
      <c r="BQ77" s="402">
        <f t="shared" si="63"/>
        <v>10.459099999999999</v>
      </c>
      <c r="BR77" s="401">
        <f t="shared" si="64"/>
        <v>0</v>
      </c>
      <c r="BS77" s="402">
        <f t="shared" si="65"/>
        <v>10.459099999999999</v>
      </c>
      <c r="BT77" s="401"/>
      <c r="BU77" s="401"/>
      <c r="BV77" s="402">
        <f t="shared" si="66"/>
        <v>10.459099999999999</v>
      </c>
      <c r="BW77" s="401"/>
      <c r="BX77" s="77" t="s">
        <v>190</v>
      </c>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69"/>
      <c r="CX77" s="69"/>
      <c r="CY77" s="69"/>
      <c r="CZ77" s="69"/>
      <c r="DA77" s="69"/>
      <c r="DB77" s="69"/>
      <c r="DC77" s="69"/>
      <c r="DD77" s="69"/>
    </row>
    <row r="78" spans="1:108" s="71" customFormat="1" ht="33" customHeight="1" x14ac:dyDescent="0.25">
      <c r="A78" s="69"/>
      <c r="B78" s="76" t="s">
        <v>183</v>
      </c>
      <c r="C78" s="399" t="s">
        <v>826</v>
      </c>
      <c r="D78" s="76" t="s">
        <v>803</v>
      </c>
      <c r="E78" s="407" t="s">
        <v>763</v>
      </c>
      <c r="F78" s="76" t="s">
        <v>331</v>
      </c>
      <c r="G78" s="76" t="s">
        <v>331</v>
      </c>
      <c r="H78" s="76" t="s">
        <v>331</v>
      </c>
      <c r="I78" s="77">
        <v>0</v>
      </c>
      <c r="J78" s="77">
        <v>0</v>
      </c>
      <c r="K78" s="77">
        <v>0</v>
      </c>
      <c r="L78" s="77">
        <v>0</v>
      </c>
      <c r="M78" s="77">
        <v>0</v>
      </c>
      <c r="N78" s="77">
        <v>0</v>
      </c>
      <c r="O78" s="77">
        <v>0</v>
      </c>
      <c r="P78" s="77">
        <v>0</v>
      </c>
      <c r="Q78" s="77">
        <v>0</v>
      </c>
      <c r="R78" s="77">
        <v>0</v>
      </c>
      <c r="S78" s="77">
        <v>0</v>
      </c>
      <c r="T78" s="77">
        <v>0</v>
      </c>
      <c r="U78" s="402">
        <v>2.1</v>
      </c>
      <c r="V78" s="77">
        <f>'С № 1 (2021)'!AX69</f>
        <v>2.1</v>
      </c>
      <c r="W78" s="77">
        <v>0</v>
      </c>
      <c r="X78" s="77">
        <v>0</v>
      </c>
      <c r="Y78" s="77">
        <v>0</v>
      </c>
      <c r="Z78" s="77">
        <v>0</v>
      </c>
      <c r="AA78" s="77">
        <v>0</v>
      </c>
      <c r="AB78" s="77">
        <v>0</v>
      </c>
      <c r="AC78" s="77">
        <v>0</v>
      </c>
      <c r="AD78" s="77">
        <v>0</v>
      </c>
      <c r="AE78" s="77">
        <v>0</v>
      </c>
      <c r="AF78" s="77">
        <v>0</v>
      </c>
      <c r="AG78" s="77">
        <v>0</v>
      </c>
      <c r="AH78" s="77">
        <v>0</v>
      </c>
      <c r="AI78" s="77">
        <v>0</v>
      </c>
      <c r="AJ78" s="401">
        <f t="shared" si="67"/>
        <v>0</v>
      </c>
      <c r="AK78" s="77">
        <v>0</v>
      </c>
      <c r="AL78" s="77">
        <v>0</v>
      </c>
      <c r="AM78" s="77">
        <v>0</v>
      </c>
      <c r="AN78" s="77">
        <v>0</v>
      </c>
      <c r="AO78" s="77">
        <v>0</v>
      </c>
      <c r="AP78" s="77">
        <v>0</v>
      </c>
      <c r="AQ78" s="77">
        <v>0</v>
      </c>
      <c r="AR78" s="77">
        <v>0</v>
      </c>
      <c r="AS78" s="77">
        <v>0</v>
      </c>
      <c r="AT78" s="402">
        <f t="shared" si="68"/>
        <v>2.1</v>
      </c>
      <c r="AU78" s="77">
        <v>0</v>
      </c>
      <c r="AV78" s="77">
        <v>0</v>
      </c>
      <c r="AW78" s="402">
        <v>2.1</v>
      </c>
      <c r="AX78" s="77">
        <v>0</v>
      </c>
      <c r="AY78" s="77">
        <f t="shared" si="70"/>
        <v>2.1</v>
      </c>
      <c r="AZ78" s="401"/>
      <c r="BA78" s="401"/>
      <c r="BB78" s="402">
        <v>2.1</v>
      </c>
      <c r="BC78" s="401"/>
      <c r="BD78" s="401">
        <f t="shared" si="59"/>
        <v>0</v>
      </c>
      <c r="BE78" s="77">
        <v>0</v>
      </c>
      <c r="BF78" s="77">
        <v>0</v>
      </c>
      <c r="BG78" s="77">
        <v>0</v>
      </c>
      <c r="BH78" s="77">
        <v>0</v>
      </c>
      <c r="BI78" s="401"/>
      <c r="BJ78" s="401"/>
      <c r="BK78" s="401"/>
      <c r="BL78" s="401"/>
      <c r="BM78" s="401"/>
      <c r="BN78" s="402">
        <f t="shared" si="60"/>
        <v>2.1</v>
      </c>
      <c r="BO78" s="402">
        <f t="shared" si="61"/>
        <v>0</v>
      </c>
      <c r="BP78" s="402">
        <f t="shared" si="62"/>
        <v>0</v>
      </c>
      <c r="BQ78" s="402">
        <f t="shared" si="63"/>
        <v>2.1</v>
      </c>
      <c r="BR78" s="401">
        <f t="shared" si="64"/>
        <v>0</v>
      </c>
      <c r="BS78" s="402">
        <f t="shared" si="65"/>
        <v>2.1</v>
      </c>
      <c r="BT78" s="401"/>
      <c r="BU78" s="401"/>
      <c r="BV78" s="402">
        <f t="shared" si="66"/>
        <v>2.1</v>
      </c>
      <c r="BW78" s="401"/>
      <c r="BX78" s="77" t="s">
        <v>190</v>
      </c>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69"/>
      <c r="CX78" s="69"/>
      <c r="CY78" s="69"/>
      <c r="CZ78" s="69"/>
      <c r="DA78" s="69"/>
      <c r="DB78" s="69"/>
      <c r="DC78" s="69"/>
      <c r="DD78" s="69"/>
    </row>
    <row r="79" spans="1:108" s="71" customFormat="1" ht="33" customHeight="1" x14ac:dyDescent="0.25">
      <c r="A79" s="69"/>
      <c r="B79" s="76" t="s">
        <v>183</v>
      </c>
      <c r="C79" s="399" t="s">
        <v>832</v>
      </c>
      <c r="D79" s="76" t="s">
        <v>804</v>
      </c>
      <c r="E79" s="407" t="s">
        <v>763</v>
      </c>
      <c r="F79" s="76" t="s">
        <v>331</v>
      </c>
      <c r="G79" s="76" t="s">
        <v>331</v>
      </c>
      <c r="H79" s="76" t="s">
        <v>331</v>
      </c>
      <c r="I79" s="77">
        <v>0</v>
      </c>
      <c r="J79" s="77">
        <v>0</v>
      </c>
      <c r="K79" s="77">
        <v>0</v>
      </c>
      <c r="L79" s="77">
        <v>0</v>
      </c>
      <c r="M79" s="77">
        <v>0</v>
      </c>
      <c r="N79" s="77">
        <v>0</v>
      </c>
      <c r="O79" s="77">
        <v>0</v>
      </c>
      <c r="P79" s="77">
        <v>0</v>
      </c>
      <c r="Q79" s="77">
        <v>0</v>
      </c>
      <c r="R79" s="77">
        <v>0</v>
      </c>
      <c r="S79" s="77">
        <v>0</v>
      </c>
      <c r="T79" s="77">
        <v>0</v>
      </c>
      <c r="U79" s="402">
        <v>7.5</v>
      </c>
      <c r="V79" s="77">
        <v>7.5</v>
      </c>
      <c r="W79" s="77">
        <v>0</v>
      </c>
      <c r="X79" s="77">
        <v>0</v>
      </c>
      <c r="Y79" s="77">
        <v>0</v>
      </c>
      <c r="Z79" s="77">
        <v>0</v>
      </c>
      <c r="AA79" s="77">
        <v>0</v>
      </c>
      <c r="AB79" s="77">
        <v>0</v>
      </c>
      <c r="AC79" s="77">
        <v>0</v>
      </c>
      <c r="AD79" s="77">
        <v>0</v>
      </c>
      <c r="AE79" s="77">
        <v>0</v>
      </c>
      <c r="AF79" s="77">
        <v>0</v>
      </c>
      <c r="AG79" s="77">
        <v>0</v>
      </c>
      <c r="AH79" s="77">
        <v>0</v>
      </c>
      <c r="AI79" s="77">
        <v>0</v>
      </c>
      <c r="AJ79" s="401">
        <f t="shared" si="67"/>
        <v>0</v>
      </c>
      <c r="AK79" s="77">
        <v>0</v>
      </c>
      <c r="AL79" s="77">
        <v>0</v>
      </c>
      <c r="AM79" s="77">
        <v>0</v>
      </c>
      <c r="AN79" s="77">
        <v>0</v>
      </c>
      <c r="AO79" s="77">
        <v>0</v>
      </c>
      <c r="AP79" s="77">
        <v>0</v>
      </c>
      <c r="AQ79" s="77">
        <v>0</v>
      </c>
      <c r="AR79" s="77">
        <v>0</v>
      </c>
      <c r="AS79" s="77">
        <v>0</v>
      </c>
      <c r="AT79" s="402">
        <f t="shared" si="68"/>
        <v>2.9</v>
      </c>
      <c r="AU79" s="77">
        <v>0</v>
      </c>
      <c r="AV79" s="77">
        <v>0</v>
      </c>
      <c r="AW79" s="402">
        <v>2.9</v>
      </c>
      <c r="AX79" s="77">
        <v>0</v>
      </c>
      <c r="AY79" s="77">
        <f t="shared" si="70"/>
        <v>2.9</v>
      </c>
      <c r="AZ79" s="401"/>
      <c r="BA79" s="401"/>
      <c r="BB79" s="402">
        <v>2.9</v>
      </c>
      <c r="BC79" s="401"/>
      <c r="BD79" s="402">
        <f t="shared" si="59"/>
        <v>0</v>
      </c>
      <c r="BE79" s="77">
        <v>0</v>
      </c>
      <c r="BF79" s="77">
        <v>0</v>
      </c>
      <c r="BG79" s="77">
        <v>0</v>
      </c>
      <c r="BH79" s="77">
        <v>0</v>
      </c>
      <c r="BI79" s="401"/>
      <c r="BJ79" s="401"/>
      <c r="BK79" s="401"/>
      <c r="BL79" s="401"/>
      <c r="BM79" s="401"/>
      <c r="BN79" s="402">
        <f t="shared" si="60"/>
        <v>2.9</v>
      </c>
      <c r="BO79" s="402">
        <f t="shared" si="61"/>
        <v>0</v>
      </c>
      <c r="BP79" s="402">
        <f t="shared" si="62"/>
        <v>0</v>
      </c>
      <c r="BQ79" s="402">
        <f t="shared" si="63"/>
        <v>2.9</v>
      </c>
      <c r="BR79" s="401">
        <f t="shared" si="64"/>
        <v>0</v>
      </c>
      <c r="BS79" s="402">
        <f t="shared" si="65"/>
        <v>2.9</v>
      </c>
      <c r="BT79" s="401"/>
      <c r="BU79" s="401"/>
      <c r="BV79" s="402">
        <f t="shared" si="66"/>
        <v>2.9</v>
      </c>
      <c r="BW79" s="401"/>
      <c r="BX79" s="77" t="s">
        <v>190</v>
      </c>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69"/>
      <c r="CX79" s="69"/>
      <c r="CY79" s="69"/>
      <c r="CZ79" s="69"/>
      <c r="DA79" s="69"/>
      <c r="DB79" s="69"/>
      <c r="DC79" s="69"/>
      <c r="DD79" s="69"/>
    </row>
    <row r="80" spans="1:108" s="71" customFormat="1" ht="33" customHeight="1" x14ac:dyDescent="0.25">
      <c r="A80" s="69"/>
      <c r="B80" s="76" t="s">
        <v>183</v>
      </c>
      <c r="C80" s="399" t="s">
        <v>1713</v>
      </c>
      <c r="D80" s="76" t="s">
        <v>1714</v>
      </c>
      <c r="E80" s="407" t="s">
        <v>763</v>
      </c>
      <c r="F80" s="76" t="s">
        <v>331</v>
      </c>
      <c r="G80" s="76" t="s">
        <v>331</v>
      </c>
      <c r="H80" s="76" t="s">
        <v>331</v>
      </c>
      <c r="I80" s="77"/>
      <c r="J80" s="77"/>
      <c r="K80" s="77"/>
      <c r="L80" s="77"/>
      <c r="M80" s="77"/>
      <c r="N80" s="77"/>
      <c r="O80" s="77"/>
      <c r="P80" s="77"/>
      <c r="Q80" s="77"/>
      <c r="R80" s="77"/>
      <c r="S80" s="77"/>
      <c r="T80" s="77"/>
      <c r="U80" s="402">
        <v>1E-4</v>
      </c>
      <c r="V80" s="77">
        <v>2.6070000000000002</v>
      </c>
      <c r="W80" s="77"/>
      <c r="X80" s="77"/>
      <c r="Y80" s="77"/>
      <c r="Z80" s="77"/>
      <c r="AA80" s="77"/>
      <c r="AB80" s="77"/>
      <c r="AC80" s="77"/>
      <c r="AD80" s="77"/>
      <c r="AE80" s="77"/>
      <c r="AF80" s="77"/>
      <c r="AG80" s="77"/>
      <c r="AH80" s="77"/>
      <c r="AI80" s="77"/>
      <c r="AJ80" s="401"/>
      <c r="AK80" s="77"/>
      <c r="AL80" s="77"/>
      <c r="AM80" s="77"/>
      <c r="AN80" s="77"/>
      <c r="AO80" s="77"/>
      <c r="AP80" s="77"/>
      <c r="AQ80" s="77"/>
      <c r="AR80" s="77"/>
      <c r="AS80" s="77"/>
      <c r="AT80" s="402">
        <f t="shared" si="68"/>
        <v>1E-4</v>
      </c>
      <c r="AU80" s="77"/>
      <c r="AV80" s="77"/>
      <c r="AW80" s="402">
        <v>1E-4</v>
      </c>
      <c r="AX80" s="77"/>
      <c r="AY80" s="77">
        <f t="shared" si="70"/>
        <v>2.6070000000000002</v>
      </c>
      <c r="AZ80" s="401"/>
      <c r="BA80" s="401"/>
      <c r="BB80" s="402">
        <v>2.6070000000000002</v>
      </c>
      <c r="BC80" s="401"/>
      <c r="BD80" s="402"/>
      <c r="BE80" s="77"/>
      <c r="BF80" s="77"/>
      <c r="BG80" s="77"/>
      <c r="BH80" s="77"/>
      <c r="BI80" s="401"/>
      <c r="BJ80" s="401"/>
      <c r="BK80" s="401"/>
      <c r="BL80" s="401"/>
      <c r="BM80" s="401"/>
      <c r="BN80" s="402">
        <f t="shared" si="60"/>
        <v>1E-4</v>
      </c>
      <c r="BO80" s="402"/>
      <c r="BP80" s="402"/>
      <c r="BQ80" s="402">
        <f t="shared" si="63"/>
        <v>1E-4</v>
      </c>
      <c r="BR80" s="401"/>
      <c r="BS80" s="402">
        <f t="shared" si="65"/>
        <v>2.6070000000000002</v>
      </c>
      <c r="BT80" s="401"/>
      <c r="BU80" s="401"/>
      <c r="BV80" s="402">
        <f t="shared" si="66"/>
        <v>2.6070000000000002</v>
      </c>
      <c r="BW80" s="401"/>
      <c r="BX80" s="77"/>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69"/>
      <c r="CX80" s="69"/>
      <c r="CY80" s="69"/>
      <c r="CZ80" s="69"/>
      <c r="DA80" s="69"/>
      <c r="DB80" s="69"/>
      <c r="DC80" s="69"/>
      <c r="DD80" s="69"/>
    </row>
    <row r="81" spans="1:108" s="71" customFormat="1" ht="33" customHeight="1" x14ac:dyDescent="0.25">
      <c r="A81" s="69"/>
      <c r="B81" s="76" t="s">
        <v>183</v>
      </c>
      <c r="C81" s="399" t="s">
        <v>758</v>
      </c>
      <c r="D81" s="76" t="s">
        <v>809</v>
      </c>
      <c r="E81" s="407" t="s">
        <v>763</v>
      </c>
      <c r="F81" s="76" t="s">
        <v>332</v>
      </c>
      <c r="G81" s="76" t="s">
        <v>332</v>
      </c>
      <c r="H81" s="76" t="s">
        <v>332</v>
      </c>
      <c r="I81" s="77">
        <v>0.85399999999999998</v>
      </c>
      <c r="J81" s="77">
        <v>5.008</v>
      </c>
      <c r="K81" s="76" t="s">
        <v>771</v>
      </c>
      <c r="L81" s="77">
        <v>0</v>
      </c>
      <c r="M81" s="77">
        <v>0</v>
      </c>
      <c r="N81" s="77">
        <v>0</v>
      </c>
      <c r="O81" s="77">
        <v>0</v>
      </c>
      <c r="P81" s="77">
        <v>0</v>
      </c>
      <c r="Q81" s="77">
        <v>0</v>
      </c>
      <c r="R81" s="77">
        <v>0</v>
      </c>
      <c r="S81" s="77">
        <v>0</v>
      </c>
      <c r="T81" s="77">
        <v>0</v>
      </c>
      <c r="U81" s="402">
        <v>5.008</v>
      </c>
      <c r="V81" s="77">
        <f>'С № 1 (2022)'!AX70</f>
        <v>5.008</v>
      </c>
      <c r="W81" s="77">
        <v>0</v>
      </c>
      <c r="X81" s="77">
        <v>0</v>
      </c>
      <c r="Y81" s="77">
        <v>0</v>
      </c>
      <c r="Z81" s="77">
        <v>0</v>
      </c>
      <c r="AA81" s="77">
        <v>0</v>
      </c>
      <c r="AB81" s="77">
        <v>0</v>
      </c>
      <c r="AC81" s="77">
        <v>0</v>
      </c>
      <c r="AD81" s="77">
        <v>0</v>
      </c>
      <c r="AE81" s="77">
        <v>0</v>
      </c>
      <c r="AF81" s="77">
        <v>0</v>
      </c>
      <c r="AG81" s="77">
        <v>0</v>
      </c>
      <c r="AH81" s="77">
        <v>0</v>
      </c>
      <c r="AI81" s="77">
        <v>0</v>
      </c>
      <c r="AJ81" s="401">
        <f t="shared" si="67"/>
        <v>0</v>
      </c>
      <c r="AK81" s="77">
        <v>0</v>
      </c>
      <c r="AL81" s="77">
        <v>0</v>
      </c>
      <c r="AM81" s="77">
        <v>0</v>
      </c>
      <c r="AN81" s="77">
        <v>0</v>
      </c>
      <c r="AO81" s="77">
        <v>0</v>
      </c>
      <c r="AP81" s="77">
        <v>0</v>
      </c>
      <c r="AQ81" s="77">
        <v>0</v>
      </c>
      <c r="AR81" s="77">
        <v>0</v>
      </c>
      <c r="AS81" s="77">
        <v>0</v>
      </c>
      <c r="AT81" s="401">
        <f t="shared" si="68"/>
        <v>0</v>
      </c>
      <c r="AU81" s="77">
        <v>0</v>
      </c>
      <c r="AV81" s="77">
        <v>0</v>
      </c>
      <c r="AW81" s="77">
        <v>0</v>
      </c>
      <c r="AX81" s="77">
        <v>0</v>
      </c>
      <c r="AY81" s="401"/>
      <c r="AZ81" s="401"/>
      <c r="BA81" s="401"/>
      <c r="BB81" s="401"/>
      <c r="BC81" s="401"/>
      <c r="BD81" s="402">
        <f t="shared" si="59"/>
        <v>5.008</v>
      </c>
      <c r="BE81" s="77">
        <v>0</v>
      </c>
      <c r="BF81" s="77">
        <v>0</v>
      </c>
      <c r="BG81" s="402">
        <v>5.008</v>
      </c>
      <c r="BH81" s="77">
        <v>0</v>
      </c>
      <c r="BI81" s="402">
        <f t="shared" ref="BI81:BI83" si="71">SUM(BJ81:BM81)</f>
        <v>5.008</v>
      </c>
      <c r="BJ81" s="401"/>
      <c r="BK81" s="401"/>
      <c r="BL81" s="402">
        <v>5.008</v>
      </c>
      <c r="BM81" s="401"/>
      <c r="BN81" s="402">
        <f t="shared" si="60"/>
        <v>5.008</v>
      </c>
      <c r="BO81" s="402">
        <f t="shared" si="61"/>
        <v>0</v>
      </c>
      <c r="BP81" s="402">
        <f t="shared" si="62"/>
        <v>0</v>
      </c>
      <c r="BQ81" s="402">
        <f t="shared" si="63"/>
        <v>5.008</v>
      </c>
      <c r="BR81" s="77">
        <v>0</v>
      </c>
      <c r="BS81" s="402">
        <f t="shared" si="65"/>
        <v>5.008</v>
      </c>
      <c r="BT81" s="77">
        <v>0</v>
      </c>
      <c r="BU81" s="77">
        <v>0</v>
      </c>
      <c r="BV81" s="402">
        <f t="shared" si="66"/>
        <v>5.008</v>
      </c>
      <c r="BW81" s="77">
        <v>0</v>
      </c>
      <c r="BX81" s="77" t="s">
        <v>190</v>
      </c>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69"/>
      <c r="CX81" s="69"/>
      <c r="CY81" s="69"/>
      <c r="CZ81" s="69"/>
      <c r="DA81" s="69"/>
      <c r="DB81" s="69"/>
      <c r="DC81" s="69"/>
      <c r="DD81" s="69"/>
    </row>
    <row r="82" spans="1:108" s="71" customFormat="1" ht="33" customHeight="1" x14ac:dyDescent="0.25">
      <c r="A82" s="69"/>
      <c r="B82" s="76" t="s">
        <v>183</v>
      </c>
      <c r="C82" s="399" t="s">
        <v>818</v>
      </c>
      <c r="D82" s="76" t="s">
        <v>855</v>
      </c>
      <c r="E82" s="648" t="s">
        <v>763</v>
      </c>
      <c r="F82" s="76" t="s">
        <v>332</v>
      </c>
      <c r="G82" s="76" t="s">
        <v>332</v>
      </c>
      <c r="H82" s="76" t="s">
        <v>332</v>
      </c>
      <c r="I82" s="77">
        <v>1.0740000000000001</v>
      </c>
      <c r="J82" s="77">
        <v>8.8759999999999994</v>
      </c>
      <c r="K82" s="76" t="s">
        <v>771</v>
      </c>
      <c r="L82" s="77">
        <v>0</v>
      </c>
      <c r="M82" s="77">
        <v>0</v>
      </c>
      <c r="N82" s="77">
        <v>0</v>
      </c>
      <c r="O82" s="77">
        <v>0</v>
      </c>
      <c r="P82" s="77">
        <v>0</v>
      </c>
      <c r="Q82" s="77">
        <v>0</v>
      </c>
      <c r="R82" s="77">
        <v>0</v>
      </c>
      <c r="S82" s="77">
        <v>0</v>
      </c>
      <c r="T82" s="77">
        <v>0</v>
      </c>
      <c r="U82" s="402">
        <v>8.8759999999999994</v>
      </c>
      <c r="V82" s="77">
        <f>'С № 1 (2022)'!AX71</f>
        <v>8.8759999999999994</v>
      </c>
      <c r="W82" s="77">
        <v>0</v>
      </c>
      <c r="X82" s="77">
        <v>0</v>
      </c>
      <c r="Y82" s="77">
        <v>0</v>
      </c>
      <c r="Z82" s="77">
        <v>0</v>
      </c>
      <c r="AA82" s="77">
        <v>0</v>
      </c>
      <c r="AB82" s="77">
        <v>0</v>
      </c>
      <c r="AC82" s="77">
        <v>0</v>
      </c>
      <c r="AD82" s="77">
        <v>0</v>
      </c>
      <c r="AE82" s="77">
        <v>0</v>
      </c>
      <c r="AF82" s="77">
        <v>0</v>
      </c>
      <c r="AG82" s="77">
        <v>0</v>
      </c>
      <c r="AH82" s="77">
        <v>0</v>
      </c>
      <c r="AI82" s="77">
        <v>0</v>
      </c>
      <c r="AJ82" s="401">
        <f t="shared" si="67"/>
        <v>0</v>
      </c>
      <c r="AK82" s="77">
        <v>0</v>
      </c>
      <c r="AL82" s="77">
        <v>0</v>
      </c>
      <c r="AM82" s="77">
        <v>0</v>
      </c>
      <c r="AN82" s="77">
        <v>0</v>
      </c>
      <c r="AO82" s="77">
        <v>0</v>
      </c>
      <c r="AP82" s="77">
        <v>0</v>
      </c>
      <c r="AQ82" s="77">
        <v>0</v>
      </c>
      <c r="AR82" s="77">
        <v>0</v>
      </c>
      <c r="AS82" s="77">
        <v>0</v>
      </c>
      <c r="AT82" s="401">
        <f t="shared" si="68"/>
        <v>0</v>
      </c>
      <c r="AU82" s="77">
        <v>0</v>
      </c>
      <c r="AV82" s="77">
        <v>0</v>
      </c>
      <c r="AW82" s="77">
        <v>0</v>
      </c>
      <c r="AX82" s="77">
        <v>0</v>
      </c>
      <c r="AY82" s="401"/>
      <c r="AZ82" s="401"/>
      <c r="BA82" s="401"/>
      <c r="BB82" s="401"/>
      <c r="BC82" s="401"/>
      <c r="BD82" s="402">
        <f t="shared" si="59"/>
        <v>8.8759999999999994</v>
      </c>
      <c r="BE82" s="77">
        <v>0</v>
      </c>
      <c r="BF82" s="77">
        <v>0</v>
      </c>
      <c r="BG82" s="402">
        <v>8.8759999999999994</v>
      </c>
      <c r="BH82" s="77">
        <v>0</v>
      </c>
      <c r="BI82" s="402">
        <f t="shared" si="71"/>
        <v>8.8759999999999994</v>
      </c>
      <c r="BJ82" s="401"/>
      <c r="BK82" s="401"/>
      <c r="BL82" s="402">
        <v>8.8759999999999994</v>
      </c>
      <c r="BM82" s="401"/>
      <c r="BN82" s="402">
        <f t="shared" si="60"/>
        <v>8.8759999999999994</v>
      </c>
      <c r="BO82" s="77">
        <v>0</v>
      </c>
      <c r="BP82" s="77">
        <v>0</v>
      </c>
      <c r="BQ82" s="402">
        <f t="shared" si="63"/>
        <v>8.8759999999999994</v>
      </c>
      <c r="BR82" s="77">
        <v>0</v>
      </c>
      <c r="BS82" s="402">
        <f t="shared" si="65"/>
        <v>8.8759999999999994</v>
      </c>
      <c r="BT82" s="77">
        <v>0</v>
      </c>
      <c r="BU82" s="77">
        <v>0</v>
      </c>
      <c r="BV82" s="402">
        <f t="shared" si="66"/>
        <v>8.8759999999999994</v>
      </c>
      <c r="BW82" s="77">
        <v>0</v>
      </c>
      <c r="BX82" s="77" t="s">
        <v>190</v>
      </c>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69"/>
      <c r="CX82" s="69"/>
      <c r="CY82" s="69"/>
      <c r="CZ82" s="69"/>
      <c r="DA82" s="69"/>
      <c r="DB82" s="69"/>
      <c r="DC82" s="69"/>
      <c r="DD82" s="69"/>
    </row>
    <row r="83" spans="1:108" s="71" customFormat="1" ht="33" customHeight="1" x14ac:dyDescent="0.25">
      <c r="A83" s="69"/>
      <c r="B83" s="388" t="s">
        <v>183</v>
      </c>
      <c r="C83" s="406" t="s">
        <v>741</v>
      </c>
      <c r="D83" s="688" t="s">
        <v>856</v>
      </c>
      <c r="E83" s="407" t="s">
        <v>763</v>
      </c>
      <c r="F83" s="76" t="s">
        <v>332</v>
      </c>
      <c r="G83" s="76" t="s">
        <v>332</v>
      </c>
      <c r="H83" s="76" t="s">
        <v>332</v>
      </c>
      <c r="I83" s="77">
        <v>0</v>
      </c>
      <c r="J83" s="77">
        <v>0</v>
      </c>
      <c r="K83" s="77">
        <v>0</v>
      </c>
      <c r="L83" s="77">
        <v>0</v>
      </c>
      <c r="M83" s="77">
        <v>0</v>
      </c>
      <c r="N83" s="77">
        <v>0</v>
      </c>
      <c r="O83" s="77">
        <v>0</v>
      </c>
      <c r="P83" s="77">
        <v>0</v>
      </c>
      <c r="Q83" s="77">
        <v>0</v>
      </c>
      <c r="R83" s="77">
        <v>0</v>
      </c>
      <c r="S83" s="77">
        <v>0</v>
      </c>
      <c r="T83" s="77">
        <v>0</v>
      </c>
      <c r="U83" s="402">
        <v>11.54</v>
      </c>
      <c r="V83" s="77">
        <v>11.54</v>
      </c>
      <c r="W83" s="77">
        <v>0</v>
      </c>
      <c r="X83" s="77">
        <v>0</v>
      </c>
      <c r="Y83" s="77">
        <v>0</v>
      </c>
      <c r="Z83" s="77">
        <v>0</v>
      </c>
      <c r="AA83" s="77">
        <v>0</v>
      </c>
      <c r="AB83" s="77">
        <v>0</v>
      </c>
      <c r="AC83" s="77">
        <v>0</v>
      </c>
      <c r="AD83" s="77">
        <v>0</v>
      </c>
      <c r="AE83" s="77">
        <v>0</v>
      </c>
      <c r="AF83" s="77">
        <v>0</v>
      </c>
      <c r="AG83" s="77">
        <v>0</v>
      </c>
      <c r="AH83" s="77">
        <v>0</v>
      </c>
      <c r="AI83" s="77">
        <v>0</v>
      </c>
      <c r="AJ83" s="401">
        <f t="shared" si="67"/>
        <v>0</v>
      </c>
      <c r="AK83" s="77">
        <v>0</v>
      </c>
      <c r="AL83" s="77">
        <v>0</v>
      </c>
      <c r="AM83" s="77">
        <v>0</v>
      </c>
      <c r="AN83" s="77">
        <v>0</v>
      </c>
      <c r="AO83" s="77">
        <v>0</v>
      </c>
      <c r="AP83" s="77">
        <v>0</v>
      </c>
      <c r="AQ83" s="77">
        <v>0</v>
      </c>
      <c r="AR83" s="77">
        <v>0</v>
      </c>
      <c r="AS83" s="77">
        <v>0</v>
      </c>
      <c r="AT83" s="401">
        <f t="shared" si="68"/>
        <v>0</v>
      </c>
      <c r="AU83" s="77">
        <v>0</v>
      </c>
      <c r="AV83" s="77">
        <v>0</v>
      </c>
      <c r="AW83" s="77">
        <v>0</v>
      </c>
      <c r="AX83" s="77">
        <v>0</v>
      </c>
      <c r="AY83" s="401"/>
      <c r="AZ83" s="401"/>
      <c r="BA83" s="401"/>
      <c r="BB83" s="401"/>
      <c r="BC83" s="401"/>
      <c r="BD83" s="402">
        <f t="shared" si="59"/>
        <v>12.54</v>
      </c>
      <c r="BE83" s="77">
        <v>0</v>
      </c>
      <c r="BF83" s="77">
        <v>0</v>
      </c>
      <c r="BG83" s="402">
        <v>12.54</v>
      </c>
      <c r="BH83" s="77">
        <v>0</v>
      </c>
      <c r="BI83" s="402">
        <f t="shared" si="71"/>
        <v>12.54</v>
      </c>
      <c r="BJ83" s="401"/>
      <c r="BK83" s="401"/>
      <c r="BL83" s="402">
        <v>12.54</v>
      </c>
      <c r="BM83" s="401"/>
      <c r="BN83" s="402">
        <f t="shared" si="60"/>
        <v>12.54</v>
      </c>
      <c r="BO83" s="77">
        <v>0</v>
      </c>
      <c r="BP83" s="77">
        <v>0</v>
      </c>
      <c r="BQ83" s="402">
        <f t="shared" si="63"/>
        <v>12.54</v>
      </c>
      <c r="BR83" s="77">
        <v>0</v>
      </c>
      <c r="BS83" s="402">
        <f t="shared" si="65"/>
        <v>12.54</v>
      </c>
      <c r="BT83" s="77">
        <v>0</v>
      </c>
      <c r="BU83" s="77">
        <v>0</v>
      </c>
      <c r="BV83" s="402">
        <f t="shared" si="66"/>
        <v>12.54</v>
      </c>
      <c r="BW83" s="77">
        <v>0</v>
      </c>
      <c r="BX83" s="77" t="s">
        <v>190</v>
      </c>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69"/>
      <c r="CX83" s="69"/>
      <c r="CY83" s="69"/>
      <c r="CZ83" s="69"/>
      <c r="DA83" s="69"/>
      <c r="DB83" s="69"/>
      <c r="DC83" s="69"/>
      <c r="DD83" s="69"/>
    </row>
    <row r="84" spans="1:108" s="71" customFormat="1" ht="48" customHeight="1" x14ac:dyDescent="0.25">
      <c r="A84" s="69"/>
      <c r="B84" s="394" t="s">
        <v>185</v>
      </c>
      <c r="C84" s="395" t="s">
        <v>186</v>
      </c>
      <c r="D84" s="394" t="s">
        <v>93</v>
      </c>
      <c r="E84" s="408" t="s">
        <v>190</v>
      </c>
      <c r="F84" s="394" t="s">
        <v>190</v>
      </c>
      <c r="G84" s="394" t="s">
        <v>190</v>
      </c>
      <c r="H84" s="409" t="s">
        <v>190</v>
      </c>
      <c r="I84" s="396">
        <v>0</v>
      </c>
      <c r="J84" s="396">
        <v>0</v>
      </c>
      <c r="K84" s="396">
        <v>0</v>
      </c>
      <c r="L84" s="396">
        <v>0</v>
      </c>
      <c r="M84" s="396">
        <v>0</v>
      </c>
      <c r="N84" s="396">
        <v>0</v>
      </c>
      <c r="O84" s="405">
        <v>0</v>
      </c>
      <c r="P84" s="405">
        <v>0</v>
      </c>
      <c r="Q84" s="405">
        <v>0</v>
      </c>
      <c r="R84" s="405">
        <v>0</v>
      </c>
      <c r="S84" s="405">
        <v>0</v>
      </c>
      <c r="T84" s="405">
        <v>0</v>
      </c>
      <c r="U84" s="405">
        <v>0</v>
      </c>
      <c r="V84" s="405">
        <v>0</v>
      </c>
      <c r="W84" s="405">
        <v>0</v>
      </c>
      <c r="X84" s="405">
        <v>0</v>
      </c>
      <c r="Y84" s="405">
        <v>0</v>
      </c>
      <c r="Z84" s="405">
        <v>0</v>
      </c>
      <c r="AA84" s="405">
        <v>0</v>
      </c>
      <c r="AB84" s="405">
        <v>0</v>
      </c>
      <c r="AC84" s="405">
        <v>0</v>
      </c>
      <c r="AD84" s="405">
        <v>0</v>
      </c>
      <c r="AE84" s="405">
        <v>0</v>
      </c>
      <c r="AF84" s="405">
        <v>0</v>
      </c>
      <c r="AG84" s="405">
        <v>0</v>
      </c>
      <c r="AH84" s="405">
        <v>0</v>
      </c>
      <c r="AI84" s="405">
        <v>0</v>
      </c>
      <c r="AJ84" s="405">
        <v>0</v>
      </c>
      <c r="AK84" s="405">
        <v>0</v>
      </c>
      <c r="AL84" s="405">
        <v>0</v>
      </c>
      <c r="AM84" s="405">
        <v>0</v>
      </c>
      <c r="AN84" s="405">
        <v>0</v>
      </c>
      <c r="AO84" s="405">
        <v>0</v>
      </c>
      <c r="AP84" s="405">
        <v>0</v>
      </c>
      <c r="AQ84" s="405">
        <v>0</v>
      </c>
      <c r="AR84" s="405">
        <v>0</v>
      </c>
      <c r="AS84" s="405">
        <v>0</v>
      </c>
      <c r="AT84" s="405">
        <v>0</v>
      </c>
      <c r="AU84" s="405">
        <v>0</v>
      </c>
      <c r="AV84" s="405">
        <v>0</v>
      </c>
      <c r="AW84" s="405">
        <v>0</v>
      </c>
      <c r="AX84" s="405">
        <v>0</v>
      </c>
      <c r="AY84" s="405">
        <v>0</v>
      </c>
      <c r="AZ84" s="405">
        <v>0</v>
      </c>
      <c r="BA84" s="405">
        <v>0</v>
      </c>
      <c r="BB84" s="405">
        <v>0</v>
      </c>
      <c r="BC84" s="405">
        <v>0</v>
      </c>
      <c r="BD84" s="405">
        <v>0</v>
      </c>
      <c r="BE84" s="405">
        <v>0</v>
      </c>
      <c r="BF84" s="405">
        <v>0</v>
      </c>
      <c r="BG84" s="405">
        <v>0</v>
      </c>
      <c r="BH84" s="405">
        <v>0</v>
      </c>
      <c r="BI84" s="405">
        <v>0</v>
      </c>
      <c r="BJ84" s="405">
        <v>0</v>
      </c>
      <c r="BK84" s="405">
        <v>0</v>
      </c>
      <c r="BL84" s="405">
        <v>0</v>
      </c>
      <c r="BM84" s="405">
        <v>0</v>
      </c>
      <c r="BN84" s="405">
        <v>0</v>
      </c>
      <c r="BO84" s="405">
        <v>0</v>
      </c>
      <c r="BP84" s="405">
        <v>0</v>
      </c>
      <c r="BQ84" s="405">
        <v>0</v>
      </c>
      <c r="BR84" s="405">
        <v>0</v>
      </c>
      <c r="BS84" s="405">
        <v>0</v>
      </c>
      <c r="BT84" s="405">
        <v>0</v>
      </c>
      <c r="BU84" s="405">
        <v>0</v>
      </c>
      <c r="BV84" s="405">
        <v>0</v>
      </c>
      <c r="BW84" s="405">
        <v>0</v>
      </c>
      <c r="BX84" s="396" t="s">
        <v>190</v>
      </c>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69"/>
      <c r="CX84" s="69"/>
      <c r="CY84" s="69"/>
      <c r="CZ84" s="69"/>
      <c r="DA84" s="69"/>
      <c r="DB84" s="69"/>
      <c r="DC84" s="69"/>
      <c r="DD84" s="69"/>
    </row>
    <row r="85" spans="1:108" s="71" customFormat="1" ht="48" customHeight="1" x14ac:dyDescent="0.25">
      <c r="A85" s="69"/>
      <c r="B85" s="394" t="s">
        <v>187</v>
      </c>
      <c r="C85" s="395" t="s">
        <v>188</v>
      </c>
      <c r="D85" s="394" t="s">
        <v>93</v>
      </c>
      <c r="E85" s="408" t="s">
        <v>190</v>
      </c>
      <c r="F85" s="394" t="s">
        <v>190</v>
      </c>
      <c r="G85" s="394" t="s">
        <v>190</v>
      </c>
      <c r="H85" s="409" t="s">
        <v>190</v>
      </c>
      <c r="I85" s="396">
        <f>SUBTOTAL(9,I86:I88)</f>
        <v>0</v>
      </c>
      <c r="J85" s="396">
        <f t="shared" ref="J85:T85" si="72">SUBTOTAL(9,J86:J88)</f>
        <v>0</v>
      </c>
      <c r="K85" s="396">
        <f t="shared" si="72"/>
        <v>0</v>
      </c>
      <c r="L85" s="396">
        <f t="shared" si="72"/>
        <v>0</v>
      </c>
      <c r="M85" s="396">
        <f t="shared" si="72"/>
        <v>0</v>
      </c>
      <c r="N85" s="396">
        <f t="shared" si="72"/>
        <v>0</v>
      </c>
      <c r="O85" s="396">
        <f t="shared" si="72"/>
        <v>0</v>
      </c>
      <c r="P85" s="396">
        <f t="shared" si="72"/>
        <v>0</v>
      </c>
      <c r="Q85" s="396">
        <f t="shared" si="72"/>
        <v>0</v>
      </c>
      <c r="R85" s="396">
        <f t="shared" si="72"/>
        <v>0</v>
      </c>
      <c r="S85" s="396">
        <f t="shared" si="72"/>
        <v>0</v>
      </c>
      <c r="T85" s="396">
        <f t="shared" si="72"/>
        <v>0</v>
      </c>
      <c r="U85" s="396">
        <f>SUBTOTAL(9,U86:U89)</f>
        <v>7.7</v>
      </c>
      <c r="V85" s="396">
        <f t="shared" ref="V85:BW85" si="73">SUBTOTAL(9,V86:V89)</f>
        <v>7.7</v>
      </c>
      <c r="W85" s="396">
        <f t="shared" si="73"/>
        <v>0</v>
      </c>
      <c r="X85" s="396">
        <f t="shared" si="73"/>
        <v>0</v>
      </c>
      <c r="Y85" s="396">
        <f t="shared" si="73"/>
        <v>0</v>
      </c>
      <c r="Z85" s="396">
        <f t="shared" si="73"/>
        <v>0</v>
      </c>
      <c r="AA85" s="396">
        <f t="shared" si="73"/>
        <v>0</v>
      </c>
      <c r="AB85" s="396">
        <f t="shared" si="73"/>
        <v>0</v>
      </c>
      <c r="AC85" s="396">
        <f t="shared" si="73"/>
        <v>0</v>
      </c>
      <c r="AD85" s="396">
        <f t="shared" si="73"/>
        <v>0</v>
      </c>
      <c r="AE85" s="396">
        <f t="shared" si="73"/>
        <v>0</v>
      </c>
      <c r="AF85" s="396">
        <f t="shared" si="73"/>
        <v>0</v>
      </c>
      <c r="AG85" s="396">
        <f t="shared" si="73"/>
        <v>0</v>
      </c>
      <c r="AH85" s="396">
        <f t="shared" si="73"/>
        <v>0</v>
      </c>
      <c r="AI85" s="396">
        <f t="shared" si="73"/>
        <v>0</v>
      </c>
      <c r="AJ85" s="396">
        <f t="shared" si="73"/>
        <v>1.1001000000000001</v>
      </c>
      <c r="AK85" s="396">
        <f t="shared" si="73"/>
        <v>0</v>
      </c>
      <c r="AL85" s="396">
        <f t="shared" si="73"/>
        <v>0</v>
      </c>
      <c r="AM85" s="396">
        <f t="shared" si="73"/>
        <v>1.1001000000000001</v>
      </c>
      <c r="AN85" s="396">
        <f t="shared" si="73"/>
        <v>0</v>
      </c>
      <c r="AO85" s="396">
        <f t="shared" si="73"/>
        <v>9.1</v>
      </c>
      <c r="AP85" s="396">
        <f t="shared" si="73"/>
        <v>0</v>
      </c>
      <c r="AQ85" s="396">
        <f t="shared" si="73"/>
        <v>0</v>
      </c>
      <c r="AR85" s="396">
        <f t="shared" si="73"/>
        <v>9.1</v>
      </c>
      <c r="AS85" s="396">
        <f t="shared" si="73"/>
        <v>0</v>
      </c>
      <c r="AT85" s="396">
        <f t="shared" si="73"/>
        <v>8.3000000000000007</v>
      </c>
      <c r="AU85" s="396">
        <f t="shared" si="73"/>
        <v>0</v>
      </c>
      <c r="AV85" s="396">
        <f t="shared" si="73"/>
        <v>0</v>
      </c>
      <c r="AW85" s="396">
        <f t="shared" si="73"/>
        <v>8.3000000000000007</v>
      </c>
      <c r="AX85" s="396">
        <f t="shared" si="73"/>
        <v>0</v>
      </c>
      <c r="AY85" s="396">
        <f t="shared" si="73"/>
        <v>0.30009999999999998</v>
      </c>
      <c r="AZ85" s="396">
        <f t="shared" si="73"/>
        <v>0</v>
      </c>
      <c r="BA85" s="396">
        <f t="shared" si="73"/>
        <v>0</v>
      </c>
      <c r="BB85" s="396">
        <f t="shared" si="73"/>
        <v>0.30009999999999998</v>
      </c>
      <c r="BC85" s="396">
        <f t="shared" si="73"/>
        <v>0</v>
      </c>
      <c r="BD85" s="396">
        <f t="shared" si="73"/>
        <v>0.3</v>
      </c>
      <c r="BE85" s="396">
        <f t="shared" si="73"/>
        <v>0</v>
      </c>
      <c r="BF85" s="396">
        <f t="shared" si="73"/>
        <v>0</v>
      </c>
      <c r="BG85" s="396">
        <f t="shared" si="73"/>
        <v>0.3</v>
      </c>
      <c r="BH85" s="396">
        <f t="shared" si="73"/>
        <v>0</v>
      </c>
      <c r="BI85" s="396">
        <f t="shared" si="73"/>
        <v>0.3</v>
      </c>
      <c r="BJ85" s="396">
        <f t="shared" si="73"/>
        <v>0</v>
      </c>
      <c r="BK85" s="396">
        <f t="shared" si="73"/>
        <v>0</v>
      </c>
      <c r="BL85" s="396">
        <f t="shared" si="73"/>
        <v>0.3</v>
      </c>
      <c r="BM85" s="396">
        <f t="shared" si="73"/>
        <v>0</v>
      </c>
      <c r="BN85" s="396">
        <f t="shared" si="73"/>
        <v>9.7000999999999991</v>
      </c>
      <c r="BO85" s="396">
        <f t="shared" si="73"/>
        <v>0</v>
      </c>
      <c r="BP85" s="396">
        <f t="shared" si="73"/>
        <v>0</v>
      </c>
      <c r="BQ85" s="396">
        <f t="shared" si="73"/>
        <v>9.7000999999999991</v>
      </c>
      <c r="BR85" s="396">
        <f t="shared" si="73"/>
        <v>0</v>
      </c>
      <c r="BS85" s="396">
        <f t="shared" si="73"/>
        <v>9.7000999999999991</v>
      </c>
      <c r="BT85" s="396">
        <f t="shared" si="73"/>
        <v>0</v>
      </c>
      <c r="BU85" s="396">
        <f t="shared" si="73"/>
        <v>0</v>
      </c>
      <c r="BV85" s="396">
        <f t="shared" si="73"/>
        <v>9.7000999999999991</v>
      </c>
      <c r="BW85" s="396">
        <f t="shared" si="73"/>
        <v>0</v>
      </c>
      <c r="BX85" s="396" t="s">
        <v>190</v>
      </c>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69"/>
      <c r="CX85" s="69"/>
      <c r="CY85" s="69"/>
      <c r="CZ85" s="69"/>
      <c r="DA85" s="69"/>
      <c r="DB85" s="69"/>
      <c r="DC85" s="69"/>
      <c r="DD85" s="69"/>
    </row>
    <row r="86" spans="1:108" s="71" customFormat="1" ht="33" customHeight="1" x14ac:dyDescent="0.25">
      <c r="A86" s="69"/>
      <c r="B86" s="412" t="s">
        <v>187</v>
      </c>
      <c r="C86" s="417" t="s">
        <v>722</v>
      </c>
      <c r="D86" s="708" t="s">
        <v>807</v>
      </c>
      <c r="E86" s="412" t="s">
        <v>288</v>
      </c>
      <c r="F86" s="412" t="s">
        <v>289</v>
      </c>
      <c r="G86" s="412" t="s">
        <v>332</v>
      </c>
      <c r="H86" s="412" t="s">
        <v>1712</v>
      </c>
      <c r="I86" s="77">
        <v>0</v>
      </c>
      <c r="J86" s="77">
        <v>0</v>
      </c>
      <c r="K86" s="77">
        <v>0</v>
      </c>
      <c r="L86" s="77">
        <v>0</v>
      </c>
      <c r="M86" s="77">
        <v>0</v>
      </c>
      <c r="N86" s="77">
        <v>0</v>
      </c>
      <c r="O86" s="77">
        <v>0</v>
      </c>
      <c r="P86" s="77">
        <v>0</v>
      </c>
      <c r="Q86" s="77">
        <v>0</v>
      </c>
      <c r="R86" s="77">
        <v>0</v>
      </c>
      <c r="S86" s="77">
        <v>0</v>
      </c>
      <c r="T86" s="77">
        <v>0</v>
      </c>
      <c r="U86" s="78">
        <v>0.45</v>
      </c>
      <c r="V86" s="77">
        <v>0.45</v>
      </c>
      <c r="W86" s="78"/>
      <c r="X86" s="78"/>
      <c r="Y86" s="77">
        <v>0</v>
      </c>
      <c r="Z86" s="77">
        <v>0</v>
      </c>
      <c r="AA86" s="77">
        <v>0</v>
      </c>
      <c r="AB86" s="77">
        <v>0</v>
      </c>
      <c r="AC86" s="77">
        <v>0</v>
      </c>
      <c r="AD86" s="77">
        <v>0</v>
      </c>
      <c r="AE86" s="77">
        <v>0</v>
      </c>
      <c r="AF86" s="77">
        <v>0</v>
      </c>
      <c r="AG86" s="77">
        <v>0</v>
      </c>
      <c r="AH86" s="77">
        <v>0</v>
      </c>
      <c r="AI86" s="77">
        <v>0</v>
      </c>
      <c r="AJ86" s="77">
        <f>SUM(AK86:AN86)</f>
        <v>0.15</v>
      </c>
      <c r="AK86" s="77">
        <v>0</v>
      </c>
      <c r="AL86" s="77">
        <v>0</v>
      </c>
      <c r="AM86" s="77">
        <v>0.15</v>
      </c>
      <c r="AN86" s="77">
        <v>0</v>
      </c>
      <c r="AO86" s="77">
        <f>SUM(AP86:AS86)</f>
        <v>0.15</v>
      </c>
      <c r="AP86" s="77">
        <v>0</v>
      </c>
      <c r="AQ86" s="77">
        <v>0</v>
      </c>
      <c r="AR86" s="77">
        <v>0.15</v>
      </c>
      <c r="AS86" s="77">
        <v>0</v>
      </c>
      <c r="AT86" s="77">
        <f>SUM(AU86:AX86)</f>
        <v>0.15</v>
      </c>
      <c r="AU86" s="77">
        <v>0</v>
      </c>
      <c r="AV86" s="77">
        <v>0</v>
      </c>
      <c r="AW86" s="77">
        <v>0.15</v>
      </c>
      <c r="AX86" s="77">
        <v>0</v>
      </c>
      <c r="AY86" s="78">
        <f>SUM(AZ86:BC86)</f>
        <v>0.15</v>
      </c>
      <c r="AZ86" s="78">
        <v>0</v>
      </c>
      <c r="BA86" s="78">
        <v>0</v>
      </c>
      <c r="BB86" s="79">
        <v>0.15</v>
      </c>
      <c r="BC86" s="78">
        <v>0</v>
      </c>
      <c r="BD86" s="78">
        <f>SUM(BE86:BH86)</f>
        <v>0.15</v>
      </c>
      <c r="BE86" s="78">
        <v>0</v>
      </c>
      <c r="BF86" s="78">
        <v>0</v>
      </c>
      <c r="BG86" s="77">
        <v>0.15</v>
      </c>
      <c r="BH86" s="78">
        <v>0</v>
      </c>
      <c r="BI86" s="78">
        <f>SUM(BJ86:BM86)</f>
        <v>0.15</v>
      </c>
      <c r="BJ86" s="78">
        <v>0</v>
      </c>
      <c r="BK86" s="78">
        <v>0</v>
      </c>
      <c r="BL86" s="79">
        <v>0.15</v>
      </c>
      <c r="BM86" s="78">
        <v>0</v>
      </c>
      <c r="BN86" s="78">
        <f t="shared" ref="BN86:BQ88" si="74">BD86+AT86+Z86+AJ86</f>
        <v>0.44999999999999996</v>
      </c>
      <c r="BO86" s="78">
        <f t="shared" si="74"/>
        <v>0</v>
      </c>
      <c r="BP86" s="78">
        <f t="shared" si="74"/>
        <v>0</v>
      </c>
      <c r="BQ86" s="77">
        <f t="shared" si="74"/>
        <v>0.44999999999999996</v>
      </c>
      <c r="BR86" s="77">
        <v>0</v>
      </c>
      <c r="BS86" s="77">
        <f t="shared" ref="BS86:BS88" si="75">BI86+AY86+AE86+AO86</f>
        <v>0.44999999999999996</v>
      </c>
      <c r="BT86" s="77">
        <v>0</v>
      </c>
      <c r="BU86" s="77">
        <v>0</v>
      </c>
      <c r="BV86" s="77">
        <f t="shared" ref="BV86:BV88" si="76">BL86+BB86+AH86+AR86</f>
        <v>0.44999999999999996</v>
      </c>
      <c r="BW86" s="77">
        <v>0</v>
      </c>
      <c r="BX86" s="77">
        <v>0</v>
      </c>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69"/>
      <c r="CX86" s="69"/>
      <c r="CY86" s="69"/>
      <c r="CZ86" s="69"/>
      <c r="DA86" s="69"/>
      <c r="DB86" s="69"/>
      <c r="DC86" s="69"/>
      <c r="DD86" s="69"/>
    </row>
    <row r="87" spans="1:108" ht="33" customHeight="1" x14ac:dyDescent="0.25">
      <c r="B87" s="76" t="s">
        <v>187</v>
      </c>
      <c r="C87" s="399" t="s">
        <v>723</v>
      </c>
      <c r="D87" s="709" t="s">
        <v>857</v>
      </c>
      <c r="E87" s="415" t="s">
        <v>288</v>
      </c>
      <c r="F87" s="419">
        <v>2020</v>
      </c>
      <c r="G87" s="419">
        <v>2022</v>
      </c>
      <c r="H87" s="419">
        <v>2022</v>
      </c>
      <c r="I87" s="77">
        <v>0</v>
      </c>
      <c r="J87" s="77">
        <v>0</v>
      </c>
      <c r="K87" s="77">
        <v>0</v>
      </c>
      <c r="L87" s="77">
        <v>0</v>
      </c>
      <c r="M87" s="77">
        <v>0</v>
      </c>
      <c r="N87" s="77">
        <v>0</v>
      </c>
      <c r="O87" s="77">
        <v>0</v>
      </c>
      <c r="P87" s="77">
        <v>0</v>
      </c>
      <c r="Q87" s="77">
        <v>0</v>
      </c>
      <c r="R87" s="77">
        <v>0</v>
      </c>
      <c r="S87" s="77">
        <v>0</v>
      </c>
      <c r="T87" s="77">
        <v>0</v>
      </c>
      <c r="U87" s="415">
        <v>0.45</v>
      </c>
      <c r="V87" s="77">
        <v>0.45</v>
      </c>
      <c r="W87" s="78"/>
      <c r="X87" s="78"/>
      <c r="Y87" s="77">
        <v>0</v>
      </c>
      <c r="Z87" s="77">
        <v>0</v>
      </c>
      <c r="AA87" s="77">
        <v>0</v>
      </c>
      <c r="AB87" s="77">
        <v>0</v>
      </c>
      <c r="AC87" s="77">
        <v>0</v>
      </c>
      <c r="AD87" s="77">
        <v>0</v>
      </c>
      <c r="AE87" s="77">
        <v>0</v>
      </c>
      <c r="AF87" s="77">
        <v>0</v>
      </c>
      <c r="AG87" s="77">
        <v>0</v>
      </c>
      <c r="AH87" s="77">
        <v>0</v>
      </c>
      <c r="AI87" s="77">
        <v>0</v>
      </c>
      <c r="AJ87" s="78">
        <f>SUM(AK87:AN87)</f>
        <v>0.15</v>
      </c>
      <c r="AK87" s="77">
        <v>0</v>
      </c>
      <c r="AL87" s="77">
        <v>0</v>
      </c>
      <c r="AM87" s="415">
        <v>0.15</v>
      </c>
      <c r="AN87" s="77">
        <v>0</v>
      </c>
      <c r="AO87" s="77">
        <f t="shared" ref="AO87:AO89" si="77">SUM(AP87:AS87)</f>
        <v>0.15</v>
      </c>
      <c r="AP87" s="77">
        <v>0</v>
      </c>
      <c r="AQ87" s="77">
        <v>0</v>
      </c>
      <c r="AR87" s="77">
        <v>0.15</v>
      </c>
      <c r="AS87" s="77">
        <v>0</v>
      </c>
      <c r="AT87" s="77">
        <f>SUM(AU87:AX87)</f>
        <v>0.15</v>
      </c>
      <c r="AU87" s="77">
        <v>0</v>
      </c>
      <c r="AV87" s="77">
        <v>0</v>
      </c>
      <c r="AW87" s="415">
        <v>0.15</v>
      </c>
      <c r="AX87" s="77">
        <v>0</v>
      </c>
      <c r="AY87" s="78">
        <f t="shared" ref="AY87:AY89" si="78">SUM(AZ87:BC87)</f>
        <v>0.15</v>
      </c>
      <c r="AZ87" s="415"/>
      <c r="BA87" s="415"/>
      <c r="BB87" s="415">
        <v>0.15</v>
      </c>
      <c r="BC87" s="415"/>
      <c r="BD87" s="78">
        <f>SUM(BE87:BH87)</f>
        <v>0.15</v>
      </c>
      <c r="BE87" s="77">
        <v>0</v>
      </c>
      <c r="BF87" s="77">
        <v>0</v>
      </c>
      <c r="BG87" s="415">
        <v>0.15</v>
      </c>
      <c r="BH87" s="77">
        <v>0</v>
      </c>
      <c r="BI87" s="78">
        <f t="shared" ref="BI87:BI89" si="79">SUM(BJ87:BM87)</f>
        <v>0.15</v>
      </c>
      <c r="BJ87" s="415"/>
      <c r="BK87" s="415"/>
      <c r="BL87" s="415">
        <v>0.15</v>
      </c>
      <c r="BM87" s="415"/>
      <c r="BN87" s="78">
        <f t="shared" si="74"/>
        <v>0.44999999999999996</v>
      </c>
      <c r="BO87" s="78">
        <f t="shared" si="74"/>
        <v>0</v>
      </c>
      <c r="BP87" s="78">
        <f t="shared" si="74"/>
        <v>0</v>
      </c>
      <c r="BQ87" s="77">
        <f t="shared" si="74"/>
        <v>0.44999999999999996</v>
      </c>
      <c r="BR87" s="77">
        <v>0</v>
      </c>
      <c r="BS87" s="77">
        <f t="shared" si="75"/>
        <v>0.44999999999999996</v>
      </c>
      <c r="BT87" s="77">
        <v>0</v>
      </c>
      <c r="BU87" s="77">
        <v>0</v>
      </c>
      <c r="BV87" s="77">
        <f t="shared" si="76"/>
        <v>0.44999999999999996</v>
      </c>
      <c r="BW87" s="77">
        <v>0</v>
      </c>
      <c r="BX87" s="77">
        <v>0</v>
      </c>
    </row>
    <row r="88" spans="1:108" ht="33" customHeight="1" x14ac:dyDescent="0.25">
      <c r="B88" s="76" t="s">
        <v>187</v>
      </c>
      <c r="C88" s="414" t="s">
        <v>724</v>
      </c>
      <c r="D88" s="710" t="s">
        <v>858</v>
      </c>
      <c r="E88" s="416" t="s">
        <v>288</v>
      </c>
      <c r="F88" s="420">
        <v>2020</v>
      </c>
      <c r="G88" s="420">
        <v>2020</v>
      </c>
      <c r="H88" s="420">
        <v>2020</v>
      </c>
      <c r="I88" s="77">
        <v>0</v>
      </c>
      <c r="J88" s="77">
        <v>0</v>
      </c>
      <c r="K88" s="77">
        <v>0</v>
      </c>
      <c r="L88" s="77">
        <v>0</v>
      </c>
      <c r="M88" s="77">
        <v>0</v>
      </c>
      <c r="N88" s="77">
        <v>0</v>
      </c>
      <c r="O88" s="77">
        <v>0</v>
      </c>
      <c r="P88" s="77">
        <v>0</v>
      </c>
      <c r="Q88" s="77">
        <v>0</v>
      </c>
      <c r="R88" s="77">
        <v>0</v>
      </c>
      <c r="S88" s="77">
        <v>0</v>
      </c>
      <c r="T88" s="77">
        <v>0</v>
      </c>
      <c r="U88" s="415">
        <v>0.8</v>
      </c>
      <c r="V88" s="77">
        <v>0.8</v>
      </c>
      <c r="W88" s="78"/>
      <c r="X88" s="78"/>
      <c r="Y88" s="77">
        <v>0</v>
      </c>
      <c r="Z88" s="77">
        <v>0</v>
      </c>
      <c r="AA88" s="77">
        <v>0</v>
      </c>
      <c r="AB88" s="77">
        <v>0</v>
      </c>
      <c r="AC88" s="77">
        <v>0</v>
      </c>
      <c r="AD88" s="77">
        <v>0</v>
      </c>
      <c r="AE88" s="77">
        <v>0</v>
      </c>
      <c r="AF88" s="77">
        <v>0</v>
      </c>
      <c r="AG88" s="77">
        <v>0</v>
      </c>
      <c r="AH88" s="77">
        <v>0</v>
      </c>
      <c r="AI88" s="77">
        <v>0</v>
      </c>
      <c r="AJ88" s="78">
        <f>SUM(AK88:AN88)</f>
        <v>0.8</v>
      </c>
      <c r="AK88" s="77">
        <v>0</v>
      </c>
      <c r="AL88" s="77">
        <v>0</v>
      </c>
      <c r="AM88" s="415">
        <v>0.8</v>
      </c>
      <c r="AN88" s="77">
        <v>0</v>
      </c>
      <c r="AO88" s="77">
        <f t="shared" si="77"/>
        <v>0.8</v>
      </c>
      <c r="AP88" s="77">
        <v>0</v>
      </c>
      <c r="AQ88" s="77">
        <v>0</v>
      </c>
      <c r="AR88" s="77">
        <v>0.8</v>
      </c>
      <c r="AS88" s="77">
        <v>0</v>
      </c>
      <c r="AT88" s="77">
        <f>SUM(AU88:AX88)</f>
        <v>0</v>
      </c>
      <c r="AU88" s="77">
        <v>0</v>
      </c>
      <c r="AV88" s="77">
        <v>0</v>
      </c>
      <c r="AW88" s="77">
        <v>0</v>
      </c>
      <c r="AX88" s="77">
        <v>0</v>
      </c>
      <c r="AY88" s="78">
        <f t="shared" si="78"/>
        <v>0</v>
      </c>
      <c r="AZ88" s="415"/>
      <c r="BA88" s="415"/>
      <c r="BB88" s="415"/>
      <c r="BC88" s="415"/>
      <c r="BD88" s="77">
        <v>0</v>
      </c>
      <c r="BE88" s="77">
        <v>0</v>
      </c>
      <c r="BF88" s="77">
        <v>0</v>
      </c>
      <c r="BG88" s="77">
        <v>0</v>
      </c>
      <c r="BH88" s="77">
        <v>0</v>
      </c>
      <c r="BI88" s="78">
        <f t="shared" si="79"/>
        <v>0</v>
      </c>
      <c r="BJ88" s="415"/>
      <c r="BK88" s="415"/>
      <c r="BL88" s="415"/>
      <c r="BM88" s="415"/>
      <c r="BN88" s="78">
        <f t="shared" si="74"/>
        <v>0.8</v>
      </c>
      <c r="BO88" s="78">
        <f t="shared" si="74"/>
        <v>0</v>
      </c>
      <c r="BP88" s="78">
        <f t="shared" si="74"/>
        <v>0</v>
      </c>
      <c r="BQ88" s="77">
        <f t="shared" si="74"/>
        <v>0.8</v>
      </c>
      <c r="BR88" s="77">
        <v>0</v>
      </c>
      <c r="BS88" s="77">
        <f t="shared" si="75"/>
        <v>0.8</v>
      </c>
      <c r="BT88" s="77">
        <v>0</v>
      </c>
      <c r="BU88" s="77">
        <v>0</v>
      </c>
      <c r="BV88" s="77">
        <f t="shared" si="76"/>
        <v>0.8</v>
      </c>
      <c r="BW88" s="77">
        <v>0</v>
      </c>
      <c r="BX88" s="77">
        <v>0</v>
      </c>
    </row>
    <row r="89" spans="1:108" ht="33" customHeight="1" x14ac:dyDescent="0.25">
      <c r="B89" s="76" t="s">
        <v>187</v>
      </c>
      <c r="C89" s="464" t="s">
        <v>774</v>
      </c>
      <c r="D89" s="711" t="s">
        <v>859</v>
      </c>
      <c r="E89" s="204" t="s">
        <v>288</v>
      </c>
      <c r="F89" s="410">
        <v>2021</v>
      </c>
      <c r="G89" s="410">
        <v>2021</v>
      </c>
      <c r="H89" s="410">
        <v>2020</v>
      </c>
      <c r="I89" s="77">
        <v>0</v>
      </c>
      <c r="J89" s="77">
        <v>0</v>
      </c>
      <c r="K89" s="77">
        <v>0</v>
      </c>
      <c r="L89" s="77">
        <v>0</v>
      </c>
      <c r="M89" s="77">
        <v>0</v>
      </c>
      <c r="N89" s="77">
        <v>0</v>
      </c>
      <c r="O89" s="77">
        <v>0</v>
      </c>
      <c r="P89" s="77">
        <v>0</v>
      </c>
      <c r="Q89" s="77">
        <v>0</v>
      </c>
      <c r="R89" s="77">
        <v>0</v>
      </c>
      <c r="S89" s="77">
        <v>0</v>
      </c>
      <c r="T89" s="77">
        <v>0</v>
      </c>
      <c r="U89" s="204">
        <v>6</v>
      </c>
      <c r="V89" s="77">
        <v>6</v>
      </c>
      <c r="W89" s="78"/>
      <c r="X89" s="78"/>
      <c r="Y89" s="77">
        <v>0</v>
      </c>
      <c r="Z89" s="77">
        <v>0</v>
      </c>
      <c r="AA89" s="77">
        <v>0</v>
      </c>
      <c r="AB89" s="77">
        <v>0</v>
      </c>
      <c r="AC89" s="77">
        <v>0</v>
      </c>
      <c r="AD89" s="77">
        <v>0</v>
      </c>
      <c r="AE89" s="77">
        <v>0</v>
      </c>
      <c r="AF89" s="77">
        <v>0</v>
      </c>
      <c r="AG89" s="77">
        <v>0</v>
      </c>
      <c r="AH89" s="77">
        <v>0</v>
      </c>
      <c r="AI89" s="77">
        <v>0</v>
      </c>
      <c r="AJ89" s="78">
        <f>SUM(AK89:AN89)</f>
        <v>1E-4</v>
      </c>
      <c r="AK89" s="77">
        <v>0</v>
      </c>
      <c r="AL89" s="77">
        <v>0</v>
      </c>
      <c r="AM89" s="77">
        <v>1E-4</v>
      </c>
      <c r="AN89" s="77">
        <v>0</v>
      </c>
      <c r="AO89" s="77">
        <f t="shared" si="77"/>
        <v>8</v>
      </c>
      <c r="AP89" s="77">
        <v>0</v>
      </c>
      <c r="AQ89" s="77">
        <v>0</v>
      </c>
      <c r="AR89" s="77">
        <v>8</v>
      </c>
      <c r="AS89" s="77">
        <v>0</v>
      </c>
      <c r="AT89" s="77">
        <f>SUM(AU89:AX89)</f>
        <v>8</v>
      </c>
      <c r="AU89" s="77">
        <v>0</v>
      </c>
      <c r="AV89" s="77">
        <v>0</v>
      </c>
      <c r="AW89" s="204">
        <v>8</v>
      </c>
      <c r="AX89" s="77">
        <v>0</v>
      </c>
      <c r="AY89" s="78">
        <f t="shared" si="78"/>
        <v>1E-4</v>
      </c>
      <c r="AZ89" s="465"/>
      <c r="BA89" s="465"/>
      <c r="BB89" s="204">
        <v>1E-4</v>
      </c>
      <c r="BC89" s="465"/>
      <c r="BD89" s="77">
        <v>0</v>
      </c>
      <c r="BE89" s="77">
        <v>0</v>
      </c>
      <c r="BF89" s="77">
        <v>0</v>
      </c>
      <c r="BG89" s="77">
        <v>0</v>
      </c>
      <c r="BH89" s="77">
        <v>0</v>
      </c>
      <c r="BI89" s="78">
        <f t="shared" si="79"/>
        <v>0</v>
      </c>
      <c r="BJ89" s="465"/>
      <c r="BK89" s="465"/>
      <c r="BL89" s="465"/>
      <c r="BM89" s="465"/>
      <c r="BN89" s="78">
        <f>BD89+AT89+Z89+AJ89</f>
        <v>8.0000999999999998</v>
      </c>
      <c r="BO89" s="77">
        <v>0</v>
      </c>
      <c r="BP89" s="77">
        <v>0</v>
      </c>
      <c r="BQ89" s="77">
        <f>BG89+AW89+AC89+AM89</f>
        <v>8.0000999999999998</v>
      </c>
      <c r="BR89" s="77">
        <v>0</v>
      </c>
      <c r="BS89" s="77">
        <f>BI89+AY89+AE89+AO89</f>
        <v>8.0000999999999998</v>
      </c>
      <c r="BT89" s="77">
        <v>0</v>
      </c>
      <c r="BU89" s="77">
        <v>0</v>
      </c>
      <c r="BV89" s="77">
        <f>BL89+BB89+AH89+AR89</f>
        <v>8.0000999999999998</v>
      </c>
      <c r="BW89" s="77">
        <v>0</v>
      </c>
      <c r="BX89" s="77">
        <v>0</v>
      </c>
    </row>
    <row r="90" spans="1:108" ht="33" customHeight="1" x14ac:dyDescent="0.25">
      <c r="B90" s="1002"/>
      <c r="C90" s="1002"/>
      <c r="D90" s="1002"/>
      <c r="E90" s="1002"/>
      <c r="F90" s="1002"/>
      <c r="G90" s="1002"/>
      <c r="H90" s="1002"/>
      <c r="I90" s="1002"/>
      <c r="J90" s="1002"/>
      <c r="K90" s="1002"/>
      <c r="L90" s="85"/>
      <c r="M90" s="85"/>
      <c r="N90" s="85"/>
      <c r="O90" s="85"/>
      <c r="P90" s="85"/>
      <c r="Q90" s="85"/>
      <c r="R90" s="85"/>
      <c r="S90" s="85"/>
      <c r="T90" s="85"/>
      <c r="U90" s="85"/>
      <c r="V90" s="85"/>
      <c r="W90" s="82"/>
      <c r="X90" s="82"/>
      <c r="Y90" s="82"/>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2"/>
      <c r="BE90" s="82"/>
      <c r="BF90" s="82"/>
      <c r="BG90" s="82"/>
      <c r="BH90" s="82"/>
      <c r="BI90" s="82"/>
      <c r="BJ90" s="82"/>
      <c r="BK90" s="82"/>
      <c r="BL90" s="82"/>
      <c r="BM90" s="82"/>
      <c r="BN90" s="82"/>
      <c r="BO90" s="82"/>
      <c r="BP90" s="82"/>
      <c r="BQ90" s="82"/>
      <c r="BR90" s="82"/>
      <c r="BS90" s="82"/>
    </row>
    <row r="91" spans="1:108" x14ac:dyDescent="0.25">
      <c r="B91" s="1003"/>
      <c r="C91" s="1003"/>
      <c r="D91" s="1003"/>
      <c r="E91" s="1003"/>
      <c r="F91" s="1003"/>
      <c r="G91" s="1003"/>
      <c r="H91" s="1003"/>
      <c r="I91" s="1003"/>
      <c r="J91" s="1003"/>
      <c r="K91" s="1003"/>
      <c r="L91" s="86"/>
      <c r="M91" s="86"/>
      <c r="N91" s="86"/>
      <c r="O91" s="86"/>
      <c r="P91" s="86"/>
      <c r="Q91" s="86"/>
      <c r="R91" s="86"/>
      <c r="S91" s="86"/>
      <c r="T91" s="86"/>
      <c r="U91" s="86"/>
      <c r="V91" s="86"/>
      <c r="W91" s="82"/>
      <c r="X91" s="82"/>
      <c r="Y91" s="82"/>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2"/>
      <c r="BE91" s="82"/>
      <c r="BF91" s="82"/>
      <c r="BG91" s="82"/>
      <c r="BH91" s="82"/>
      <c r="BI91" s="82"/>
      <c r="BJ91" s="82"/>
      <c r="BK91" s="82"/>
      <c r="BL91" s="82"/>
      <c r="BM91" s="82"/>
      <c r="BN91" s="82"/>
      <c r="BO91" s="82"/>
      <c r="BP91" s="82"/>
      <c r="BQ91" s="82"/>
      <c r="BR91" s="82"/>
      <c r="BS91" s="82"/>
    </row>
    <row r="92" spans="1:108" x14ac:dyDescent="0.25">
      <c r="B92" s="1003"/>
      <c r="C92" s="1003"/>
      <c r="D92" s="1003"/>
      <c r="E92" s="1003"/>
      <c r="F92" s="1003"/>
      <c r="G92" s="1003"/>
      <c r="H92" s="1003"/>
      <c r="I92" s="1003"/>
      <c r="J92" s="1003"/>
      <c r="K92" s="1003"/>
      <c r="L92" s="86"/>
      <c r="M92" s="86"/>
      <c r="N92" s="86"/>
      <c r="O92" s="86"/>
      <c r="P92" s="86"/>
      <c r="Q92" s="86"/>
      <c r="R92" s="86"/>
      <c r="S92" s="86"/>
      <c r="T92" s="86"/>
      <c r="U92" s="86"/>
      <c r="V92" s="86"/>
      <c r="W92" s="82"/>
      <c r="X92" s="82"/>
      <c r="Y92" s="82"/>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2"/>
      <c r="BE92" s="82"/>
      <c r="BF92" s="82"/>
      <c r="BG92" s="82"/>
      <c r="BH92" s="82"/>
      <c r="BI92" s="82"/>
      <c r="BJ92" s="82"/>
      <c r="BK92" s="82"/>
      <c r="BL92" s="82"/>
      <c r="BM92" s="82"/>
      <c r="BN92" s="82"/>
      <c r="BO92" s="82"/>
      <c r="BP92" s="82"/>
      <c r="BQ92" s="82"/>
      <c r="BR92" s="82"/>
      <c r="BS92" s="82"/>
    </row>
    <row r="93" spans="1:108" x14ac:dyDescent="0.25">
      <c r="B93" s="1003"/>
      <c r="C93" s="1003"/>
      <c r="D93" s="1003"/>
      <c r="E93" s="1003"/>
      <c r="F93" s="1003"/>
      <c r="G93" s="1003"/>
      <c r="H93" s="1003"/>
      <c r="I93" s="1003"/>
      <c r="J93" s="1003"/>
      <c r="K93" s="1003"/>
      <c r="L93" s="86"/>
      <c r="M93" s="86"/>
      <c r="N93" s="86"/>
      <c r="O93" s="86"/>
      <c r="P93" s="86"/>
      <c r="Q93" s="86"/>
      <c r="R93" s="86"/>
      <c r="S93" s="86"/>
      <c r="T93" s="86"/>
      <c r="U93" s="86"/>
      <c r="V93" s="86"/>
      <c r="W93" s="82"/>
      <c r="X93" s="82"/>
      <c r="Y93" s="82"/>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2"/>
      <c r="BE93" s="82"/>
      <c r="BF93" s="82"/>
      <c r="BG93" s="82"/>
      <c r="BH93" s="82"/>
      <c r="BI93" s="82"/>
      <c r="BJ93" s="82"/>
      <c r="BK93" s="82"/>
      <c r="BL93" s="82"/>
      <c r="BM93" s="82"/>
      <c r="BN93" s="82"/>
      <c r="BO93" s="82"/>
      <c r="BP93" s="82"/>
      <c r="BQ93" s="82"/>
      <c r="BR93" s="82"/>
      <c r="BS93" s="82"/>
    </row>
    <row r="94" spans="1:108" x14ac:dyDescent="0.25">
      <c r="B94" s="1003"/>
      <c r="C94" s="1003"/>
      <c r="D94" s="1003"/>
      <c r="E94" s="1003"/>
      <c r="F94" s="1003"/>
      <c r="G94" s="1003"/>
      <c r="H94" s="1003"/>
      <c r="I94" s="1003"/>
      <c r="J94" s="1003"/>
      <c r="K94" s="1003"/>
      <c r="L94" s="86"/>
      <c r="M94" s="86"/>
      <c r="N94" s="86"/>
      <c r="O94" s="86"/>
      <c r="P94" s="86"/>
      <c r="Q94" s="86"/>
      <c r="R94" s="86"/>
      <c r="S94" s="86"/>
      <c r="T94" s="86"/>
      <c r="U94" s="86"/>
      <c r="V94" s="86"/>
      <c r="W94" s="85"/>
      <c r="X94" s="85"/>
      <c r="Y94" s="85"/>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2"/>
      <c r="BE94" s="82"/>
      <c r="BF94" s="82"/>
      <c r="BG94" s="82"/>
      <c r="BH94" s="82"/>
      <c r="BI94" s="82"/>
      <c r="BJ94" s="82"/>
      <c r="BK94" s="82"/>
      <c r="BL94" s="82"/>
      <c r="BM94" s="82"/>
      <c r="BN94" s="82"/>
      <c r="BO94" s="82"/>
      <c r="BP94" s="82"/>
      <c r="BQ94" s="82"/>
      <c r="BR94" s="82"/>
      <c r="BS94" s="82"/>
    </row>
    <row r="95" spans="1:108" x14ac:dyDescent="0.25">
      <c r="B95" s="1011"/>
      <c r="C95" s="1011"/>
      <c r="D95" s="1011"/>
      <c r="E95" s="1011"/>
      <c r="F95" s="1011"/>
      <c r="G95" s="1011"/>
      <c r="H95" s="1011"/>
      <c r="I95" s="1011"/>
      <c r="J95" s="1011"/>
      <c r="K95" s="1011"/>
      <c r="L95" s="82"/>
      <c r="M95" s="82"/>
      <c r="N95" s="82"/>
      <c r="O95" s="82"/>
      <c r="P95" s="82"/>
      <c r="Q95" s="82"/>
      <c r="R95" s="82"/>
      <c r="S95" s="82"/>
      <c r="T95" s="82"/>
      <c r="U95" s="82"/>
      <c r="V95" s="82"/>
      <c r="W95" s="82"/>
      <c r="X95" s="82"/>
      <c r="Y95" s="82"/>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2"/>
      <c r="BE95" s="82"/>
      <c r="BF95" s="82"/>
      <c r="BG95" s="82"/>
      <c r="BH95" s="82"/>
      <c r="BI95" s="82"/>
      <c r="BJ95" s="82"/>
      <c r="BK95" s="82"/>
      <c r="BL95" s="82"/>
      <c r="BM95" s="82"/>
      <c r="BN95" s="82"/>
      <c r="BO95" s="82"/>
      <c r="BP95" s="82"/>
      <c r="BQ95" s="82"/>
      <c r="BR95" s="82"/>
      <c r="BS95" s="82"/>
    </row>
    <row r="96" spans="1:108" x14ac:dyDescent="0.25">
      <c r="C96" s="996"/>
      <c r="D96" s="996"/>
      <c r="E96" s="996"/>
      <c r="F96" s="996"/>
      <c r="G96" s="996"/>
      <c r="H96" s="996"/>
      <c r="I96" s="996"/>
      <c r="J96" s="996"/>
      <c r="K96" s="996"/>
      <c r="L96" s="996"/>
      <c r="M96" s="996"/>
      <c r="N96" s="996"/>
      <c r="O96" s="996"/>
      <c r="P96" s="996"/>
      <c r="Q96" s="996"/>
      <c r="R96" s="996"/>
      <c r="S96" s="996"/>
      <c r="T96" s="996"/>
      <c r="U96" s="996"/>
      <c r="V96" s="996"/>
      <c r="W96" s="996"/>
      <c r="X96" s="87"/>
      <c r="Y96" s="87"/>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2"/>
      <c r="BE96" s="82"/>
      <c r="BF96" s="82"/>
      <c r="BG96" s="82"/>
      <c r="BH96" s="82"/>
      <c r="BI96" s="82"/>
      <c r="BJ96" s="82"/>
      <c r="BK96" s="82"/>
      <c r="BL96" s="82"/>
      <c r="BM96" s="82"/>
      <c r="BN96" s="82"/>
      <c r="BO96" s="82"/>
      <c r="BP96" s="82"/>
      <c r="BQ96" s="82"/>
      <c r="BR96" s="82"/>
      <c r="BS96" s="82"/>
    </row>
    <row r="97" spans="3:71" x14ac:dyDescent="0.25">
      <c r="C97" s="1012"/>
      <c r="D97" s="1012"/>
      <c r="E97" s="1012"/>
      <c r="F97" s="1012"/>
      <c r="G97" s="1012"/>
      <c r="H97" s="1012"/>
      <c r="I97" s="1012"/>
      <c r="J97" s="1012"/>
      <c r="K97" s="1012"/>
      <c r="L97" s="1012"/>
      <c r="M97" s="1012"/>
      <c r="N97" s="1012"/>
      <c r="O97" s="1012"/>
      <c r="P97" s="1012"/>
      <c r="Q97" s="1012"/>
      <c r="R97" s="1012"/>
      <c r="S97" s="1012"/>
      <c r="T97" s="1012"/>
      <c r="U97" s="1012"/>
      <c r="V97" s="1012"/>
      <c r="W97" s="1012"/>
      <c r="X97" s="88"/>
      <c r="Y97" s="88"/>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2"/>
      <c r="BE97" s="82"/>
      <c r="BF97" s="82"/>
      <c r="BG97" s="82"/>
      <c r="BH97" s="82"/>
      <c r="BI97" s="82"/>
      <c r="BJ97" s="82"/>
      <c r="BK97" s="82"/>
      <c r="BL97" s="82"/>
      <c r="BM97" s="82"/>
      <c r="BN97" s="82"/>
      <c r="BO97" s="82"/>
      <c r="BP97" s="82"/>
      <c r="BQ97" s="82"/>
      <c r="BR97" s="82"/>
      <c r="BS97" s="82"/>
    </row>
    <row r="98" spans="3:71" x14ac:dyDescent="0.25">
      <c r="C98" s="996"/>
      <c r="D98" s="996"/>
      <c r="E98" s="996"/>
      <c r="F98" s="996"/>
      <c r="G98" s="996"/>
      <c r="H98" s="996"/>
      <c r="I98" s="996"/>
      <c r="J98" s="996"/>
      <c r="K98" s="996"/>
      <c r="L98" s="996"/>
      <c r="M98" s="996"/>
      <c r="N98" s="996"/>
      <c r="O98" s="996"/>
      <c r="P98" s="996"/>
      <c r="Q98" s="996"/>
      <c r="R98" s="996"/>
      <c r="S98" s="996"/>
      <c r="T98" s="996"/>
      <c r="U98" s="996"/>
      <c r="V98" s="996"/>
      <c r="W98" s="996"/>
      <c r="X98" s="87"/>
      <c r="Y98" s="87"/>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2"/>
      <c r="BE98" s="82"/>
      <c r="BF98" s="82"/>
      <c r="BG98" s="82"/>
      <c r="BH98" s="82"/>
      <c r="BI98" s="82"/>
      <c r="BJ98" s="82"/>
      <c r="BK98" s="82"/>
      <c r="BL98" s="82"/>
      <c r="BM98" s="82"/>
      <c r="BN98" s="82"/>
      <c r="BO98" s="82"/>
      <c r="BP98" s="82"/>
      <c r="BQ98" s="82"/>
      <c r="BR98" s="82"/>
      <c r="BS98" s="82"/>
    </row>
    <row r="99" spans="3:71" x14ac:dyDescent="0.25">
      <c r="C99" s="997"/>
      <c r="D99" s="997"/>
      <c r="E99" s="997"/>
      <c r="F99" s="997"/>
      <c r="G99" s="997"/>
      <c r="H99" s="997"/>
      <c r="I99" s="997"/>
      <c r="J99" s="997"/>
      <c r="K99" s="997"/>
      <c r="L99" s="997"/>
      <c r="M99" s="997"/>
      <c r="N99" s="997"/>
      <c r="O99" s="997"/>
      <c r="P99" s="997"/>
      <c r="Q99" s="997"/>
      <c r="R99" s="997"/>
      <c r="S99" s="997"/>
      <c r="T99" s="997"/>
      <c r="U99" s="997"/>
      <c r="V99" s="997"/>
      <c r="W99" s="997"/>
      <c r="X99" s="89"/>
      <c r="Y99" s="89"/>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2"/>
      <c r="BE99" s="82"/>
      <c r="BF99" s="82"/>
      <c r="BG99" s="82"/>
      <c r="BH99" s="82"/>
      <c r="BI99" s="82"/>
      <c r="BJ99" s="82"/>
      <c r="BK99" s="82"/>
      <c r="BL99" s="82"/>
      <c r="BM99" s="82"/>
      <c r="BN99" s="82"/>
      <c r="BO99" s="82"/>
      <c r="BP99" s="82"/>
      <c r="BQ99" s="82"/>
      <c r="BR99" s="82"/>
      <c r="BS99" s="82"/>
    </row>
    <row r="100" spans="3:71" x14ac:dyDescent="0.25">
      <c r="C100" s="90"/>
      <c r="D100" s="82"/>
      <c r="E100" s="82"/>
      <c r="F100" s="82"/>
      <c r="G100" s="82"/>
      <c r="H100" s="82"/>
      <c r="K100" s="82"/>
      <c r="L100" s="82"/>
      <c r="M100" s="82"/>
      <c r="N100" s="82"/>
      <c r="O100" s="82"/>
      <c r="P100" s="82"/>
      <c r="Q100" s="82"/>
      <c r="R100" s="82"/>
      <c r="S100" s="82"/>
      <c r="T100" s="82"/>
      <c r="U100" s="82"/>
      <c r="V100" s="82"/>
      <c r="W100" s="82"/>
      <c r="X100" s="82"/>
      <c r="Y100" s="82"/>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2"/>
      <c r="BE100" s="82"/>
      <c r="BF100" s="82"/>
      <c r="BG100" s="82"/>
      <c r="BH100" s="82"/>
      <c r="BI100" s="82"/>
      <c r="BJ100" s="82"/>
      <c r="BK100" s="82"/>
      <c r="BL100" s="82"/>
      <c r="BM100" s="82"/>
      <c r="BN100" s="82"/>
      <c r="BO100" s="82"/>
      <c r="BP100" s="82"/>
      <c r="BQ100" s="82"/>
      <c r="BR100" s="82"/>
      <c r="BS100" s="82"/>
    </row>
    <row r="101" spans="3:71" x14ac:dyDescent="0.25">
      <c r="C101" s="998"/>
      <c r="D101" s="998"/>
      <c r="E101" s="998"/>
      <c r="F101" s="998"/>
      <c r="G101" s="998"/>
      <c r="H101" s="998"/>
      <c r="I101" s="998"/>
      <c r="J101" s="998"/>
      <c r="K101" s="998"/>
      <c r="L101" s="998"/>
      <c r="M101" s="998"/>
      <c r="N101" s="998"/>
      <c r="O101" s="998"/>
      <c r="P101" s="998"/>
      <c r="Q101" s="998"/>
      <c r="R101" s="998"/>
      <c r="S101" s="998"/>
      <c r="T101" s="998"/>
      <c r="U101" s="998"/>
      <c r="V101" s="998"/>
      <c r="W101" s="998"/>
      <c r="X101" s="91"/>
      <c r="Y101" s="91"/>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2"/>
      <c r="BE101" s="82"/>
      <c r="BF101" s="82"/>
      <c r="BG101" s="82"/>
      <c r="BH101" s="82"/>
      <c r="BI101" s="82"/>
      <c r="BJ101" s="82"/>
      <c r="BK101" s="82"/>
      <c r="BL101" s="82"/>
      <c r="BM101" s="82"/>
      <c r="BN101" s="82"/>
      <c r="BO101" s="82"/>
      <c r="BP101" s="82"/>
      <c r="BQ101" s="82"/>
      <c r="BR101" s="82"/>
      <c r="BS101" s="82"/>
    </row>
    <row r="102" spans="3:71" x14ac:dyDescent="0.25">
      <c r="D102" s="82"/>
      <c r="E102" s="82"/>
      <c r="F102" s="82"/>
      <c r="G102" s="82"/>
      <c r="H102" s="82"/>
      <c r="K102" s="82"/>
      <c r="L102" s="82"/>
      <c r="M102" s="82"/>
      <c r="N102" s="82"/>
      <c r="O102" s="82"/>
      <c r="P102" s="82"/>
      <c r="Q102" s="82"/>
      <c r="R102" s="82"/>
      <c r="S102" s="82"/>
      <c r="T102" s="82"/>
      <c r="U102" s="82"/>
      <c r="V102" s="82"/>
      <c r="W102" s="82"/>
      <c r="X102" s="82"/>
      <c r="Y102" s="82"/>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2"/>
      <c r="BE102" s="82"/>
      <c r="BF102" s="82"/>
      <c r="BG102" s="82"/>
      <c r="BH102" s="82"/>
      <c r="BI102" s="82"/>
      <c r="BJ102" s="82"/>
      <c r="BK102" s="82"/>
      <c r="BL102" s="82"/>
      <c r="BM102" s="82"/>
      <c r="BN102" s="82"/>
      <c r="BO102" s="82"/>
      <c r="BP102" s="82"/>
      <c r="BQ102" s="82"/>
      <c r="BR102" s="82"/>
      <c r="BS102" s="82"/>
    </row>
    <row r="103" spans="3:71" x14ac:dyDescent="0.25">
      <c r="D103" s="82"/>
      <c r="E103" s="82"/>
      <c r="F103" s="82"/>
      <c r="G103" s="82"/>
      <c r="H103" s="82"/>
      <c r="K103" s="82"/>
      <c r="L103" s="82"/>
      <c r="M103" s="82"/>
      <c r="N103" s="82"/>
      <c r="O103" s="82"/>
      <c r="P103" s="82"/>
      <c r="Q103" s="82"/>
      <c r="R103" s="82"/>
      <c r="S103" s="82"/>
      <c r="T103" s="82"/>
      <c r="U103" s="82"/>
      <c r="V103" s="82"/>
      <c r="W103" s="82"/>
      <c r="X103" s="82"/>
      <c r="Y103" s="82"/>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2"/>
      <c r="BE103" s="82"/>
      <c r="BF103" s="82"/>
      <c r="BG103" s="82"/>
      <c r="BH103" s="82"/>
      <c r="BI103" s="82"/>
      <c r="BJ103" s="82"/>
      <c r="BK103" s="82"/>
      <c r="BL103" s="82"/>
      <c r="BM103" s="82"/>
      <c r="BN103" s="82"/>
      <c r="BO103" s="82"/>
      <c r="BP103" s="82"/>
      <c r="BQ103" s="82"/>
      <c r="BR103" s="82"/>
      <c r="BS103" s="82"/>
    </row>
    <row r="104" spans="3:71" x14ac:dyDescent="0.25">
      <c r="D104" s="82"/>
      <c r="E104" s="82"/>
      <c r="F104" s="82"/>
      <c r="G104" s="82"/>
      <c r="H104" s="82"/>
      <c r="K104" s="82"/>
      <c r="L104" s="82"/>
      <c r="M104" s="82"/>
      <c r="N104" s="82"/>
      <c r="O104" s="82"/>
      <c r="P104" s="82"/>
      <c r="Q104" s="82"/>
      <c r="R104" s="82"/>
      <c r="S104" s="82"/>
      <c r="T104" s="82"/>
      <c r="U104" s="82"/>
      <c r="V104" s="82"/>
      <c r="W104" s="82"/>
      <c r="X104" s="82"/>
      <c r="Y104" s="82"/>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2"/>
      <c r="BE104" s="82"/>
      <c r="BF104" s="82"/>
      <c r="BG104" s="82"/>
      <c r="BH104" s="82"/>
      <c r="BI104" s="82"/>
      <c r="BJ104" s="82"/>
      <c r="BK104" s="82"/>
      <c r="BL104" s="82"/>
      <c r="BM104" s="82"/>
      <c r="BN104" s="82"/>
      <c r="BO104" s="82"/>
      <c r="BP104" s="82"/>
      <c r="BQ104" s="82"/>
      <c r="BR104" s="82"/>
      <c r="BS104" s="82"/>
    </row>
    <row r="105" spans="3:71" x14ac:dyDescent="0.25">
      <c r="D105" s="82"/>
      <c r="E105" s="82"/>
      <c r="F105" s="82"/>
      <c r="G105" s="82"/>
      <c r="H105" s="82"/>
      <c r="K105" s="82"/>
      <c r="L105" s="82"/>
      <c r="M105" s="82"/>
      <c r="N105" s="82"/>
      <c r="O105" s="82"/>
      <c r="P105" s="82"/>
      <c r="Q105" s="82"/>
      <c r="R105" s="82"/>
      <c r="S105" s="82"/>
      <c r="T105" s="82"/>
      <c r="U105" s="82"/>
      <c r="V105" s="82"/>
      <c r="W105" s="82"/>
      <c r="X105" s="82"/>
      <c r="Y105" s="82"/>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2"/>
      <c r="BE105" s="82"/>
      <c r="BF105" s="82"/>
      <c r="BG105" s="82"/>
      <c r="BH105" s="82"/>
      <c r="BI105" s="82"/>
      <c r="BJ105" s="82"/>
      <c r="BK105" s="82"/>
      <c r="BL105" s="82"/>
      <c r="BM105" s="82"/>
      <c r="BN105" s="82"/>
      <c r="BO105" s="82"/>
      <c r="BP105" s="82"/>
      <c r="BQ105" s="82"/>
      <c r="BR105" s="82"/>
      <c r="BS105" s="82"/>
    </row>
    <row r="106" spans="3:71" x14ac:dyDescent="0.25">
      <c r="D106" s="82"/>
      <c r="E106" s="82"/>
      <c r="F106" s="82"/>
      <c r="G106" s="82"/>
      <c r="H106" s="82"/>
      <c r="K106" s="82"/>
      <c r="L106" s="82"/>
      <c r="M106" s="82"/>
      <c r="N106" s="82"/>
      <c r="O106" s="82"/>
      <c r="P106" s="82"/>
      <c r="Q106" s="82"/>
      <c r="R106" s="82"/>
      <c r="S106" s="82"/>
      <c r="T106" s="82"/>
      <c r="U106" s="82"/>
      <c r="V106" s="82"/>
      <c r="W106" s="82"/>
      <c r="X106" s="82"/>
      <c r="Y106" s="82"/>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2"/>
      <c r="BE106" s="82"/>
      <c r="BF106" s="82"/>
      <c r="BG106" s="82"/>
      <c r="BH106" s="82"/>
      <c r="BI106" s="82"/>
      <c r="BJ106" s="82"/>
      <c r="BK106" s="82"/>
      <c r="BL106" s="82"/>
      <c r="BM106" s="82"/>
      <c r="BN106" s="82"/>
      <c r="BO106" s="82"/>
      <c r="BP106" s="82"/>
      <c r="BQ106" s="82"/>
      <c r="BR106" s="82"/>
      <c r="BS106" s="82"/>
    </row>
    <row r="107" spans="3:71" x14ac:dyDescent="0.25">
      <c r="D107" s="82"/>
      <c r="E107" s="82"/>
      <c r="F107" s="82"/>
      <c r="G107" s="82"/>
      <c r="H107" s="82"/>
      <c r="K107" s="82"/>
      <c r="L107" s="82"/>
      <c r="M107" s="82"/>
      <c r="N107" s="82"/>
      <c r="O107" s="82"/>
      <c r="P107" s="82"/>
      <c r="Q107" s="82"/>
      <c r="R107" s="82"/>
      <c r="S107" s="82"/>
      <c r="T107" s="82"/>
      <c r="U107" s="82"/>
      <c r="V107" s="82"/>
      <c r="W107" s="82"/>
      <c r="X107" s="82"/>
      <c r="Y107" s="82"/>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2"/>
      <c r="BE107" s="82"/>
      <c r="BF107" s="82"/>
      <c r="BG107" s="82"/>
      <c r="BH107" s="82"/>
      <c r="BI107" s="82"/>
      <c r="BJ107" s="82"/>
      <c r="BK107" s="82"/>
      <c r="BL107" s="82"/>
      <c r="BM107" s="82"/>
      <c r="BN107" s="82"/>
      <c r="BO107" s="82"/>
      <c r="BP107" s="82"/>
      <c r="BQ107" s="82"/>
      <c r="BR107" s="82"/>
      <c r="BS107" s="82"/>
    </row>
    <row r="108" spans="3:71" x14ac:dyDescent="0.25">
      <c r="D108" s="82"/>
      <c r="E108" s="82"/>
      <c r="F108" s="82"/>
      <c r="G108" s="82"/>
      <c r="H108" s="82"/>
      <c r="K108" s="82"/>
      <c r="L108" s="82"/>
      <c r="M108" s="82"/>
      <c r="N108" s="82"/>
      <c r="O108" s="82"/>
      <c r="P108" s="82"/>
      <c r="Q108" s="82"/>
      <c r="R108" s="82"/>
      <c r="S108" s="82"/>
      <c r="T108" s="82"/>
      <c r="U108" s="82"/>
      <c r="V108" s="82"/>
      <c r="W108" s="82"/>
      <c r="X108" s="82"/>
      <c r="Y108" s="82"/>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2"/>
      <c r="BE108" s="82"/>
      <c r="BF108" s="82"/>
      <c r="BG108" s="82"/>
      <c r="BH108" s="82"/>
      <c r="BI108" s="82"/>
      <c r="BJ108" s="82"/>
      <c r="BK108" s="82"/>
      <c r="BL108" s="82"/>
      <c r="BM108" s="82"/>
      <c r="BN108" s="82"/>
      <c r="BO108" s="82"/>
      <c r="BP108" s="82"/>
      <c r="BQ108" s="82"/>
      <c r="BR108" s="82"/>
      <c r="BS108" s="82"/>
    </row>
    <row r="109" spans="3:71" x14ac:dyDescent="0.25">
      <c r="D109" s="82"/>
      <c r="E109" s="82"/>
      <c r="F109" s="82"/>
      <c r="G109" s="82"/>
      <c r="H109" s="82"/>
      <c r="K109" s="82"/>
      <c r="L109" s="82"/>
      <c r="M109" s="82"/>
      <c r="N109" s="82"/>
      <c r="O109" s="82"/>
      <c r="P109" s="82"/>
      <c r="Q109" s="82"/>
      <c r="R109" s="82"/>
      <c r="S109" s="82"/>
      <c r="T109" s="82"/>
      <c r="U109" s="82"/>
      <c r="V109" s="82"/>
      <c r="W109" s="82"/>
      <c r="X109" s="82"/>
      <c r="Y109" s="82"/>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2"/>
      <c r="BE109" s="82"/>
      <c r="BF109" s="82"/>
      <c r="BG109" s="82"/>
      <c r="BH109" s="82"/>
      <c r="BI109" s="82"/>
      <c r="BJ109" s="82"/>
      <c r="BK109" s="82"/>
      <c r="BL109" s="82"/>
      <c r="BM109" s="82"/>
      <c r="BN109" s="82"/>
      <c r="BO109" s="82"/>
      <c r="BP109" s="82"/>
      <c r="BQ109" s="82"/>
      <c r="BR109" s="82"/>
      <c r="BS109" s="82"/>
    </row>
    <row r="110" spans="3:71" x14ac:dyDescent="0.25">
      <c r="D110" s="82"/>
      <c r="E110" s="82"/>
      <c r="F110" s="82"/>
      <c r="G110" s="82"/>
      <c r="H110" s="82"/>
      <c r="K110" s="82"/>
      <c r="L110" s="82"/>
      <c r="M110" s="82"/>
      <c r="N110" s="82"/>
      <c r="O110" s="82"/>
      <c r="P110" s="82"/>
      <c r="Q110" s="82"/>
      <c r="R110" s="82"/>
      <c r="S110" s="82"/>
      <c r="T110" s="82"/>
      <c r="U110" s="82"/>
      <c r="V110" s="82"/>
      <c r="W110" s="82"/>
      <c r="X110" s="82"/>
      <c r="Y110" s="82"/>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2"/>
      <c r="BE110" s="82"/>
      <c r="BF110" s="82"/>
      <c r="BG110" s="82"/>
      <c r="BH110" s="82"/>
      <c r="BI110" s="82"/>
      <c r="BJ110" s="82"/>
      <c r="BK110" s="82"/>
      <c r="BL110" s="82"/>
      <c r="BM110" s="82"/>
      <c r="BN110" s="82"/>
      <c r="BO110" s="82"/>
      <c r="BP110" s="82"/>
      <c r="BQ110" s="82"/>
      <c r="BR110" s="82"/>
      <c r="BS110" s="82"/>
    </row>
    <row r="111" spans="3:71" x14ac:dyDescent="0.25">
      <c r="D111" s="82"/>
      <c r="E111" s="82"/>
      <c r="F111" s="82"/>
      <c r="G111" s="82"/>
      <c r="H111" s="82"/>
      <c r="K111" s="82"/>
      <c r="L111" s="82"/>
      <c r="M111" s="82"/>
      <c r="N111" s="82"/>
      <c r="O111" s="82"/>
      <c r="P111" s="82"/>
      <c r="Q111" s="82"/>
      <c r="R111" s="82"/>
      <c r="S111" s="82"/>
      <c r="T111" s="82"/>
      <c r="U111" s="82"/>
      <c r="V111" s="82"/>
      <c r="W111" s="82"/>
      <c r="X111" s="82"/>
      <c r="Y111" s="82"/>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2"/>
      <c r="BE111" s="82"/>
      <c r="BF111" s="82"/>
      <c r="BG111" s="82"/>
      <c r="BH111" s="82"/>
      <c r="BI111" s="82"/>
      <c r="BJ111" s="82"/>
      <c r="BK111" s="82"/>
      <c r="BL111" s="82"/>
      <c r="BM111" s="82"/>
      <c r="BN111" s="82"/>
      <c r="BO111" s="82"/>
      <c r="BP111" s="82"/>
      <c r="BQ111" s="82"/>
      <c r="BR111" s="82"/>
      <c r="BS111" s="82"/>
    </row>
    <row r="112" spans="3:71" x14ac:dyDescent="0.25">
      <c r="D112" s="82"/>
      <c r="E112" s="82"/>
      <c r="F112" s="82"/>
      <c r="G112" s="82"/>
      <c r="H112" s="82"/>
      <c r="K112" s="82"/>
      <c r="L112" s="82"/>
      <c r="M112" s="82"/>
      <c r="N112" s="82"/>
      <c r="O112" s="82"/>
      <c r="P112" s="82"/>
      <c r="Q112" s="82"/>
      <c r="R112" s="82"/>
      <c r="S112" s="82"/>
      <c r="T112" s="82"/>
      <c r="U112" s="82"/>
      <c r="V112" s="82"/>
      <c r="W112" s="82"/>
      <c r="X112" s="82"/>
      <c r="Y112" s="82"/>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2"/>
      <c r="BE112" s="82"/>
      <c r="BF112" s="82"/>
      <c r="BG112" s="82"/>
      <c r="BH112" s="82"/>
      <c r="BI112" s="82"/>
      <c r="BJ112" s="82"/>
      <c r="BK112" s="82"/>
      <c r="BL112" s="82"/>
      <c r="BM112" s="82"/>
      <c r="BN112" s="82"/>
      <c r="BO112" s="82"/>
      <c r="BP112" s="82"/>
      <c r="BQ112" s="82"/>
      <c r="BR112" s="82"/>
      <c r="BS112" s="82"/>
    </row>
    <row r="113" spans="4:71" x14ac:dyDescent="0.25">
      <c r="D113" s="82"/>
      <c r="E113" s="82"/>
      <c r="F113" s="82"/>
      <c r="G113" s="82"/>
      <c r="H113" s="82"/>
      <c r="K113" s="82"/>
      <c r="L113" s="82"/>
      <c r="M113" s="82"/>
      <c r="N113" s="82"/>
      <c r="O113" s="82"/>
      <c r="P113" s="82"/>
      <c r="Q113" s="82"/>
      <c r="R113" s="82"/>
      <c r="S113" s="82"/>
      <c r="T113" s="82"/>
      <c r="U113" s="82"/>
      <c r="V113" s="82"/>
      <c r="W113" s="82"/>
      <c r="X113" s="82"/>
      <c r="Y113" s="82"/>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2"/>
      <c r="BE113" s="82"/>
      <c r="BF113" s="82"/>
      <c r="BG113" s="82"/>
      <c r="BH113" s="82"/>
      <c r="BI113" s="82"/>
      <c r="BJ113" s="82"/>
      <c r="BK113" s="82"/>
      <c r="BL113" s="82"/>
      <c r="BM113" s="82"/>
      <c r="BN113" s="82"/>
      <c r="BO113" s="82"/>
      <c r="BP113" s="82"/>
      <c r="BQ113" s="82"/>
      <c r="BR113" s="82"/>
      <c r="BS113" s="82"/>
    </row>
    <row r="114" spans="4:71" x14ac:dyDescent="0.25">
      <c r="D114" s="82"/>
      <c r="E114" s="82"/>
      <c r="F114" s="82"/>
      <c r="G114" s="82"/>
      <c r="H114" s="82"/>
      <c r="K114" s="82"/>
      <c r="L114" s="82"/>
      <c r="M114" s="82"/>
      <c r="N114" s="82"/>
      <c r="O114" s="82"/>
      <c r="P114" s="82"/>
      <c r="Q114" s="82"/>
      <c r="R114" s="82"/>
      <c r="S114" s="82"/>
      <c r="T114" s="82"/>
      <c r="U114" s="82"/>
      <c r="V114" s="82"/>
      <c r="W114" s="82"/>
      <c r="X114" s="82"/>
      <c r="Y114" s="82"/>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2"/>
      <c r="BE114" s="82"/>
      <c r="BF114" s="82"/>
      <c r="BG114" s="82"/>
      <c r="BH114" s="82"/>
      <c r="BI114" s="82"/>
      <c r="BJ114" s="82"/>
      <c r="BK114" s="82"/>
      <c r="BL114" s="82"/>
      <c r="BM114" s="82"/>
      <c r="BN114" s="82"/>
      <c r="BO114" s="82"/>
      <c r="BP114" s="82"/>
      <c r="BQ114" s="82"/>
      <c r="BR114" s="82"/>
      <c r="BS114" s="82"/>
    </row>
    <row r="115" spans="4:71" x14ac:dyDescent="0.25">
      <c r="D115" s="82"/>
      <c r="E115" s="82"/>
      <c r="F115" s="82"/>
      <c r="G115" s="82"/>
      <c r="H115" s="82"/>
      <c r="K115" s="82"/>
      <c r="L115" s="82"/>
      <c r="M115" s="82"/>
      <c r="N115" s="82"/>
      <c r="O115" s="82"/>
      <c r="P115" s="82"/>
      <c r="Q115" s="82"/>
      <c r="R115" s="82"/>
      <c r="S115" s="82"/>
      <c r="T115" s="82"/>
      <c r="U115" s="82"/>
      <c r="V115" s="82"/>
      <c r="W115" s="82"/>
      <c r="X115" s="82"/>
      <c r="Y115" s="82"/>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2"/>
      <c r="BE115" s="82"/>
      <c r="BF115" s="82"/>
      <c r="BG115" s="82"/>
      <c r="BH115" s="82"/>
      <c r="BI115" s="82"/>
      <c r="BJ115" s="82"/>
      <c r="BK115" s="82"/>
      <c r="BL115" s="82"/>
      <c r="BM115" s="82"/>
      <c r="BN115" s="82"/>
      <c r="BO115" s="82"/>
      <c r="BP115" s="82"/>
      <c r="BQ115" s="82"/>
      <c r="BR115" s="82"/>
      <c r="BS115" s="82"/>
    </row>
    <row r="116" spans="4:71" x14ac:dyDescent="0.25">
      <c r="D116" s="82"/>
      <c r="E116" s="82"/>
      <c r="F116" s="82"/>
      <c r="G116" s="82"/>
      <c r="H116" s="82"/>
      <c r="K116" s="82"/>
      <c r="L116" s="82"/>
      <c r="M116" s="82"/>
      <c r="N116" s="82"/>
      <c r="O116" s="82"/>
      <c r="P116" s="82"/>
      <c r="Q116" s="82"/>
      <c r="R116" s="82"/>
      <c r="S116" s="82"/>
      <c r="T116" s="82"/>
      <c r="U116" s="82"/>
      <c r="V116" s="82"/>
      <c r="W116" s="82"/>
      <c r="X116" s="82"/>
      <c r="Y116" s="82"/>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2"/>
      <c r="BE116" s="82"/>
      <c r="BF116" s="82"/>
      <c r="BG116" s="82"/>
      <c r="BH116" s="82"/>
      <c r="BI116" s="82"/>
      <c r="BJ116" s="82"/>
      <c r="BK116" s="82"/>
      <c r="BL116" s="82"/>
      <c r="BM116" s="82"/>
      <c r="BN116" s="82"/>
      <c r="BO116" s="82"/>
      <c r="BP116" s="82"/>
      <c r="BQ116" s="82"/>
      <c r="BR116" s="82"/>
      <c r="BS116" s="82"/>
    </row>
    <row r="117" spans="4:71" x14ac:dyDescent="0.25">
      <c r="D117" s="82"/>
      <c r="E117" s="82"/>
      <c r="F117" s="82"/>
      <c r="G117" s="82"/>
      <c r="H117" s="82"/>
      <c r="K117" s="82"/>
      <c r="L117" s="82"/>
      <c r="M117" s="82"/>
      <c r="N117" s="82"/>
      <c r="O117" s="82"/>
      <c r="P117" s="82"/>
      <c r="Q117" s="82"/>
      <c r="R117" s="82"/>
      <c r="S117" s="82"/>
      <c r="T117" s="82"/>
      <c r="U117" s="82"/>
      <c r="V117" s="82"/>
      <c r="W117" s="82"/>
      <c r="X117" s="82"/>
      <c r="Y117" s="82"/>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2"/>
      <c r="BE117" s="82"/>
      <c r="BF117" s="82"/>
      <c r="BG117" s="82"/>
      <c r="BH117" s="82"/>
      <c r="BI117" s="82"/>
      <c r="BJ117" s="82"/>
      <c r="BK117" s="82"/>
      <c r="BL117" s="82"/>
      <c r="BM117" s="82"/>
      <c r="BN117" s="82"/>
      <c r="BO117" s="82"/>
      <c r="BP117" s="82"/>
      <c r="BQ117" s="82"/>
      <c r="BR117" s="82"/>
      <c r="BS117" s="82"/>
    </row>
    <row r="118" spans="4:71" x14ac:dyDescent="0.25">
      <c r="D118" s="82"/>
      <c r="E118" s="82"/>
      <c r="F118" s="82"/>
      <c r="G118" s="82"/>
      <c r="H118" s="82"/>
      <c r="K118" s="82"/>
      <c r="L118" s="82"/>
      <c r="M118" s="82"/>
      <c r="N118" s="82"/>
      <c r="O118" s="82"/>
      <c r="P118" s="82"/>
      <c r="Q118" s="82"/>
      <c r="R118" s="82"/>
      <c r="S118" s="82"/>
      <c r="T118" s="82"/>
      <c r="U118" s="82"/>
      <c r="V118" s="82"/>
      <c r="W118" s="82"/>
      <c r="X118" s="82"/>
      <c r="Y118" s="82"/>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2"/>
      <c r="BE118" s="82"/>
      <c r="BF118" s="82"/>
      <c r="BG118" s="82"/>
      <c r="BH118" s="82"/>
      <c r="BI118" s="82"/>
      <c r="BJ118" s="82"/>
      <c r="BK118" s="82"/>
      <c r="BL118" s="82"/>
      <c r="BM118" s="82"/>
      <c r="BN118" s="82"/>
      <c r="BO118" s="82"/>
      <c r="BP118" s="82"/>
      <c r="BQ118" s="82"/>
      <c r="BR118" s="82"/>
      <c r="BS118" s="82"/>
    </row>
    <row r="119" spans="4:71" x14ac:dyDescent="0.25">
      <c r="D119" s="82"/>
      <c r="E119" s="82"/>
      <c r="F119" s="82"/>
      <c r="G119" s="82"/>
      <c r="H119" s="82"/>
      <c r="K119" s="82"/>
      <c r="L119" s="82"/>
      <c r="M119" s="82"/>
      <c r="N119" s="82"/>
      <c r="O119" s="82"/>
      <c r="P119" s="82"/>
      <c r="Q119" s="82"/>
      <c r="R119" s="82"/>
      <c r="S119" s="82"/>
      <c r="T119" s="82"/>
      <c r="U119" s="82"/>
      <c r="V119" s="82"/>
      <c r="W119" s="82"/>
      <c r="X119" s="82"/>
      <c r="Y119" s="82"/>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2"/>
      <c r="BE119" s="82"/>
      <c r="BF119" s="82"/>
      <c r="BG119" s="82"/>
      <c r="BH119" s="82"/>
      <c r="BI119" s="82"/>
      <c r="BJ119" s="82"/>
      <c r="BK119" s="82"/>
      <c r="BL119" s="82"/>
      <c r="BM119" s="82"/>
      <c r="BN119" s="82"/>
      <c r="BO119" s="82"/>
      <c r="BP119" s="82"/>
      <c r="BQ119" s="82"/>
      <c r="BR119" s="82"/>
      <c r="BS119" s="82"/>
    </row>
    <row r="120" spans="4:71" x14ac:dyDescent="0.25">
      <c r="D120" s="82"/>
      <c r="E120" s="82"/>
      <c r="F120" s="82"/>
      <c r="G120" s="82"/>
      <c r="H120" s="82"/>
      <c r="K120" s="82"/>
      <c r="L120" s="82"/>
      <c r="M120" s="82"/>
      <c r="N120" s="82"/>
      <c r="O120" s="82"/>
      <c r="P120" s="82"/>
      <c r="Q120" s="82"/>
      <c r="R120" s="82"/>
      <c r="S120" s="82"/>
      <c r="T120" s="82"/>
      <c r="U120" s="82"/>
      <c r="V120" s="82"/>
      <c r="W120" s="82"/>
      <c r="X120" s="82"/>
      <c r="Y120" s="82"/>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2"/>
      <c r="BE120" s="82"/>
      <c r="BF120" s="82"/>
      <c r="BG120" s="82"/>
      <c r="BH120" s="82"/>
      <c r="BI120" s="82"/>
      <c r="BJ120" s="82"/>
      <c r="BK120" s="82"/>
      <c r="BL120" s="82"/>
      <c r="BM120" s="82"/>
      <c r="BN120" s="82"/>
      <c r="BO120" s="82"/>
      <c r="BP120" s="82"/>
      <c r="BQ120" s="82"/>
      <c r="BR120" s="82"/>
      <c r="BS120" s="82"/>
    </row>
    <row r="121" spans="4:71" x14ac:dyDescent="0.25">
      <c r="D121" s="82"/>
      <c r="E121" s="82"/>
      <c r="F121" s="82"/>
      <c r="G121" s="82"/>
      <c r="H121" s="82"/>
      <c r="K121" s="82"/>
      <c r="L121" s="82"/>
      <c r="M121" s="82"/>
      <c r="N121" s="82"/>
      <c r="O121" s="82"/>
      <c r="P121" s="82"/>
      <c r="Q121" s="82"/>
      <c r="R121" s="82"/>
      <c r="S121" s="82"/>
      <c r="T121" s="82"/>
      <c r="U121" s="82"/>
      <c r="V121" s="82"/>
      <c r="W121" s="82"/>
      <c r="X121" s="82"/>
      <c r="Y121" s="82"/>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2"/>
      <c r="BE121" s="82"/>
      <c r="BF121" s="82"/>
      <c r="BG121" s="82"/>
      <c r="BH121" s="82"/>
      <c r="BI121" s="82"/>
      <c r="BJ121" s="82"/>
      <c r="BK121" s="82"/>
      <c r="BL121" s="82"/>
      <c r="BM121" s="82"/>
      <c r="BN121" s="82"/>
      <c r="BO121" s="82"/>
      <c r="BP121" s="82"/>
      <c r="BQ121" s="82"/>
      <c r="BR121" s="82"/>
      <c r="BS121" s="82"/>
    </row>
    <row r="122" spans="4:71" x14ac:dyDescent="0.25">
      <c r="D122" s="82"/>
      <c r="E122" s="82"/>
      <c r="F122" s="82"/>
      <c r="G122" s="82"/>
      <c r="H122" s="82"/>
      <c r="K122" s="82"/>
      <c r="L122" s="82"/>
      <c r="M122" s="82"/>
      <c r="N122" s="82"/>
      <c r="O122" s="82"/>
      <c r="P122" s="82"/>
      <c r="Q122" s="82"/>
      <c r="R122" s="82"/>
      <c r="S122" s="82"/>
      <c r="T122" s="82"/>
      <c r="U122" s="82"/>
      <c r="V122" s="82"/>
      <c r="W122" s="82"/>
      <c r="X122" s="82"/>
      <c r="Y122" s="82"/>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2"/>
      <c r="BE122" s="82"/>
      <c r="BF122" s="82"/>
      <c r="BG122" s="82"/>
      <c r="BH122" s="82"/>
      <c r="BI122" s="82"/>
      <c r="BJ122" s="82"/>
      <c r="BK122" s="82"/>
      <c r="BL122" s="82"/>
      <c r="BM122" s="82"/>
      <c r="BN122" s="82"/>
      <c r="BO122" s="82"/>
      <c r="BP122" s="82"/>
      <c r="BQ122" s="82"/>
      <c r="BR122" s="82"/>
      <c r="BS122" s="82"/>
    </row>
    <row r="123" spans="4:71" x14ac:dyDescent="0.25">
      <c r="D123" s="82"/>
      <c r="E123" s="82"/>
      <c r="F123" s="82"/>
      <c r="G123" s="82"/>
      <c r="H123" s="82"/>
      <c r="K123" s="82"/>
      <c r="L123" s="82"/>
      <c r="M123" s="82"/>
      <c r="N123" s="82"/>
      <c r="O123" s="82"/>
      <c r="P123" s="82"/>
      <c r="Q123" s="82"/>
      <c r="R123" s="82"/>
      <c r="S123" s="82"/>
      <c r="T123" s="82"/>
      <c r="U123" s="82"/>
      <c r="V123" s="82"/>
      <c r="W123" s="82"/>
      <c r="X123" s="82"/>
      <c r="Y123" s="82"/>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2"/>
      <c r="BE123" s="82"/>
      <c r="BF123" s="82"/>
      <c r="BG123" s="82"/>
      <c r="BH123" s="82"/>
      <c r="BI123" s="82"/>
      <c r="BJ123" s="82"/>
      <c r="BK123" s="82"/>
      <c r="BL123" s="82"/>
      <c r="BM123" s="82"/>
      <c r="BN123" s="82"/>
      <c r="BO123" s="82"/>
      <c r="BP123" s="82"/>
      <c r="BQ123" s="82"/>
      <c r="BR123" s="82"/>
      <c r="BS123" s="82"/>
    </row>
    <row r="124" spans="4:71" x14ac:dyDescent="0.25">
      <c r="D124" s="82"/>
      <c r="E124" s="82"/>
      <c r="F124" s="82"/>
      <c r="G124" s="82"/>
      <c r="H124" s="82"/>
      <c r="K124" s="82"/>
      <c r="L124" s="82"/>
      <c r="M124" s="82"/>
      <c r="N124" s="82"/>
      <c r="O124" s="82"/>
      <c r="P124" s="82"/>
      <c r="Q124" s="82"/>
      <c r="R124" s="82"/>
      <c r="S124" s="82"/>
      <c r="T124" s="82"/>
      <c r="U124" s="82"/>
      <c r="V124" s="82"/>
      <c r="W124" s="82"/>
      <c r="X124" s="82"/>
      <c r="Y124" s="82"/>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2"/>
      <c r="BE124" s="82"/>
      <c r="BF124" s="82"/>
      <c r="BG124" s="82"/>
      <c r="BH124" s="82"/>
      <c r="BI124" s="82"/>
      <c r="BJ124" s="82"/>
      <c r="BK124" s="82"/>
      <c r="BL124" s="82"/>
      <c r="BM124" s="82"/>
      <c r="BN124" s="82"/>
      <c r="BO124" s="82"/>
      <c r="BP124" s="82"/>
      <c r="BQ124" s="82"/>
      <c r="BR124" s="82"/>
      <c r="BS124" s="82"/>
    </row>
    <row r="125" spans="4:71" x14ac:dyDescent="0.25">
      <c r="D125" s="82"/>
      <c r="E125" s="82"/>
      <c r="F125" s="82"/>
      <c r="G125" s="82"/>
      <c r="H125" s="82"/>
      <c r="K125" s="82"/>
      <c r="L125" s="82"/>
      <c r="M125" s="82"/>
      <c r="N125" s="82"/>
      <c r="O125" s="82"/>
      <c r="P125" s="82"/>
      <c r="Q125" s="82"/>
      <c r="R125" s="82"/>
      <c r="S125" s="82"/>
      <c r="T125" s="82"/>
      <c r="U125" s="82"/>
      <c r="V125" s="82"/>
      <c r="W125" s="82"/>
      <c r="X125" s="82"/>
      <c r="Y125" s="82"/>
      <c r="Z125" s="84"/>
      <c r="AA125" s="84"/>
      <c r="AB125" s="84"/>
      <c r="AC125" s="84"/>
      <c r="AD125" s="84"/>
      <c r="AE125" s="84"/>
      <c r="AF125" s="84"/>
      <c r="AG125" s="84"/>
      <c r="AH125" s="84"/>
      <c r="AI125" s="84"/>
      <c r="AJ125" s="84"/>
      <c r="AK125" s="84"/>
      <c r="AL125" s="84"/>
      <c r="AM125" s="92" t="e">
        <f>#REF!+#REF!+#REF!</f>
        <v>#REF!</v>
      </c>
      <c r="AN125" s="84"/>
      <c r="AO125" s="84"/>
      <c r="AP125" s="84"/>
      <c r="AQ125" s="84"/>
      <c r="AR125" s="84"/>
      <c r="AS125" s="84"/>
      <c r="AT125" s="84"/>
      <c r="AU125" s="84"/>
      <c r="AV125" s="84"/>
      <c r="AW125" s="92" t="e">
        <f>#REF!+#REF!+#REF!</f>
        <v>#REF!</v>
      </c>
      <c r="AX125" s="84"/>
      <c r="AY125" s="84"/>
      <c r="AZ125" s="84"/>
      <c r="BA125" s="84"/>
      <c r="BB125" s="84"/>
      <c r="BC125" s="84"/>
      <c r="BD125" s="82"/>
      <c r="BE125" s="82"/>
      <c r="BF125" s="82"/>
      <c r="BG125" s="93" t="e">
        <f>#REF!+#REF!+#REF!</f>
        <v>#REF!</v>
      </c>
      <c r="BH125" s="82"/>
      <c r="BI125" s="82"/>
      <c r="BJ125" s="82"/>
      <c r="BK125" s="82"/>
      <c r="BL125" s="82"/>
      <c r="BM125" s="82"/>
      <c r="BN125" s="82"/>
      <c r="BO125" s="82"/>
      <c r="BP125" s="82"/>
      <c r="BQ125" s="82"/>
      <c r="BR125" s="82"/>
      <c r="BS125" s="82"/>
    </row>
    <row r="126" spans="4:71" x14ac:dyDescent="0.25">
      <c r="D126" s="82"/>
      <c r="E126" s="82"/>
      <c r="F126" s="82"/>
      <c r="G126" s="82"/>
      <c r="H126" s="82"/>
      <c r="K126" s="82"/>
      <c r="L126" s="82"/>
      <c r="M126" s="82"/>
      <c r="N126" s="82"/>
      <c r="O126" s="82"/>
      <c r="P126" s="82"/>
      <c r="Q126" s="82"/>
      <c r="R126" s="82"/>
      <c r="S126" s="82"/>
      <c r="T126" s="82"/>
      <c r="U126" s="82"/>
      <c r="V126" s="82"/>
      <c r="W126" s="82"/>
      <c r="X126" s="82"/>
      <c r="Y126" s="82"/>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2"/>
      <c r="BE126" s="82"/>
      <c r="BF126" s="82"/>
      <c r="BG126" s="82"/>
      <c r="BH126" s="82"/>
      <c r="BI126" s="82"/>
      <c r="BJ126" s="82"/>
      <c r="BK126" s="82"/>
      <c r="BL126" s="82"/>
      <c r="BM126" s="82"/>
      <c r="BN126" s="82"/>
      <c r="BO126" s="82"/>
      <c r="BP126" s="82"/>
      <c r="BQ126" s="82"/>
      <c r="BR126" s="82"/>
      <c r="BS126" s="82"/>
    </row>
    <row r="127" spans="4:71" x14ac:dyDescent="0.25">
      <c r="D127" s="82"/>
      <c r="E127" s="82"/>
      <c r="F127" s="82"/>
      <c r="G127" s="82"/>
      <c r="H127" s="82"/>
      <c r="K127" s="82"/>
      <c r="L127" s="82"/>
      <c r="M127" s="82"/>
      <c r="N127" s="82"/>
      <c r="O127" s="82"/>
      <c r="P127" s="82"/>
      <c r="Q127" s="82"/>
      <c r="R127" s="82"/>
      <c r="S127" s="82"/>
      <c r="T127" s="82"/>
      <c r="U127" s="82"/>
      <c r="V127" s="82"/>
      <c r="W127" s="82"/>
      <c r="X127" s="82"/>
      <c r="Y127" s="82"/>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2"/>
      <c r="BE127" s="82"/>
      <c r="BF127" s="82"/>
      <c r="BG127" s="82"/>
      <c r="BH127" s="82"/>
      <c r="BI127" s="82"/>
      <c r="BJ127" s="82"/>
      <c r="BK127" s="82"/>
      <c r="BL127" s="82"/>
      <c r="BM127" s="82"/>
      <c r="BN127" s="82"/>
      <c r="BO127" s="82"/>
      <c r="BP127" s="82"/>
      <c r="BQ127" s="82"/>
      <c r="BR127" s="82"/>
      <c r="BS127" s="82"/>
    </row>
    <row r="128" spans="4:71" x14ac:dyDescent="0.25">
      <c r="D128" s="82"/>
      <c r="E128" s="82"/>
      <c r="F128" s="82"/>
      <c r="G128" s="82"/>
      <c r="H128" s="82"/>
      <c r="K128" s="82"/>
      <c r="L128" s="82"/>
      <c r="M128" s="82"/>
      <c r="N128" s="82"/>
      <c r="O128" s="82"/>
      <c r="P128" s="82"/>
      <c r="Q128" s="82"/>
      <c r="R128" s="82"/>
      <c r="S128" s="82"/>
      <c r="T128" s="82"/>
      <c r="U128" s="82"/>
      <c r="V128" s="82"/>
      <c r="W128" s="82"/>
      <c r="X128" s="82"/>
      <c r="Y128" s="82"/>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2"/>
      <c r="BE128" s="82"/>
      <c r="BF128" s="82"/>
      <c r="BG128" s="82"/>
      <c r="BH128" s="82"/>
      <c r="BI128" s="82"/>
      <c r="BJ128" s="82"/>
      <c r="BK128" s="82"/>
      <c r="BL128" s="82"/>
      <c r="BM128" s="82"/>
      <c r="BN128" s="82"/>
      <c r="BO128" s="82"/>
      <c r="BP128" s="82"/>
      <c r="BQ128" s="82"/>
      <c r="BR128" s="82"/>
      <c r="BS128" s="82"/>
    </row>
    <row r="129" spans="4:71" x14ac:dyDescent="0.25">
      <c r="D129" s="82"/>
      <c r="E129" s="82"/>
      <c r="F129" s="82"/>
      <c r="G129" s="82"/>
      <c r="H129" s="82"/>
      <c r="K129" s="82"/>
      <c r="L129" s="82"/>
      <c r="M129" s="82"/>
      <c r="N129" s="82"/>
      <c r="O129" s="82"/>
      <c r="P129" s="82"/>
      <c r="Q129" s="82"/>
      <c r="R129" s="82"/>
      <c r="S129" s="82"/>
      <c r="T129" s="82"/>
      <c r="U129" s="82"/>
      <c r="V129" s="82"/>
      <c r="W129" s="82"/>
      <c r="X129" s="82"/>
      <c r="Y129" s="82"/>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2"/>
      <c r="BE129" s="82"/>
      <c r="BF129" s="82"/>
      <c r="BG129" s="82"/>
      <c r="BH129" s="82"/>
      <c r="BI129" s="82"/>
      <c r="BJ129" s="82"/>
      <c r="BK129" s="82"/>
      <c r="BL129" s="82"/>
      <c r="BM129" s="82"/>
      <c r="BN129" s="82"/>
      <c r="BO129" s="82"/>
      <c r="BP129" s="82"/>
      <c r="BQ129" s="82"/>
      <c r="BR129" s="82"/>
      <c r="BS129" s="82"/>
    </row>
    <row r="130" spans="4:71" x14ac:dyDescent="0.25">
      <c r="D130" s="82"/>
      <c r="E130" s="82"/>
      <c r="F130" s="82"/>
      <c r="G130" s="82"/>
      <c r="H130" s="82"/>
      <c r="K130" s="82"/>
      <c r="L130" s="82"/>
      <c r="M130" s="82"/>
      <c r="N130" s="82"/>
      <c r="O130" s="82"/>
      <c r="P130" s="82"/>
      <c r="Q130" s="82"/>
      <c r="R130" s="82"/>
      <c r="S130" s="82"/>
      <c r="T130" s="82"/>
      <c r="U130" s="82"/>
      <c r="V130" s="82"/>
      <c r="W130" s="82"/>
      <c r="X130" s="82"/>
      <c r="Y130" s="82"/>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2"/>
      <c r="BE130" s="82"/>
      <c r="BF130" s="82"/>
      <c r="BG130" s="82"/>
      <c r="BH130" s="82"/>
      <c r="BI130" s="82"/>
      <c r="BJ130" s="82"/>
      <c r="BK130" s="82"/>
      <c r="BL130" s="82"/>
      <c r="BM130" s="82"/>
      <c r="BN130" s="82"/>
      <c r="BO130" s="82"/>
      <c r="BP130" s="82"/>
      <c r="BQ130" s="82"/>
      <c r="BR130" s="82"/>
      <c r="BS130" s="82"/>
    </row>
    <row r="131" spans="4:71" x14ac:dyDescent="0.25">
      <c r="D131" s="82"/>
      <c r="E131" s="82"/>
      <c r="F131" s="82"/>
      <c r="G131" s="82"/>
      <c r="H131" s="82"/>
      <c r="K131" s="82"/>
      <c r="L131" s="82"/>
      <c r="M131" s="82"/>
      <c r="N131" s="82"/>
      <c r="O131" s="82"/>
      <c r="P131" s="82"/>
      <c r="Q131" s="82"/>
      <c r="R131" s="82"/>
      <c r="S131" s="82"/>
      <c r="T131" s="82"/>
      <c r="U131" s="82"/>
      <c r="V131" s="82"/>
      <c r="W131" s="82"/>
      <c r="X131" s="82"/>
      <c r="Y131" s="82"/>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2"/>
      <c r="BE131" s="82"/>
      <c r="BF131" s="82"/>
      <c r="BG131" s="82"/>
      <c r="BH131" s="82"/>
      <c r="BI131" s="82"/>
      <c r="BJ131" s="82"/>
      <c r="BK131" s="82"/>
      <c r="BL131" s="82"/>
      <c r="BM131" s="82"/>
      <c r="BN131" s="82"/>
      <c r="BO131" s="82"/>
      <c r="BP131" s="82"/>
      <c r="BQ131" s="82"/>
      <c r="BR131" s="82"/>
      <c r="BS131" s="82"/>
    </row>
    <row r="132" spans="4:71" x14ac:dyDescent="0.25">
      <c r="D132" s="82"/>
      <c r="E132" s="82"/>
      <c r="F132" s="82"/>
      <c r="G132" s="82"/>
      <c r="H132" s="82"/>
      <c r="K132" s="82"/>
      <c r="L132" s="82"/>
      <c r="M132" s="82"/>
      <c r="N132" s="82"/>
      <c r="O132" s="82"/>
      <c r="P132" s="82"/>
      <c r="Q132" s="82"/>
      <c r="R132" s="82"/>
      <c r="S132" s="82"/>
      <c r="T132" s="82"/>
      <c r="U132" s="82"/>
      <c r="V132" s="82"/>
      <c r="W132" s="82"/>
      <c r="X132" s="82"/>
      <c r="Y132" s="82"/>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2"/>
      <c r="BE132" s="82"/>
      <c r="BF132" s="82"/>
      <c r="BG132" s="82"/>
      <c r="BH132" s="82"/>
      <c r="BI132" s="82"/>
      <c r="BJ132" s="82"/>
      <c r="BK132" s="82"/>
      <c r="BL132" s="82"/>
      <c r="BM132" s="82"/>
      <c r="BN132" s="82"/>
      <c r="BO132" s="82"/>
      <c r="BP132" s="82"/>
      <c r="BQ132" s="82"/>
      <c r="BR132" s="82"/>
      <c r="BS132" s="82"/>
    </row>
    <row r="133" spans="4:71" x14ac:dyDescent="0.25">
      <c r="D133" s="82"/>
      <c r="E133" s="82"/>
      <c r="F133" s="82"/>
      <c r="G133" s="82"/>
      <c r="H133" s="82"/>
      <c r="K133" s="82"/>
      <c r="L133" s="82"/>
      <c r="M133" s="82"/>
      <c r="N133" s="82"/>
      <c r="O133" s="82"/>
      <c r="P133" s="82"/>
      <c r="Q133" s="82"/>
      <c r="R133" s="82"/>
      <c r="S133" s="82"/>
      <c r="T133" s="82"/>
      <c r="U133" s="82"/>
      <c r="V133" s="82"/>
      <c r="W133" s="82"/>
      <c r="X133" s="82"/>
      <c r="Y133" s="82"/>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2"/>
      <c r="BE133" s="82"/>
      <c r="BF133" s="82"/>
      <c r="BG133" s="82"/>
      <c r="BH133" s="82"/>
      <c r="BI133" s="82"/>
      <c r="BJ133" s="82"/>
      <c r="BK133" s="82"/>
      <c r="BL133" s="82"/>
      <c r="BM133" s="82"/>
      <c r="BN133" s="82"/>
      <c r="BO133" s="82"/>
      <c r="BP133" s="82"/>
      <c r="BQ133" s="82"/>
      <c r="BR133" s="82"/>
      <c r="BS133" s="82"/>
    </row>
    <row r="134" spans="4:71" x14ac:dyDescent="0.25">
      <c r="D134" s="82"/>
      <c r="E134" s="82"/>
      <c r="F134" s="82"/>
      <c r="G134" s="82"/>
      <c r="H134" s="82"/>
      <c r="K134" s="82"/>
      <c r="L134" s="82"/>
      <c r="M134" s="82"/>
      <c r="N134" s="82"/>
      <c r="O134" s="82"/>
      <c r="P134" s="82"/>
      <c r="Q134" s="82"/>
      <c r="R134" s="82"/>
      <c r="S134" s="82"/>
      <c r="T134" s="82"/>
      <c r="U134" s="82"/>
      <c r="V134" s="82"/>
      <c r="W134" s="82"/>
      <c r="X134" s="82"/>
      <c r="Y134" s="82"/>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2"/>
      <c r="BE134" s="82"/>
      <c r="BF134" s="82"/>
      <c r="BG134" s="82"/>
      <c r="BH134" s="82"/>
      <c r="BI134" s="82"/>
      <c r="BJ134" s="82"/>
      <c r="BK134" s="82"/>
      <c r="BL134" s="82"/>
      <c r="BM134" s="82"/>
      <c r="BN134" s="82"/>
      <c r="BO134" s="82"/>
      <c r="BP134" s="82"/>
      <c r="BQ134" s="82"/>
      <c r="BR134" s="82"/>
      <c r="BS134" s="82"/>
    </row>
    <row r="135" spans="4:71" x14ac:dyDescent="0.25">
      <c r="D135" s="82"/>
      <c r="E135" s="82"/>
      <c r="F135" s="82"/>
      <c r="G135" s="82"/>
      <c r="H135" s="82"/>
      <c r="K135" s="82"/>
      <c r="L135" s="82"/>
      <c r="M135" s="82"/>
      <c r="N135" s="82"/>
      <c r="O135" s="82"/>
      <c r="P135" s="82"/>
      <c r="Q135" s="82"/>
      <c r="R135" s="82"/>
      <c r="S135" s="82"/>
      <c r="T135" s="82"/>
      <c r="U135" s="82"/>
      <c r="V135" s="82"/>
      <c r="W135" s="82"/>
      <c r="X135" s="82"/>
      <c r="Y135" s="82"/>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2"/>
      <c r="BE135" s="82"/>
      <c r="BF135" s="82"/>
      <c r="BG135" s="82"/>
      <c r="BH135" s="82"/>
      <c r="BI135" s="82"/>
      <c r="BJ135" s="82"/>
      <c r="BK135" s="82"/>
      <c r="BL135" s="82"/>
      <c r="BM135" s="82"/>
      <c r="BN135" s="82"/>
      <c r="BO135" s="82"/>
      <c r="BP135" s="82"/>
      <c r="BQ135" s="82"/>
      <c r="BR135" s="82"/>
      <c r="BS135" s="82"/>
    </row>
    <row r="136" spans="4:71" x14ac:dyDescent="0.25">
      <c r="D136" s="82"/>
      <c r="E136" s="82"/>
      <c r="F136" s="82"/>
      <c r="G136" s="82"/>
      <c r="H136" s="82"/>
      <c r="K136" s="82"/>
      <c r="L136" s="82"/>
      <c r="M136" s="82"/>
      <c r="N136" s="82"/>
      <c r="O136" s="82"/>
      <c r="P136" s="82"/>
      <c r="Q136" s="82"/>
      <c r="R136" s="82"/>
      <c r="S136" s="82"/>
      <c r="T136" s="82"/>
      <c r="U136" s="82"/>
      <c r="V136" s="82"/>
      <c r="W136" s="82"/>
      <c r="X136" s="82"/>
      <c r="Y136" s="82"/>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2"/>
      <c r="BE136" s="82"/>
      <c r="BF136" s="82"/>
      <c r="BG136" s="82"/>
      <c r="BH136" s="82"/>
      <c r="BI136" s="82"/>
      <c r="BJ136" s="82"/>
      <c r="BK136" s="82"/>
      <c r="BL136" s="82"/>
      <c r="BM136" s="82"/>
      <c r="BN136" s="82"/>
      <c r="BO136" s="82"/>
      <c r="BP136" s="82"/>
      <c r="BQ136" s="82"/>
      <c r="BR136" s="82"/>
      <c r="BS136" s="82"/>
    </row>
    <row r="137" spans="4:71" x14ac:dyDescent="0.25">
      <c r="Z137" s="94"/>
      <c r="AD137" s="94"/>
    </row>
    <row r="138" spans="4:71" x14ac:dyDescent="0.25">
      <c r="Z138" s="94"/>
      <c r="AD138" s="94"/>
    </row>
    <row r="139" spans="4:71" x14ac:dyDescent="0.25">
      <c r="Z139" s="94"/>
      <c r="AD139" s="94"/>
    </row>
    <row r="140" spans="4:71" x14ac:dyDescent="0.25">
      <c r="Z140" s="94"/>
      <c r="AD140" s="94"/>
    </row>
    <row r="141" spans="4:71" x14ac:dyDescent="0.25">
      <c r="Z141" s="94"/>
      <c r="AD141" s="94"/>
    </row>
    <row r="142" spans="4:71" x14ac:dyDescent="0.25">
      <c r="Z142" s="94"/>
      <c r="AD142" s="94"/>
    </row>
    <row r="143" spans="4:71" x14ac:dyDescent="0.25">
      <c r="Z143" s="94"/>
      <c r="AD143" s="94"/>
    </row>
    <row r="144" spans="4:71" x14ac:dyDescent="0.25">
      <c r="Z144" s="94"/>
      <c r="AD144" s="94"/>
    </row>
    <row r="145" spans="2:108" x14ac:dyDescent="0.25">
      <c r="Z145" s="94"/>
      <c r="AD145" s="94"/>
    </row>
    <row r="146" spans="2:108" x14ac:dyDescent="0.25">
      <c r="Z146" s="94"/>
      <c r="AD146" s="94"/>
    </row>
    <row r="147" spans="2:108" x14ac:dyDescent="0.25">
      <c r="Z147" s="94"/>
      <c r="AD147" s="94"/>
    </row>
    <row r="148" spans="2:108" x14ac:dyDescent="0.25">
      <c r="Z148" s="94"/>
      <c r="AD148" s="94"/>
    </row>
    <row r="149" spans="2:108" x14ac:dyDescent="0.25">
      <c r="Z149" s="94"/>
      <c r="AD149" s="94"/>
    </row>
    <row r="150" spans="2:108" x14ac:dyDescent="0.25">
      <c r="Z150" s="94"/>
      <c r="AD150" s="94"/>
    </row>
    <row r="151" spans="2:108" x14ac:dyDescent="0.25">
      <c r="Z151" s="94"/>
      <c r="AD151" s="94"/>
    </row>
    <row r="152" spans="2:108" s="97" customFormat="1" x14ac:dyDescent="0.25">
      <c r="B152" s="95"/>
      <c r="C152" s="96"/>
      <c r="I152" s="98"/>
      <c r="J152" s="98"/>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row>
    <row r="153" spans="2:108" s="94" customFormat="1" x14ac:dyDescent="0.25">
      <c r="B153" s="100"/>
      <c r="C153" s="90"/>
      <c r="I153" s="101"/>
      <c r="J153" s="101"/>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row>
    <row r="154" spans="2:108" s="94" customFormat="1" x14ac:dyDescent="0.25">
      <c r="B154" s="100"/>
      <c r="C154" s="90"/>
      <c r="I154" s="101"/>
      <c r="J154" s="101"/>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row>
    <row r="155" spans="2:108" s="94" customFormat="1" x14ac:dyDescent="0.25">
      <c r="B155" s="100"/>
      <c r="C155" s="90"/>
      <c r="I155" s="101"/>
      <c r="J155" s="101"/>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row>
    <row r="156" spans="2:108" s="94" customFormat="1" x14ac:dyDescent="0.25">
      <c r="B156" s="100"/>
      <c r="C156" s="90"/>
      <c r="I156" s="101"/>
      <c r="J156" s="101"/>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row>
    <row r="157" spans="2:108" s="94" customFormat="1" x14ac:dyDescent="0.25">
      <c r="B157" s="100"/>
      <c r="C157" s="90"/>
      <c r="I157" s="101"/>
      <c r="J157" s="101"/>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row>
    <row r="158" spans="2:108" s="94" customFormat="1" x14ac:dyDescent="0.25">
      <c r="B158" s="100"/>
      <c r="C158" s="90"/>
      <c r="I158" s="101"/>
      <c r="J158" s="101"/>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row>
    <row r="159" spans="2:108" s="94" customFormat="1" x14ac:dyDescent="0.25">
      <c r="B159" s="100"/>
      <c r="C159" s="90"/>
      <c r="I159" s="101"/>
      <c r="J159" s="101"/>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row>
    <row r="160" spans="2:108" s="94" customFormat="1" x14ac:dyDescent="0.25">
      <c r="B160" s="100"/>
      <c r="C160" s="90"/>
      <c r="I160" s="101"/>
      <c r="J160" s="101"/>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row>
    <row r="161" spans="2:108" s="94" customFormat="1" x14ac:dyDescent="0.25">
      <c r="B161" s="100"/>
      <c r="C161" s="90"/>
      <c r="I161" s="101"/>
      <c r="J161" s="101"/>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row>
    <row r="162" spans="2:108" s="94" customFormat="1" x14ac:dyDescent="0.25">
      <c r="B162" s="100"/>
      <c r="C162" s="90"/>
      <c r="I162" s="101"/>
      <c r="J162" s="101"/>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row>
    <row r="163" spans="2:108" s="94" customFormat="1" x14ac:dyDescent="0.25">
      <c r="B163" s="100"/>
      <c r="C163" s="90"/>
      <c r="I163" s="101"/>
      <c r="J163" s="101"/>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row>
    <row r="164" spans="2:108" s="94" customFormat="1" x14ac:dyDescent="0.25">
      <c r="B164" s="100"/>
      <c r="C164" s="90"/>
      <c r="I164" s="101"/>
      <c r="J164" s="101"/>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row>
    <row r="165" spans="2:108" s="94" customFormat="1" x14ac:dyDescent="0.25">
      <c r="B165" s="100"/>
      <c r="C165" s="90"/>
      <c r="I165" s="101"/>
      <c r="J165" s="101"/>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row>
    <row r="166" spans="2:108" s="94" customFormat="1" x14ac:dyDescent="0.25">
      <c r="B166" s="100"/>
      <c r="C166" s="90"/>
      <c r="I166" s="101"/>
      <c r="J166" s="101"/>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row>
    <row r="167" spans="2:108" s="94" customFormat="1" x14ac:dyDescent="0.25">
      <c r="B167" s="100"/>
      <c r="C167" s="90"/>
      <c r="I167" s="101"/>
      <c r="J167" s="101"/>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row>
    <row r="168" spans="2:108" s="94" customFormat="1" x14ac:dyDescent="0.25">
      <c r="B168" s="100"/>
      <c r="C168" s="90"/>
      <c r="I168" s="101"/>
      <c r="J168" s="101"/>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row>
    <row r="169" spans="2:108" s="94" customFormat="1" x14ac:dyDescent="0.25">
      <c r="B169" s="100"/>
      <c r="C169" s="90"/>
      <c r="I169" s="101"/>
      <c r="J169" s="101"/>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row>
    <row r="170" spans="2:108" s="94" customFormat="1" x14ac:dyDescent="0.25">
      <c r="B170" s="100"/>
      <c r="C170" s="90"/>
      <c r="I170" s="101"/>
      <c r="J170" s="101"/>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row>
    <row r="171" spans="2:108" s="94" customFormat="1" x14ac:dyDescent="0.25">
      <c r="B171" s="100"/>
      <c r="C171" s="90"/>
      <c r="I171" s="101"/>
      <c r="J171" s="101"/>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row>
    <row r="172" spans="2:108" s="94" customFormat="1" x14ac:dyDescent="0.25">
      <c r="B172" s="100"/>
      <c r="C172" s="90"/>
      <c r="I172" s="101"/>
      <c r="J172" s="101"/>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row>
    <row r="173" spans="2:108" s="94" customFormat="1" x14ac:dyDescent="0.25">
      <c r="B173" s="100"/>
      <c r="C173" s="90"/>
      <c r="I173" s="101"/>
      <c r="J173" s="101"/>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row>
    <row r="174" spans="2:108" s="94" customFormat="1" x14ac:dyDescent="0.25">
      <c r="B174" s="100"/>
      <c r="C174" s="90"/>
      <c r="I174" s="101"/>
      <c r="J174" s="101"/>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row>
    <row r="175" spans="2:108" s="94" customFormat="1" x14ac:dyDescent="0.25">
      <c r="B175" s="100"/>
      <c r="C175" s="90"/>
      <c r="I175" s="101"/>
      <c r="J175" s="101"/>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row>
    <row r="176" spans="2:108" s="94" customFormat="1" x14ac:dyDescent="0.25">
      <c r="B176" s="100"/>
      <c r="C176" s="90"/>
      <c r="I176" s="101"/>
      <c r="J176" s="101"/>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row>
    <row r="177" spans="2:108" s="94" customFormat="1" x14ac:dyDescent="0.25">
      <c r="B177" s="100"/>
      <c r="C177" s="90"/>
      <c r="I177" s="101"/>
      <c r="J177" s="101"/>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row>
    <row r="178" spans="2:108" s="94" customFormat="1" x14ac:dyDescent="0.25">
      <c r="B178" s="100"/>
      <c r="C178" s="90"/>
      <c r="I178" s="101"/>
      <c r="J178" s="101"/>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row>
    <row r="179" spans="2:108" s="94" customFormat="1" x14ac:dyDescent="0.25">
      <c r="B179" s="100"/>
      <c r="C179" s="90"/>
      <c r="I179" s="101"/>
      <c r="J179" s="101"/>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row>
    <row r="180" spans="2:108" s="94" customFormat="1" x14ac:dyDescent="0.25">
      <c r="B180" s="100"/>
      <c r="C180" s="90"/>
      <c r="I180" s="101"/>
      <c r="J180" s="101"/>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row>
    <row r="181" spans="2:108" s="94" customFormat="1" x14ac:dyDescent="0.25">
      <c r="B181" s="100"/>
      <c r="C181" s="90"/>
      <c r="I181" s="101"/>
      <c r="J181" s="101"/>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row>
    <row r="182" spans="2:108" s="94" customFormat="1" x14ac:dyDescent="0.25">
      <c r="B182" s="100"/>
      <c r="C182" s="90"/>
      <c r="I182" s="101"/>
      <c r="J182" s="101"/>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row>
    <row r="183" spans="2:108" s="94" customFormat="1" x14ac:dyDescent="0.25">
      <c r="B183" s="100"/>
      <c r="C183" s="90"/>
      <c r="I183" s="101"/>
      <c r="J183" s="101"/>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row>
    <row r="184" spans="2:108" s="94" customFormat="1" x14ac:dyDescent="0.25">
      <c r="B184" s="100"/>
      <c r="C184" s="90"/>
      <c r="I184" s="101"/>
      <c r="J184" s="101"/>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row>
    <row r="185" spans="2:108" s="94" customFormat="1" x14ac:dyDescent="0.25">
      <c r="B185" s="100"/>
      <c r="C185" s="90"/>
      <c r="I185" s="101"/>
      <c r="J185" s="101"/>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row>
    <row r="186" spans="2:108" s="94" customFormat="1" x14ac:dyDescent="0.25">
      <c r="B186" s="100"/>
      <c r="C186" s="90"/>
      <c r="I186" s="101"/>
      <c r="J186" s="101"/>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row>
    <row r="187" spans="2:108" s="94" customFormat="1" x14ac:dyDescent="0.25">
      <c r="B187" s="100"/>
      <c r="C187" s="90"/>
      <c r="I187" s="101"/>
      <c r="J187" s="101"/>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row>
    <row r="188" spans="2:108" s="94" customFormat="1" x14ac:dyDescent="0.25">
      <c r="B188" s="100"/>
      <c r="C188" s="90"/>
      <c r="I188" s="101"/>
      <c r="J188" s="101"/>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row>
    <row r="189" spans="2:108" s="94" customFormat="1" x14ac:dyDescent="0.25">
      <c r="B189" s="100"/>
      <c r="C189" s="90"/>
      <c r="I189" s="101"/>
      <c r="J189" s="101"/>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row>
    <row r="190" spans="2:108" s="94" customFormat="1" x14ac:dyDescent="0.25">
      <c r="B190" s="100"/>
      <c r="C190" s="90"/>
      <c r="I190" s="101"/>
      <c r="J190" s="101"/>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row>
    <row r="191" spans="2:108" s="94" customFormat="1" x14ac:dyDescent="0.25">
      <c r="B191" s="100"/>
      <c r="C191" s="90"/>
      <c r="I191" s="101"/>
      <c r="J191" s="101"/>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row>
    <row r="192" spans="2:108" s="94" customFormat="1" x14ac:dyDescent="0.25">
      <c r="B192" s="100"/>
      <c r="C192" s="90"/>
      <c r="I192" s="101"/>
      <c r="J192" s="101"/>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row>
    <row r="193" spans="2:108" s="94" customFormat="1" x14ac:dyDescent="0.25">
      <c r="B193" s="100"/>
      <c r="C193" s="90"/>
      <c r="I193" s="101"/>
      <c r="J193" s="101"/>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row>
    <row r="194" spans="2:108" s="94" customFormat="1" x14ac:dyDescent="0.25">
      <c r="B194" s="100"/>
      <c r="C194" s="90"/>
      <c r="I194" s="101"/>
      <c r="J194" s="101"/>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row>
    <row r="195" spans="2:108" s="94" customFormat="1" x14ac:dyDescent="0.25">
      <c r="B195" s="100"/>
      <c r="C195" s="90"/>
      <c r="I195" s="101"/>
      <c r="J195" s="101"/>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row>
    <row r="196" spans="2:108" s="94" customFormat="1" x14ac:dyDescent="0.25">
      <c r="B196" s="100"/>
      <c r="C196" s="90"/>
      <c r="I196" s="101"/>
      <c r="J196" s="101"/>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row>
    <row r="197" spans="2:108" s="94" customFormat="1" x14ac:dyDescent="0.25">
      <c r="B197" s="100"/>
      <c r="C197" s="90"/>
      <c r="I197" s="101"/>
      <c r="J197" s="101"/>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row>
    <row r="198" spans="2:108" s="94" customFormat="1" x14ac:dyDescent="0.25">
      <c r="B198" s="100"/>
      <c r="C198" s="90"/>
      <c r="I198" s="101"/>
      <c r="J198" s="101"/>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row>
    <row r="199" spans="2:108" s="94" customFormat="1" x14ac:dyDescent="0.25">
      <c r="B199" s="100"/>
      <c r="C199" s="90"/>
      <c r="I199" s="101"/>
      <c r="J199" s="101"/>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row>
    <row r="200" spans="2:108" s="94" customFormat="1" x14ac:dyDescent="0.25">
      <c r="B200" s="100"/>
      <c r="C200" s="90"/>
      <c r="I200" s="101"/>
      <c r="J200" s="101"/>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row>
    <row r="201" spans="2:108" s="94" customFormat="1" x14ac:dyDescent="0.25">
      <c r="B201" s="100"/>
      <c r="C201" s="90"/>
      <c r="I201" s="101"/>
      <c r="J201" s="101"/>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row>
    <row r="202" spans="2:108" s="94" customFormat="1" x14ac:dyDescent="0.25">
      <c r="B202" s="100"/>
      <c r="C202" s="90"/>
      <c r="I202" s="101"/>
      <c r="J202" s="101"/>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row>
    <row r="203" spans="2:108" s="94" customFormat="1" x14ac:dyDescent="0.25">
      <c r="B203" s="100"/>
      <c r="C203" s="90"/>
      <c r="I203" s="101"/>
      <c r="J203" s="101"/>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row>
    <row r="204" spans="2:108" s="94" customFormat="1" x14ac:dyDescent="0.25">
      <c r="B204" s="100"/>
      <c r="C204" s="90"/>
      <c r="I204" s="101"/>
      <c r="J204" s="101"/>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row>
    <row r="205" spans="2:108" s="94" customFormat="1" x14ac:dyDescent="0.25">
      <c r="B205" s="100"/>
      <c r="C205" s="90"/>
      <c r="I205" s="101"/>
      <c r="J205" s="101"/>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row>
    <row r="206" spans="2:108" s="94" customFormat="1" x14ac:dyDescent="0.25">
      <c r="B206" s="100"/>
      <c r="C206" s="90"/>
      <c r="I206" s="101"/>
      <c r="J206" s="101"/>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row>
    <row r="207" spans="2:108" s="94" customFormat="1" x14ac:dyDescent="0.25">
      <c r="B207" s="100"/>
      <c r="C207" s="90"/>
      <c r="I207" s="101"/>
      <c r="J207" s="101"/>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row>
    <row r="208" spans="2:108" s="94" customFormat="1" x14ac:dyDescent="0.25">
      <c r="B208" s="100"/>
      <c r="C208" s="90"/>
      <c r="I208" s="101"/>
      <c r="J208" s="101"/>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row>
    <row r="209" spans="2:108" s="94" customFormat="1" x14ac:dyDescent="0.25">
      <c r="B209" s="100"/>
      <c r="C209" s="90"/>
      <c r="I209" s="101"/>
      <c r="J209" s="101"/>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row>
    <row r="210" spans="2:108" s="94" customFormat="1" x14ac:dyDescent="0.25">
      <c r="B210" s="100"/>
      <c r="C210" s="90"/>
      <c r="I210" s="101"/>
      <c r="J210" s="101"/>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row>
    <row r="211" spans="2:108" s="94" customFormat="1" x14ac:dyDescent="0.25">
      <c r="B211" s="100"/>
      <c r="C211" s="90"/>
      <c r="I211" s="101"/>
      <c r="J211" s="101"/>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row>
    <row r="212" spans="2:108" s="94" customFormat="1" x14ac:dyDescent="0.25">
      <c r="B212" s="100"/>
      <c r="C212" s="90"/>
      <c r="I212" s="101"/>
      <c r="J212" s="101"/>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row>
    <row r="213" spans="2:108" s="94" customFormat="1" x14ac:dyDescent="0.25">
      <c r="B213" s="100"/>
      <c r="C213" s="90"/>
      <c r="I213" s="101"/>
      <c r="J213" s="101"/>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row>
    <row r="214" spans="2:108" s="94" customFormat="1" x14ac:dyDescent="0.25">
      <c r="B214" s="100"/>
      <c r="C214" s="90"/>
      <c r="I214" s="101"/>
      <c r="J214" s="101"/>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row>
    <row r="215" spans="2:108" s="94" customFormat="1" x14ac:dyDescent="0.25">
      <c r="B215" s="100"/>
      <c r="C215" s="90"/>
      <c r="I215" s="101"/>
      <c r="J215" s="101"/>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row>
    <row r="216" spans="2:108" s="94" customFormat="1" x14ac:dyDescent="0.25">
      <c r="B216" s="100"/>
      <c r="C216" s="90"/>
      <c r="I216" s="101"/>
      <c r="J216" s="101"/>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row>
    <row r="217" spans="2:108" s="94" customFormat="1" x14ac:dyDescent="0.25">
      <c r="B217" s="100"/>
      <c r="C217" s="90"/>
      <c r="I217" s="101"/>
      <c r="J217" s="101"/>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row>
    <row r="218" spans="2:108" s="94" customFormat="1" x14ac:dyDescent="0.25">
      <c r="B218" s="100"/>
      <c r="C218" s="90"/>
      <c r="I218" s="101"/>
      <c r="J218" s="101"/>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row>
    <row r="219" spans="2:108" s="94" customFormat="1" x14ac:dyDescent="0.25">
      <c r="B219" s="100"/>
      <c r="C219" s="90"/>
      <c r="I219" s="101"/>
      <c r="J219" s="101"/>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row>
    <row r="220" spans="2:108" s="94" customFormat="1" x14ac:dyDescent="0.25">
      <c r="B220" s="100"/>
      <c r="C220" s="90"/>
      <c r="I220" s="101"/>
      <c r="J220" s="101"/>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row>
    <row r="221" spans="2:108" s="94" customFormat="1" x14ac:dyDescent="0.25">
      <c r="B221" s="100"/>
      <c r="C221" s="90"/>
      <c r="I221" s="101"/>
      <c r="J221" s="101"/>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row>
    <row r="222" spans="2:108" s="94" customFormat="1" x14ac:dyDescent="0.25">
      <c r="B222" s="100"/>
      <c r="C222" s="90"/>
      <c r="I222" s="101"/>
      <c r="J222" s="101"/>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row>
    <row r="223" spans="2:108" s="94" customFormat="1" x14ac:dyDescent="0.25">
      <c r="B223" s="100"/>
      <c r="C223" s="90"/>
      <c r="I223" s="101"/>
      <c r="J223" s="101"/>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row>
    <row r="224" spans="2:108" s="94" customFormat="1" x14ac:dyDescent="0.25">
      <c r="B224" s="100"/>
      <c r="C224" s="90"/>
      <c r="I224" s="101"/>
      <c r="J224" s="101"/>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row>
    <row r="225" spans="2:108" s="94" customFormat="1" x14ac:dyDescent="0.25">
      <c r="B225" s="100"/>
      <c r="C225" s="90"/>
      <c r="I225" s="101"/>
      <c r="J225" s="101"/>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row>
    <row r="226" spans="2:108" s="94" customFormat="1" x14ac:dyDescent="0.25">
      <c r="B226" s="100"/>
      <c r="C226" s="90"/>
      <c r="I226" s="101"/>
      <c r="J226" s="101"/>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row>
    <row r="227" spans="2:108" s="94" customFormat="1" x14ac:dyDescent="0.25">
      <c r="B227" s="100"/>
      <c r="C227" s="90"/>
      <c r="I227" s="101"/>
      <c r="J227" s="101"/>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row>
    <row r="228" spans="2:108" s="94" customFormat="1" x14ac:dyDescent="0.25">
      <c r="B228" s="100"/>
      <c r="C228" s="90"/>
      <c r="I228" s="101"/>
      <c r="J228" s="101"/>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row>
    <row r="229" spans="2:108" s="94" customFormat="1" x14ac:dyDescent="0.25">
      <c r="B229" s="100"/>
      <c r="C229" s="90"/>
      <c r="I229" s="101"/>
      <c r="J229" s="101"/>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row>
    <row r="230" spans="2:108" s="94" customFormat="1" x14ac:dyDescent="0.25">
      <c r="B230" s="100"/>
      <c r="C230" s="90"/>
      <c r="I230" s="101"/>
      <c r="J230" s="101"/>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row>
    <row r="231" spans="2:108" s="94" customFormat="1" x14ac:dyDescent="0.25">
      <c r="B231" s="100"/>
      <c r="C231" s="90"/>
      <c r="I231" s="101"/>
      <c r="J231" s="101"/>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row>
    <row r="232" spans="2:108" s="94" customFormat="1" x14ac:dyDescent="0.25">
      <c r="B232" s="100"/>
      <c r="C232" s="90"/>
      <c r="I232" s="101"/>
      <c r="J232" s="101"/>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row>
    <row r="233" spans="2:108" s="94" customFormat="1" x14ac:dyDescent="0.25">
      <c r="B233" s="100"/>
      <c r="C233" s="90"/>
      <c r="I233" s="101"/>
      <c r="J233" s="101"/>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row>
    <row r="234" spans="2:108" s="94" customFormat="1" x14ac:dyDescent="0.25">
      <c r="B234" s="100"/>
      <c r="C234" s="90"/>
      <c r="I234" s="101"/>
      <c r="J234" s="101"/>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row>
    <row r="235" spans="2:108" s="94" customFormat="1" x14ac:dyDescent="0.25">
      <c r="B235" s="100"/>
      <c r="C235" s="90"/>
      <c r="I235" s="101"/>
      <c r="J235" s="101"/>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row>
    <row r="236" spans="2:108" s="94" customFormat="1" x14ac:dyDescent="0.25">
      <c r="B236" s="100"/>
      <c r="C236" s="90"/>
      <c r="I236" s="101"/>
      <c r="J236" s="101"/>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row>
    <row r="237" spans="2:108" s="94" customFormat="1" x14ac:dyDescent="0.25">
      <c r="B237" s="100"/>
      <c r="C237" s="90"/>
      <c r="I237" s="101"/>
      <c r="J237" s="101"/>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row>
    <row r="238" spans="2:108" s="94" customFormat="1" x14ac:dyDescent="0.25">
      <c r="B238" s="100"/>
      <c r="C238" s="90"/>
      <c r="I238" s="101"/>
      <c r="J238" s="101"/>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row>
    <row r="239" spans="2:108" s="94" customFormat="1" x14ac:dyDescent="0.25">
      <c r="B239" s="100"/>
      <c r="C239" s="90"/>
      <c r="I239" s="101"/>
      <c r="J239" s="101"/>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row>
    <row r="240" spans="2:108" s="94" customFormat="1" x14ac:dyDescent="0.25">
      <c r="B240" s="100"/>
      <c r="C240" s="90"/>
      <c r="I240" s="101"/>
      <c r="J240" s="101"/>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row>
    <row r="241" spans="2:108" s="94" customFormat="1" x14ac:dyDescent="0.25">
      <c r="B241" s="100"/>
      <c r="C241" s="90"/>
      <c r="I241" s="101"/>
      <c r="J241" s="101"/>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row>
    <row r="242" spans="2:108" s="94" customFormat="1" x14ac:dyDescent="0.25">
      <c r="B242" s="100"/>
      <c r="C242" s="90"/>
      <c r="I242" s="101"/>
      <c r="J242" s="101"/>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row>
    <row r="243" spans="2:108" s="94" customFormat="1" x14ac:dyDescent="0.25">
      <c r="B243" s="100"/>
      <c r="C243" s="90"/>
      <c r="I243" s="101"/>
      <c r="J243" s="101"/>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row>
    <row r="244" spans="2:108" s="94" customFormat="1" x14ac:dyDescent="0.25">
      <c r="B244" s="100"/>
      <c r="C244" s="90"/>
      <c r="I244" s="101"/>
      <c r="J244" s="101"/>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row>
    <row r="245" spans="2:108" s="94" customFormat="1" x14ac:dyDescent="0.25">
      <c r="B245" s="100"/>
      <c r="C245" s="90"/>
      <c r="I245" s="101"/>
      <c r="J245" s="101"/>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row>
    <row r="246" spans="2:108" s="94" customFormat="1" x14ac:dyDescent="0.25">
      <c r="B246" s="100"/>
      <c r="C246" s="90"/>
      <c r="I246" s="101"/>
      <c r="J246" s="101"/>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row>
    <row r="247" spans="2:108" s="94" customFormat="1" x14ac:dyDescent="0.25">
      <c r="B247" s="100"/>
      <c r="C247" s="90"/>
      <c r="I247" s="101"/>
      <c r="J247" s="101"/>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row>
    <row r="248" spans="2:108" s="94" customFormat="1" x14ac:dyDescent="0.25">
      <c r="B248" s="100"/>
      <c r="C248" s="90"/>
      <c r="I248" s="101"/>
      <c r="J248" s="101"/>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row>
    <row r="249" spans="2:108" s="94" customFormat="1" x14ac:dyDescent="0.25">
      <c r="B249" s="100"/>
      <c r="C249" s="90"/>
      <c r="I249" s="101"/>
      <c r="J249" s="101"/>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row>
    <row r="250" spans="2:108" s="94" customFormat="1" x14ac:dyDescent="0.25">
      <c r="B250" s="100"/>
      <c r="C250" s="90"/>
      <c r="I250" s="101"/>
      <c r="J250" s="101"/>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row>
    <row r="251" spans="2:108" s="94" customFormat="1" x14ac:dyDescent="0.25">
      <c r="B251" s="100"/>
      <c r="C251" s="90"/>
      <c r="I251" s="101"/>
      <c r="J251" s="101"/>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row>
    <row r="252" spans="2:108" s="94" customFormat="1" x14ac:dyDescent="0.25">
      <c r="B252" s="100"/>
      <c r="C252" s="90"/>
      <c r="I252" s="101"/>
      <c r="J252" s="101"/>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row>
    <row r="253" spans="2:108" s="94" customFormat="1" x14ac:dyDescent="0.25">
      <c r="B253" s="100"/>
      <c r="C253" s="90"/>
      <c r="I253" s="101"/>
      <c r="J253" s="101"/>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row>
    <row r="254" spans="2:108" s="94" customFormat="1" x14ac:dyDescent="0.25">
      <c r="B254" s="100"/>
      <c r="C254" s="90"/>
      <c r="I254" s="101"/>
      <c r="J254" s="101"/>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row>
    <row r="255" spans="2:108" s="94" customFormat="1" x14ac:dyDescent="0.25">
      <c r="B255" s="100"/>
      <c r="C255" s="90"/>
      <c r="I255" s="101"/>
      <c r="J255" s="101"/>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row>
    <row r="256" spans="2:108" s="94" customFormat="1" x14ac:dyDescent="0.25">
      <c r="B256" s="100"/>
      <c r="C256" s="90"/>
      <c r="I256" s="101"/>
      <c r="J256" s="101"/>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row>
    <row r="257" spans="2:108" s="94" customFormat="1" x14ac:dyDescent="0.25">
      <c r="B257" s="100"/>
      <c r="C257" s="90"/>
      <c r="I257" s="101"/>
      <c r="J257" s="101"/>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row>
    <row r="258" spans="2:108" s="94" customFormat="1" x14ac:dyDescent="0.25">
      <c r="B258" s="100"/>
      <c r="C258" s="90"/>
      <c r="I258" s="101"/>
      <c r="J258" s="101"/>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row>
    <row r="259" spans="2:108" s="94" customFormat="1" x14ac:dyDescent="0.25">
      <c r="B259" s="100"/>
      <c r="C259" s="90"/>
      <c r="I259" s="101"/>
      <c r="J259" s="101"/>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row>
    <row r="260" spans="2:108" s="94" customFormat="1" x14ac:dyDescent="0.25">
      <c r="B260" s="100"/>
      <c r="C260" s="90"/>
      <c r="I260" s="101"/>
      <c r="J260" s="101"/>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row>
    <row r="261" spans="2:108" s="94" customFormat="1" x14ac:dyDescent="0.25">
      <c r="B261" s="100"/>
      <c r="C261" s="90"/>
      <c r="I261" s="101"/>
      <c r="J261" s="101"/>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row>
    <row r="262" spans="2:108" s="94" customFormat="1" x14ac:dyDescent="0.25">
      <c r="B262" s="100"/>
      <c r="C262" s="90"/>
      <c r="I262" s="101"/>
      <c r="J262" s="101"/>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row>
    <row r="263" spans="2:108" s="94" customFormat="1" x14ac:dyDescent="0.25">
      <c r="B263" s="100"/>
      <c r="C263" s="90"/>
      <c r="I263" s="101"/>
      <c r="J263" s="101"/>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row>
    <row r="264" spans="2:108" s="94" customFormat="1" x14ac:dyDescent="0.25">
      <c r="B264" s="100"/>
      <c r="C264" s="90"/>
      <c r="I264" s="101"/>
      <c r="J264" s="101"/>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row>
    <row r="265" spans="2:108" s="94" customFormat="1" x14ac:dyDescent="0.25">
      <c r="B265" s="100"/>
      <c r="C265" s="90"/>
      <c r="I265" s="101"/>
      <c r="J265" s="101"/>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row>
    <row r="266" spans="2:108" s="94" customFormat="1" x14ac:dyDescent="0.25">
      <c r="B266" s="100"/>
      <c r="C266" s="90"/>
      <c r="I266" s="101"/>
      <c r="J266" s="101"/>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row>
    <row r="267" spans="2:108" s="94" customFormat="1" x14ac:dyDescent="0.25">
      <c r="B267" s="100"/>
      <c r="C267" s="90"/>
      <c r="I267" s="101"/>
      <c r="J267" s="101"/>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row>
    <row r="268" spans="2:108" s="94" customFormat="1" x14ac:dyDescent="0.25">
      <c r="B268" s="100"/>
      <c r="C268" s="90"/>
      <c r="I268" s="101"/>
      <c r="J268" s="101"/>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row>
    <row r="269" spans="2:108" s="94" customFormat="1" x14ac:dyDescent="0.25">
      <c r="B269" s="100"/>
      <c r="C269" s="90"/>
      <c r="I269" s="101"/>
      <c r="J269" s="101"/>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row>
    <row r="270" spans="2:108" s="94" customFormat="1" x14ac:dyDescent="0.25">
      <c r="B270" s="100"/>
      <c r="C270" s="90"/>
      <c r="I270" s="101"/>
      <c r="J270" s="101"/>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row>
    <row r="271" spans="2:108" s="94" customFormat="1" x14ac:dyDescent="0.25">
      <c r="B271" s="100"/>
      <c r="C271" s="90"/>
      <c r="I271" s="101"/>
      <c r="J271" s="101"/>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row>
    <row r="272" spans="2:108" s="94" customFormat="1" x14ac:dyDescent="0.25">
      <c r="B272" s="100"/>
      <c r="C272" s="90"/>
      <c r="I272" s="101"/>
      <c r="J272" s="101"/>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row>
    <row r="273" spans="2:108" s="94" customFormat="1" x14ac:dyDescent="0.25">
      <c r="B273" s="100"/>
      <c r="C273" s="90"/>
      <c r="I273" s="101"/>
      <c r="J273" s="101"/>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row>
    <row r="274" spans="2:108" s="94" customFormat="1" x14ac:dyDescent="0.25">
      <c r="B274" s="100"/>
      <c r="C274" s="90"/>
      <c r="I274" s="101"/>
      <c r="J274" s="101"/>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row>
    <row r="275" spans="2:108" s="94" customFormat="1" x14ac:dyDescent="0.25">
      <c r="B275" s="100"/>
      <c r="C275" s="90"/>
      <c r="I275" s="101"/>
      <c r="J275" s="101"/>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row>
    <row r="276" spans="2:108" s="94" customFormat="1" x14ac:dyDescent="0.25">
      <c r="B276" s="100"/>
      <c r="C276" s="90"/>
      <c r="I276" s="101"/>
      <c r="J276" s="101"/>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row>
    <row r="277" spans="2:108" s="94" customFormat="1" x14ac:dyDescent="0.25">
      <c r="B277" s="100"/>
      <c r="C277" s="90"/>
      <c r="I277" s="101"/>
      <c r="J277" s="101"/>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row>
    <row r="278" spans="2:108" s="94" customFormat="1" x14ac:dyDescent="0.25">
      <c r="B278" s="100"/>
      <c r="C278" s="90"/>
      <c r="I278" s="101"/>
      <c r="J278" s="101"/>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row>
    <row r="279" spans="2:108" s="94" customFormat="1" x14ac:dyDescent="0.25">
      <c r="B279" s="100"/>
      <c r="C279" s="90"/>
      <c r="I279" s="101"/>
      <c r="J279" s="101"/>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row>
    <row r="280" spans="2:108" s="94" customFormat="1" x14ac:dyDescent="0.25">
      <c r="B280" s="100"/>
      <c r="C280" s="90"/>
      <c r="I280" s="101"/>
      <c r="J280" s="101"/>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row>
    <row r="281" spans="2:108" s="94" customFormat="1" x14ac:dyDescent="0.25">
      <c r="B281" s="100"/>
      <c r="C281" s="90"/>
      <c r="I281" s="101"/>
      <c r="J281" s="101"/>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row>
    <row r="282" spans="2:108" s="94" customFormat="1" x14ac:dyDescent="0.25">
      <c r="B282" s="100"/>
      <c r="C282" s="90"/>
      <c r="I282" s="101"/>
      <c r="J282" s="101"/>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row>
    <row r="283" spans="2:108" s="94" customFormat="1" x14ac:dyDescent="0.25">
      <c r="B283" s="100"/>
      <c r="C283" s="90"/>
      <c r="I283" s="101"/>
      <c r="J283" s="101"/>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row>
    <row r="284" spans="2:108" s="94" customFormat="1" x14ac:dyDescent="0.25">
      <c r="B284" s="100"/>
      <c r="C284" s="90"/>
      <c r="I284" s="101"/>
      <c r="J284" s="101"/>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row>
    <row r="285" spans="2:108" s="94" customFormat="1" x14ac:dyDescent="0.25">
      <c r="B285" s="100"/>
      <c r="C285" s="90"/>
      <c r="I285" s="101"/>
      <c r="J285" s="101"/>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row>
    <row r="286" spans="2:108" s="94" customFormat="1" x14ac:dyDescent="0.25">
      <c r="B286" s="100"/>
      <c r="C286" s="90"/>
      <c r="I286" s="101"/>
      <c r="J286" s="101"/>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row>
    <row r="287" spans="2:108" s="94" customFormat="1" x14ac:dyDescent="0.25">
      <c r="B287" s="100"/>
      <c r="C287" s="90"/>
      <c r="I287" s="101"/>
      <c r="J287" s="101"/>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row>
    <row r="288" spans="2:108" s="94" customFormat="1" x14ac:dyDescent="0.25">
      <c r="B288" s="100"/>
      <c r="C288" s="90"/>
      <c r="I288" s="101"/>
      <c r="J288" s="101"/>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row>
    <row r="289" spans="2:108" s="94" customFormat="1" x14ac:dyDescent="0.25">
      <c r="B289" s="100"/>
      <c r="C289" s="90"/>
      <c r="I289" s="101"/>
      <c r="J289" s="101"/>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row>
    <row r="290" spans="2:108" s="94" customFormat="1" x14ac:dyDescent="0.25">
      <c r="B290" s="100"/>
      <c r="C290" s="90"/>
      <c r="I290" s="101"/>
      <c r="J290" s="101"/>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row>
    <row r="291" spans="2:108" s="94" customFormat="1" x14ac:dyDescent="0.25">
      <c r="B291" s="100"/>
      <c r="C291" s="90"/>
      <c r="I291" s="101"/>
      <c r="J291" s="101"/>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row>
    <row r="292" spans="2:108" s="94" customFormat="1" x14ac:dyDescent="0.25">
      <c r="B292" s="100"/>
      <c r="C292" s="90"/>
      <c r="I292" s="101"/>
      <c r="J292" s="101"/>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row>
    <row r="293" spans="2:108" s="94" customFormat="1" x14ac:dyDescent="0.25">
      <c r="B293" s="100"/>
      <c r="C293" s="90"/>
      <c r="I293" s="101"/>
      <c r="J293" s="101"/>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row>
    <row r="294" spans="2:108" s="94" customFormat="1" x14ac:dyDescent="0.25">
      <c r="B294" s="100"/>
      <c r="C294" s="90"/>
      <c r="I294" s="101"/>
      <c r="J294" s="101"/>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row>
    <row r="295" spans="2:108" s="94" customFormat="1" x14ac:dyDescent="0.25">
      <c r="B295" s="100"/>
      <c r="C295" s="90"/>
      <c r="I295" s="101"/>
      <c r="J295" s="101"/>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row>
    <row r="296" spans="2:108" s="94" customFormat="1" x14ac:dyDescent="0.25">
      <c r="B296" s="100"/>
      <c r="C296" s="90"/>
      <c r="I296" s="101"/>
      <c r="J296" s="101"/>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row>
    <row r="297" spans="2:108" s="94" customFormat="1" x14ac:dyDescent="0.25">
      <c r="B297" s="100"/>
      <c r="C297" s="90"/>
      <c r="I297" s="101"/>
      <c r="J297" s="101"/>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row>
    <row r="298" spans="2:108" s="94" customFormat="1" x14ac:dyDescent="0.25">
      <c r="B298" s="100"/>
      <c r="C298" s="90"/>
      <c r="I298" s="101"/>
      <c r="J298" s="101"/>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row>
    <row r="299" spans="2:108" s="94" customFormat="1" x14ac:dyDescent="0.25">
      <c r="B299" s="100"/>
      <c r="C299" s="90"/>
      <c r="I299" s="101"/>
      <c r="J299" s="101"/>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row>
    <row r="300" spans="2:108" s="94" customFormat="1" x14ac:dyDescent="0.25">
      <c r="B300" s="100"/>
      <c r="C300" s="90"/>
      <c r="I300" s="101"/>
      <c r="J300" s="101"/>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row>
    <row r="301" spans="2:108" s="94" customFormat="1" x14ac:dyDescent="0.25">
      <c r="B301" s="100"/>
      <c r="C301" s="90"/>
      <c r="I301" s="101"/>
      <c r="J301" s="101"/>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row>
    <row r="302" spans="2:108" s="94" customFormat="1" x14ac:dyDescent="0.25">
      <c r="B302" s="100"/>
      <c r="C302" s="90"/>
      <c r="I302" s="101"/>
      <c r="J302" s="101"/>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row>
    <row r="303" spans="2:108" s="94" customFormat="1" x14ac:dyDescent="0.25">
      <c r="B303" s="100"/>
      <c r="C303" s="90"/>
      <c r="I303" s="101"/>
      <c r="J303" s="101"/>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row>
    <row r="304" spans="2:108" s="94" customFormat="1" x14ac:dyDescent="0.25">
      <c r="B304" s="100"/>
      <c r="C304" s="90"/>
      <c r="I304" s="101"/>
      <c r="J304" s="101"/>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row>
    <row r="305" spans="2:108" s="94" customFormat="1" x14ac:dyDescent="0.25">
      <c r="B305" s="100"/>
      <c r="C305" s="90"/>
      <c r="I305" s="101"/>
      <c r="J305" s="101"/>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row>
    <row r="306" spans="2:108" s="94" customFormat="1" x14ac:dyDescent="0.25">
      <c r="B306" s="100"/>
      <c r="C306" s="90"/>
      <c r="I306" s="101"/>
      <c r="J306" s="101"/>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row>
    <row r="307" spans="2:108" s="94" customFormat="1" x14ac:dyDescent="0.25">
      <c r="B307" s="100"/>
      <c r="C307" s="90"/>
      <c r="I307" s="101"/>
      <c r="J307" s="101"/>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row>
    <row r="308" spans="2:108" s="94" customFormat="1" x14ac:dyDescent="0.25">
      <c r="B308" s="100"/>
      <c r="C308" s="90"/>
      <c r="I308" s="101"/>
      <c r="J308" s="101"/>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row>
    <row r="309" spans="2:108" s="94" customFormat="1" x14ac:dyDescent="0.25">
      <c r="B309" s="100"/>
      <c r="C309" s="90"/>
      <c r="I309" s="101"/>
      <c r="J309" s="101"/>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row>
    <row r="310" spans="2:108" s="94" customFormat="1" x14ac:dyDescent="0.25">
      <c r="B310" s="100"/>
      <c r="C310" s="90"/>
      <c r="I310" s="101"/>
      <c r="J310" s="101"/>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row>
    <row r="311" spans="2:108" s="94" customFormat="1" x14ac:dyDescent="0.25">
      <c r="B311" s="100"/>
      <c r="C311" s="90"/>
      <c r="I311" s="101"/>
      <c r="J311" s="101"/>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row>
    <row r="312" spans="2:108" s="94" customFormat="1" x14ac:dyDescent="0.25">
      <c r="B312" s="100"/>
      <c r="C312" s="90"/>
      <c r="I312" s="101"/>
      <c r="J312" s="101"/>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row>
    <row r="313" spans="2:108" s="94" customFormat="1" x14ac:dyDescent="0.25">
      <c r="B313" s="100"/>
      <c r="C313" s="90"/>
      <c r="I313" s="101"/>
      <c r="J313" s="101"/>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row>
    <row r="314" spans="2:108" s="94" customFormat="1" x14ac:dyDescent="0.25">
      <c r="B314" s="100"/>
      <c r="C314" s="90"/>
      <c r="I314" s="101"/>
      <c r="J314" s="101"/>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row>
    <row r="315" spans="2:108" s="94" customFormat="1" x14ac:dyDescent="0.25">
      <c r="B315" s="100"/>
      <c r="C315" s="90"/>
      <c r="I315" s="101"/>
      <c r="J315" s="101"/>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row>
    <row r="316" spans="2:108" s="94" customFormat="1" x14ac:dyDescent="0.25">
      <c r="B316" s="100"/>
      <c r="C316" s="90"/>
      <c r="I316" s="101"/>
      <c r="J316" s="101"/>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row>
    <row r="317" spans="2:108" s="94" customFormat="1" x14ac:dyDescent="0.25">
      <c r="B317" s="100"/>
      <c r="C317" s="90"/>
      <c r="I317" s="101"/>
      <c r="J317" s="101"/>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row>
    <row r="318" spans="2:108" s="94" customFormat="1" x14ac:dyDescent="0.25">
      <c r="B318" s="100"/>
      <c r="C318" s="90"/>
      <c r="I318" s="101"/>
      <c r="J318" s="101"/>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row>
    <row r="319" spans="2:108" s="94" customFormat="1" x14ac:dyDescent="0.25">
      <c r="B319" s="100"/>
      <c r="C319" s="90"/>
      <c r="I319" s="101"/>
      <c r="J319" s="101"/>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row>
    <row r="320" spans="2:108" s="94" customFormat="1" x14ac:dyDescent="0.25">
      <c r="B320" s="100"/>
      <c r="C320" s="90"/>
      <c r="I320" s="101"/>
      <c r="J320" s="101"/>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row>
    <row r="321" spans="2:108" s="94" customFormat="1" x14ac:dyDescent="0.25">
      <c r="B321" s="100"/>
      <c r="C321" s="90"/>
      <c r="I321" s="101"/>
      <c r="J321" s="101"/>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row>
    <row r="322" spans="2:108" s="94" customFormat="1" x14ac:dyDescent="0.25">
      <c r="B322" s="100"/>
      <c r="C322" s="90"/>
      <c r="I322" s="101"/>
      <c r="J322" s="101"/>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row>
    <row r="323" spans="2:108" s="94" customFormat="1" x14ac:dyDescent="0.25">
      <c r="B323" s="100"/>
      <c r="C323" s="90"/>
      <c r="I323" s="101"/>
      <c r="J323" s="101"/>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row>
    <row r="324" spans="2:108" s="94" customFormat="1" x14ac:dyDescent="0.25">
      <c r="B324" s="100"/>
      <c r="C324" s="90"/>
      <c r="I324" s="101"/>
      <c r="J324" s="101"/>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row>
    <row r="325" spans="2:108" s="94" customFormat="1" x14ac:dyDescent="0.25">
      <c r="B325" s="100"/>
      <c r="C325" s="90"/>
      <c r="I325" s="101"/>
      <c r="J325" s="101"/>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row>
    <row r="326" spans="2:108" s="94" customFormat="1" x14ac:dyDescent="0.25">
      <c r="B326" s="100"/>
      <c r="C326" s="90"/>
      <c r="I326" s="101"/>
      <c r="J326" s="101"/>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row>
    <row r="327" spans="2:108" s="94" customFormat="1" x14ac:dyDescent="0.25">
      <c r="B327" s="100"/>
      <c r="C327" s="90"/>
      <c r="I327" s="101"/>
      <c r="J327" s="101"/>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row>
    <row r="328" spans="2:108" s="94" customFormat="1" x14ac:dyDescent="0.25">
      <c r="B328" s="100"/>
      <c r="C328" s="90"/>
      <c r="I328" s="101"/>
      <c r="J328" s="101"/>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row>
    <row r="329" spans="2:108" s="94" customFormat="1" x14ac:dyDescent="0.25">
      <c r="B329" s="100"/>
      <c r="C329" s="90"/>
      <c r="I329" s="101"/>
      <c r="J329" s="101"/>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row>
    <row r="330" spans="2:108" s="94" customFormat="1" x14ac:dyDescent="0.25">
      <c r="B330" s="100"/>
      <c r="C330" s="90"/>
      <c r="I330" s="101"/>
      <c r="J330" s="101"/>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row>
    <row r="331" spans="2:108" s="94" customFormat="1" x14ac:dyDescent="0.25">
      <c r="B331" s="100"/>
      <c r="C331" s="90"/>
      <c r="I331" s="101"/>
      <c r="J331" s="101"/>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row>
    <row r="332" spans="2:108" s="94" customFormat="1" x14ac:dyDescent="0.25">
      <c r="B332" s="100"/>
      <c r="C332" s="90"/>
      <c r="I332" s="101"/>
      <c r="J332" s="101"/>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row>
    <row r="333" spans="2:108" s="94" customFormat="1" x14ac:dyDescent="0.25">
      <c r="B333" s="100"/>
      <c r="C333" s="90"/>
      <c r="I333" s="101"/>
      <c r="J333" s="101"/>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row>
    <row r="334" spans="2:108" s="94" customFormat="1" x14ac:dyDescent="0.25">
      <c r="B334" s="100"/>
      <c r="C334" s="90"/>
      <c r="I334" s="101"/>
      <c r="J334" s="101"/>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row>
    <row r="335" spans="2:108" s="94" customFormat="1" x14ac:dyDescent="0.25">
      <c r="B335" s="100"/>
      <c r="C335" s="90"/>
      <c r="I335" s="101"/>
      <c r="J335" s="101"/>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row>
    <row r="336" spans="2:108" s="94" customFormat="1" x14ac:dyDescent="0.25">
      <c r="B336" s="100"/>
      <c r="C336" s="90"/>
      <c r="I336" s="101"/>
      <c r="J336" s="101"/>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row>
    <row r="337" spans="2:108" s="94" customFormat="1" x14ac:dyDescent="0.25">
      <c r="B337" s="100"/>
      <c r="C337" s="90"/>
      <c r="I337" s="101"/>
      <c r="J337" s="101"/>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row>
    <row r="338" spans="2:108" s="94" customFormat="1" x14ac:dyDescent="0.25">
      <c r="B338" s="100"/>
      <c r="C338" s="90"/>
      <c r="I338" s="101"/>
      <c r="J338" s="101"/>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row>
    <row r="339" spans="2:108" s="94" customFormat="1" x14ac:dyDescent="0.25">
      <c r="B339" s="100"/>
      <c r="C339" s="90"/>
      <c r="I339" s="101"/>
      <c r="J339" s="101"/>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row>
    <row r="340" spans="2:108" s="94" customFormat="1" x14ac:dyDescent="0.25">
      <c r="B340" s="100"/>
      <c r="C340" s="90"/>
      <c r="I340" s="101"/>
      <c r="J340" s="101"/>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row>
    <row r="341" spans="2:108" s="94" customFormat="1" x14ac:dyDescent="0.25">
      <c r="B341" s="100"/>
      <c r="C341" s="90"/>
      <c r="I341" s="101"/>
      <c r="J341" s="101"/>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row>
    <row r="342" spans="2:108" s="94" customFormat="1" x14ac:dyDescent="0.25">
      <c r="B342" s="100"/>
      <c r="C342" s="90"/>
      <c r="I342" s="101"/>
      <c r="J342" s="101"/>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row>
    <row r="343" spans="2:108" s="94" customFormat="1" x14ac:dyDescent="0.25">
      <c r="B343" s="100"/>
      <c r="C343" s="90"/>
      <c r="I343" s="101"/>
      <c r="J343" s="101"/>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row>
    <row r="344" spans="2:108" s="94" customFormat="1" x14ac:dyDescent="0.25">
      <c r="B344" s="100"/>
      <c r="C344" s="90"/>
      <c r="I344" s="101"/>
      <c r="J344" s="101"/>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row>
    <row r="345" spans="2:108" s="94" customFormat="1" x14ac:dyDescent="0.25">
      <c r="B345" s="100"/>
      <c r="C345" s="90"/>
      <c r="I345" s="101"/>
      <c r="J345" s="101"/>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row>
    <row r="346" spans="2:108" s="94" customFormat="1" x14ac:dyDescent="0.25">
      <c r="B346" s="100"/>
      <c r="C346" s="90"/>
      <c r="I346" s="101"/>
      <c r="J346" s="101"/>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row>
    <row r="347" spans="2:108" s="94" customFormat="1" x14ac:dyDescent="0.25">
      <c r="B347" s="100"/>
      <c r="C347" s="90"/>
      <c r="I347" s="101"/>
      <c r="J347" s="101"/>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row>
    <row r="348" spans="2:108" s="94" customFormat="1" x14ac:dyDescent="0.25">
      <c r="B348" s="100"/>
      <c r="C348" s="90"/>
      <c r="I348" s="101"/>
      <c r="J348" s="101"/>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row>
    <row r="349" spans="2:108" s="94" customFormat="1" x14ac:dyDescent="0.25">
      <c r="B349" s="100"/>
      <c r="C349" s="90"/>
      <c r="I349" s="101"/>
      <c r="J349" s="101"/>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row>
    <row r="350" spans="2:108" s="94" customFormat="1" x14ac:dyDescent="0.25">
      <c r="B350" s="100"/>
      <c r="C350" s="90"/>
      <c r="I350" s="101"/>
      <c r="J350" s="101"/>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row>
    <row r="351" spans="2:108" s="94" customFormat="1" x14ac:dyDescent="0.25">
      <c r="B351" s="100"/>
      <c r="C351" s="90"/>
      <c r="I351" s="101"/>
      <c r="J351" s="101"/>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row>
    <row r="352" spans="2:108" s="94" customFormat="1" x14ac:dyDescent="0.25">
      <c r="B352" s="100"/>
      <c r="C352" s="90"/>
      <c r="I352" s="101"/>
      <c r="J352" s="101"/>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row>
    <row r="353" spans="2:108" s="94" customFormat="1" x14ac:dyDescent="0.25">
      <c r="B353" s="100"/>
      <c r="C353" s="90"/>
      <c r="I353" s="101"/>
      <c r="J353" s="101"/>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row>
    <row r="354" spans="2:108" s="94" customFormat="1" x14ac:dyDescent="0.25">
      <c r="B354" s="100"/>
      <c r="C354" s="90"/>
      <c r="I354" s="101"/>
      <c r="J354" s="101"/>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row>
    <row r="355" spans="2:108" s="94" customFormat="1" x14ac:dyDescent="0.25">
      <c r="B355" s="100"/>
      <c r="C355" s="90"/>
      <c r="I355" s="101"/>
      <c r="J355" s="101"/>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row>
    <row r="356" spans="2:108" s="94" customFormat="1" x14ac:dyDescent="0.25">
      <c r="B356" s="100"/>
      <c r="C356" s="90"/>
      <c r="I356" s="101"/>
      <c r="J356" s="101"/>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row>
    <row r="357" spans="2:108" s="94" customFormat="1" x14ac:dyDescent="0.25">
      <c r="B357" s="100"/>
      <c r="C357" s="90"/>
      <c r="I357" s="101"/>
      <c r="J357" s="101"/>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row>
    <row r="358" spans="2:108" s="94" customFormat="1" x14ac:dyDescent="0.25">
      <c r="B358" s="100"/>
      <c r="C358" s="90"/>
      <c r="I358" s="101"/>
      <c r="J358" s="101"/>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row>
    <row r="359" spans="2:108" s="94" customFormat="1" x14ac:dyDescent="0.25">
      <c r="B359" s="100"/>
      <c r="C359" s="90"/>
      <c r="I359" s="101"/>
      <c r="J359" s="101"/>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row>
    <row r="360" spans="2:108" s="94" customFormat="1" x14ac:dyDescent="0.25">
      <c r="B360" s="100"/>
      <c r="C360" s="90"/>
      <c r="I360" s="101"/>
      <c r="J360" s="101"/>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row>
    <row r="361" spans="2:108" s="94" customFormat="1" x14ac:dyDescent="0.25">
      <c r="B361" s="100"/>
      <c r="C361" s="90"/>
      <c r="I361" s="101"/>
      <c r="J361" s="101"/>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row>
    <row r="362" spans="2:108" s="94" customFormat="1" x14ac:dyDescent="0.25">
      <c r="B362" s="100"/>
      <c r="C362" s="90"/>
      <c r="I362" s="101"/>
      <c r="J362" s="101"/>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row>
    <row r="363" spans="2:108" s="94" customFormat="1" x14ac:dyDescent="0.25">
      <c r="B363" s="100"/>
      <c r="C363" s="90"/>
      <c r="I363" s="101"/>
      <c r="J363" s="101"/>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row>
    <row r="364" spans="2:108" s="94" customFormat="1" x14ac:dyDescent="0.25">
      <c r="B364" s="100"/>
      <c r="C364" s="90"/>
      <c r="I364" s="101"/>
      <c r="J364" s="101"/>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row>
    <row r="365" spans="2:108" s="94" customFormat="1" x14ac:dyDescent="0.25">
      <c r="B365" s="100"/>
      <c r="C365" s="90"/>
      <c r="I365" s="101"/>
      <c r="J365" s="101"/>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row>
    <row r="366" spans="2:108" s="94" customFormat="1" x14ac:dyDescent="0.25">
      <c r="B366" s="100"/>
      <c r="C366" s="90"/>
      <c r="I366" s="101"/>
      <c r="J366" s="101"/>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row>
    <row r="367" spans="2:108" s="94" customFormat="1" x14ac:dyDescent="0.25">
      <c r="B367" s="100"/>
      <c r="C367" s="90"/>
      <c r="I367" s="101"/>
      <c r="J367" s="101"/>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row>
    <row r="368" spans="2:108" s="94" customFormat="1" x14ac:dyDescent="0.25">
      <c r="B368" s="100"/>
      <c r="C368" s="90"/>
      <c r="I368" s="101"/>
      <c r="J368" s="101"/>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row>
    <row r="369" spans="2:108" s="94" customFormat="1" x14ac:dyDescent="0.25">
      <c r="B369" s="100"/>
      <c r="C369" s="90"/>
      <c r="I369" s="101"/>
      <c r="J369" s="101"/>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row>
    <row r="370" spans="2:108" s="94" customFormat="1" x14ac:dyDescent="0.25">
      <c r="B370" s="100"/>
      <c r="C370" s="90"/>
      <c r="I370" s="101"/>
      <c r="J370" s="101"/>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row>
    <row r="371" spans="2:108" s="94" customFormat="1" x14ac:dyDescent="0.25">
      <c r="B371" s="100"/>
      <c r="C371" s="90"/>
      <c r="I371" s="101"/>
      <c r="J371" s="101"/>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row>
    <row r="372" spans="2:108" s="94" customFormat="1" x14ac:dyDescent="0.25">
      <c r="B372" s="100"/>
      <c r="C372" s="90"/>
      <c r="I372" s="101"/>
      <c r="J372" s="101"/>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row>
    <row r="373" spans="2:108" s="94" customFormat="1" x14ac:dyDescent="0.25">
      <c r="B373" s="100"/>
      <c r="C373" s="90"/>
      <c r="I373" s="101"/>
      <c r="J373" s="101"/>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row>
    <row r="374" spans="2:108" s="94" customFormat="1" x14ac:dyDescent="0.25">
      <c r="B374" s="100"/>
      <c r="C374" s="90"/>
      <c r="I374" s="101"/>
      <c r="J374" s="101"/>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row>
    <row r="375" spans="2:108" s="94" customFormat="1" x14ac:dyDescent="0.25">
      <c r="B375" s="100"/>
      <c r="C375" s="90"/>
      <c r="I375" s="101"/>
      <c r="J375" s="101"/>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row>
    <row r="376" spans="2:108" s="94" customFormat="1" x14ac:dyDescent="0.25">
      <c r="B376" s="100"/>
      <c r="C376" s="90"/>
      <c r="I376" s="101"/>
      <c r="J376" s="101"/>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row>
    <row r="377" spans="2:108" s="94" customFormat="1" x14ac:dyDescent="0.25">
      <c r="B377" s="100"/>
      <c r="C377" s="90"/>
      <c r="I377" s="101"/>
      <c r="J377" s="101"/>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row>
    <row r="378" spans="2:108" s="94" customFormat="1" x14ac:dyDescent="0.25">
      <c r="B378" s="100"/>
      <c r="C378" s="90"/>
      <c r="I378" s="101"/>
      <c r="J378" s="101"/>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row>
    <row r="379" spans="2:108" s="94" customFormat="1" x14ac:dyDescent="0.25">
      <c r="B379" s="100"/>
      <c r="C379" s="90"/>
      <c r="I379" s="101"/>
      <c r="J379" s="101"/>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row>
    <row r="380" spans="2:108" s="94" customFormat="1" x14ac:dyDescent="0.25">
      <c r="B380" s="100"/>
      <c r="C380" s="90"/>
      <c r="I380" s="101"/>
      <c r="J380" s="101"/>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row>
    <row r="381" spans="2:108" s="94" customFormat="1" x14ac:dyDescent="0.25">
      <c r="B381" s="100"/>
      <c r="C381" s="90"/>
      <c r="I381" s="101"/>
      <c r="J381" s="101"/>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row>
    <row r="382" spans="2:108" s="94" customFormat="1" x14ac:dyDescent="0.25">
      <c r="B382" s="100"/>
      <c r="C382" s="90"/>
      <c r="I382" s="101"/>
      <c r="J382" s="101"/>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row>
    <row r="383" spans="2:108" s="94" customFormat="1" x14ac:dyDescent="0.25">
      <c r="B383" s="100"/>
      <c r="C383" s="90"/>
      <c r="I383" s="101"/>
      <c r="J383" s="101"/>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row>
    <row r="384" spans="2:108" s="94" customFormat="1" x14ac:dyDescent="0.25">
      <c r="B384" s="100"/>
      <c r="C384" s="90"/>
      <c r="I384" s="101"/>
      <c r="J384" s="101"/>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row>
    <row r="385" spans="2:108" s="94" customFormat="1" x14ac:dyDescent="0.25">
      <c r="B385" s="100"/>
      <c r="C385" s="90"/>
      <c r="I385" s="101"/>
      <c r="J385" s="101"/>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row>
    <row r="386" spans="2:108" s="94" customFormat="1" x14ac:dyDescent="0.25">
      <c r="B386" s="100"/>
      <c r="C386" s="90"/>
      <c r="I386" s="101"/>
      <c r="J386" s="101"/>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row>
    <row r="387" spans="2:108" s="94" customFormat="1" x14ac:dyDescent="0.25">
      <c r="B387" s="100"/>
      <c r="C387" s="90"/>
      <c r="I387" s="101"/>
      <c r="J387" s="101"/>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row>
    <row r="388" spans="2:108" s="94" customFormat="1" x14ac:dyDescent="0.25">
      <c r="B388" s="100"/>
      <c r="C388" s="90"/>
      <c r="I388" s="101"/>
      <c r="J388" s="101"/>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row>
    <row r="389" spans="2:108" s="94" customFormat="1" x14ac:dyDescent="0.25">
      <c r="B389" s="100"/>
      <c r="C389" s="90"/>
      <c r="I389" s="101"/>
      <c r="J389" s="101"/>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row>
    <row r="390" spans="2:108" s="94" customFormat="1" x14ac:dyDescent="0.25">
      <c r="B390" s="100"/>
      <c r="C390" s="90"/>
      <c r="I390" s="101"/>
      <c r="J390" s="101"/>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row>
    <row r="391" spans="2:108" s="94" customFormat="1" x14ac:dyDescent="0.25">
      <c r="B391" s="100"/>
      <c r="C391" s="90"/>
      <c r="I391" s="101"/>
      <c r="J391" s="101"/>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row>
    <row r="392" spans="2:108" s="94" customFormat="1" x14ac:dyDescent="0.25">
      <c r="B392" s="100"/>
      <c r="C392" s="90"/>
      <c r="I392" s="101"/>
      <c r="J392" s="101"/>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row>
    <row r="393" spans="2:108" s="94" customFormat="1" x14ac:dyDescent="0.25">
      <c r="B393" s="100"/>
      <c r="C393" s="90"/>
      <c r="I393" s="101"/>
      <c r="J393" s="101"/>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row>
    <row r="394" spans="2:108" s="94" customFormat="1" x14ac:dyDescent="0.25">
      <c r="B394" s="100"/>
      <c r="C394" s="90"/>
      <c r="I394" s="101"/>
      <c r="J394" s="101"/>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row>
    <row r="395" spans="2:108" s="94" customFormat="1" x14ac:dyDescent="0.25">
      <c r="B395" s="100"/>
      <c r="C395" s="90"/>
      <c r="I395" s="101"/>
      <c r="J395" s="101"/>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row>
    <row r="396" spans="2:108" s="94" customFormat="1" x14ac:dyDescent="0.25">
      <c r="B396" s="100"/>
      <c r="C396" s="90"/>
      <c r="I396" s="101"/>
      <c r="J396" s="101"/>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row>
    <row r="397" spans="2:108" s="94" customFormat="1" x14ac:dyDescent="0.25">
      <c r="B397" s="100"/>
      <c r="C397" s="90"/>
      <c r="I397" s="101"/>
      <c r="J397" s="101"/>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row>
    <row r="398" spans="2:108" s="94" customFormat="1" x14ac:dyDescent="0.25">
      <c r="B398" s="100"/>
      <c r="C398" s="90"/>
      <c r="I398" s="101"/>
      <c r="J398" s="101"/>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row>
    <row r="399" spans="2:108" s="94" customFormat="1" x14ac:dyDescent="0.25">
      <c r="B399" s="100"/>
      <c r="C399" s="90"/>
      <c r="I399" s="101"/>
      <c r="J399" s="101"/>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row>
    <row r="400" spans="2:108" s="94" customFormat="1" x14ac:dyDescent="0.25">
      <c r="B400" s="100"/>
      <c r="C400" s="90"/>
      <c r="I400" s="101"/>
      <c r="J400" s="101"/>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row>
    <row r="401" spans="2:108" s="94" customFormat="1" x14ac:dyDescent="0.25">
      <c r="B401" s="100"/>
      <c r="C401" s="90"/>
      <c r="I401" s="101"/>
      <c r="J401" s="101"/>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row>
    <row r="402" spans="2:108" s="94" customFormat="1" x14ac:dyDescent="0.25">
      <c r="B402" s="100"/>
      <c r="C402" s="90"/>
      <c r="I402" s="101"/>
      <c r="J402" s="101"/>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row>
    <row r="403" spans="2:108" s="94" customFormat="1" x14ac:dyDescent="0.25">
      <c r="B403" s="100"/>
      <c r="C403" s="90"/>
      <c r="I403" s="101"/>
      <c r="J403" s="101"/>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row>
    <row r="404" spans="2:108" s="94" customFormat="1" x14ac:dyDescent="0.25">
      <c r="B404" s="100"/>
      <c r="C404" s="90"/>
      <c r="I404" s="101"/>
      <c r="J404" s="101"/>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row>
    <row r="405" spans="2:108" s="94" customFormat="1" x14ac:dyDescent="0.25">
      <c r="B405" s="100"/>
      <c r="C405" s="90"/>
      <c r="I405" s="101"/>
      <c r="J405" s="101"/>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row>
    <row r="406" spans="2:108" s="94" customFormat="1" x14ac:dyDescent="0.25">
      <c r="B406" s="100"/>
      <c r="C406" s="90"/>
      <c r="I406" s="101"/>
      <c r="J406" s="101"/>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row>
    <row r="407" spans="2:108" s="94" customFormat="1" x14ac:dyDescent="0.25">
      <c r="B407" s="100"/>
      <c r="C407" s="90"/>
      <c r="I407" s="101"/>
      <c r="J407" s="101"/>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row>
    <row r="408" spans="2:108" s="94" customFormat="1" x14ac:dyDescent="0.25">
      <c r="B408" s="100"/>
      <c r="C408" s="90"/>
      <c r="I408" s="101"/>
      <c r="J408" s="101"/>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row>
    <row r="409" spans="2:108" s="94" customFormat="1" x14ac:dyDescent="0.25">
      <c r="B409" s="100"/>
      <c r="C409" s="90"/>
      <c r="I409" s="101"/>
      <c r="J409" s="101"/>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row>
    <row r="410" spans="2:108" s="94" customFormat="1" x14ac:dyDescent="0.25">
      <c r="B410" s="100"/>
      <c r="C410" s="90"/>
      <c r="I410" s="101"/>
      <c r="J410" s="101"/>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row>
    <row r="411" spans="2:108" s="94" customFormat="1" x14ac:dyDescent="0.25">
      <c r="B411" s="100"/>
      <c r="C411" s="90"/>
      <c r="I411" s="101"/>
      <c r="J411" s="101"/>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row>
    <row r="412" spans="2:108" s="94" customFormat="1" x14ac:dyDescent="0.25">
      <c r="B412" s="100"/>
      <c r="C412" s="90"/>
      <c r="I412" s="101"/>
      <c r="J412" s="101"/>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row>
    <row r="413" spans="2:108" s="94" customFormat="1" x14ac:dyDescent="0.25">
      <c r="B413" s="100"/>
      <c r="C413" s="90"/>
      <c r="I413" s="101"/>
      <c r="J413" s="101"/>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row>
    <row r="414" spans="2:108" s="94" customFormat="1" x14ac:dyDescent="0.25">
      <c r="B414" s="100"/>
      <c r="C414" s="90"/>
      <c r="I414" s="101"/>
      <c r="J414" s="101"/>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row>
    <row r="415" spans="2:108" s="94" customFormat="1" x14ac:dyDescent="0.25">
      <c r="B415" s="100"/>
      <c r="C415" s="90"/>
      <c r="I415" s="101"/>
      <c r="J415" s="101"/>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row>
    <row r="416" spans="2:108" s="94" customFormat="1" x14ac:dyDescent="0.25">
      <c r="B416" s="100"/>
      <c r="C416" s="90"/>
      <c r="I416" s="101"/>
      <c r="J416" s="101"/>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row>
    <row r="417" spans="2:108" s="94" customFormat="1" x14ac:dyDescent="0.25">
      <c r="B417" s="100"/>
      <c r="C417" s="90"/>
      <c r="I417" s="101"/>
      <c r="J417" s="101"/>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row>
    <row r="418" spans="2:108" s="94" customFormat="1" x14ac:dyDescent="0.25">
      <c r="B418" s="100"/>
      <c r="C418" s="90"/>
      <c r="I418" s="101"/>
      <c r="J418" s="101"/>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row>
    <row r="419" spans="2:108" s="94" customFormat="1" x14ac:dyDescent="0.25">
      <c r="B419" s="100"/>
      <c r="C419" s="90"/>
      <c r="I419" s="101"/>
      <c r="J419" s="101"/>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row>
    <row r="420" spans="2:108" s="94" customFormat="1" x14ac:dyDescent="0.25">
      <c r="B420" s="100"/>
      <c r="C420" s="90"/>
      <c r="I420" s="101"/>
      <c r="J420" s="101"/>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row>
    <row r="421" spans="2:108" s="94" customFormat="1" x14ac:dyDescent="0.25">
      <c r="B421" s="100"/>
      <c r="C421" s="90"/>
      <c r="I421" s="101"/>
      <c r="J421" s="101"/>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row>
    <row r="422" spans="2:108" s="94" customFormat="1" x14ac:dyDescent="0.25">
      <c r="B422" s="100"/>
      <c r="C422" s="90"/>
      <c r="I422" s="101"/>
      <c r="J422" s="101"/>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row>
    <row r="423" spans="2:108" s="94" customFormat="1" x14ac:dyDescent="0.25">
      <c r="B423" s="100"/>
      <c r="C423" s="90"/>
      <c r="I423" s="101"/>
      <c r="J423" s="101"/>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row>
    <row r="424" spans="2:108" s="94" customFormat="1" x14ac:dyDescent="0.25">
      <c r="B424" s="100"/>
      <c r="C424" s="90"/>
      <c r="I424" s="101"/>
      <c r="J424" s="101"/>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row>
    <row r="425" spans="2:108" s="94" customFormat="1" x14ac:dyDescent="0.25">
      <c r="B425" s="100"/>
      <c r="C425" s="90"/>
      <c r="I425" s="101"/>
      <c r="J425" s="101"/>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row>
    <row r="426" spans="2:108" s="94" customFormat="1" x14ac:dyDescent="0.25">
      <c r="B426" s="100"/>
      <c r="C426" s="90"/>
      <c r="I426" s="101"/>
      <c r="J426" s="101"/>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row>
    <row r="427" spans="2:108" s="94" customFormat="1" x14ac:dyDescent="0.25">
      <c r="B427" s="100"/>
      <c r="C427" s="90"/>
      <c r="I427" s="101"/>
      <c r="J427" s="101"/>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row>
    <row r="428" spans="2:108" s="94" customFormat="1" x14ac:dyDescent="0.25">
      <c r="B428" s="100"/>
      <c r="C428" s="90"/>
      <c r="I428" s="101"/>
      <c r="J428" s="101"/>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row>
    <row r="429" spans="2:108" s="94" customFormat="1" x14ac:dyDescent="0.25">
      <c r="B429" s="100"/>
      <c r="C429" s="90"/>
      <c r="I429" s="101"/>
      <c r="J429" s="101"/>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row>
    <row r="430" spans="2:108" s="94" customFormat="1" x14ac:dyDescent="0.25">
      <c r="B430" s="100"/>
      <c r="C430" s="90"/>
      <c r="I430" s="101"/>
      <c r="J430" s="101"/>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row>
    <row r="431" spans="2:108" s="94" customFormat="1" x14ac:dyDescent="0.25">
      <c r="B431" s="100"/>
      <c r="C431" s="90"/>
      <c r="I431" s="101"/>
      <c r="J431" s="101"/>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row>
    <row r="432" spans="2:108" s="94" customFormat="1" x14ac:dyDescent="0.25">
      <c r="B432" s="100"/>
      <c r="C432" s="90"/>
      <c r="I432" s="101"/>
      <c r="J432" s="101"/>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row>
    <row r="433" spans="2:108" s="94" customFormat="1" x14ac:dyDescent="0.25">
      <c r="B433" s="100"/>
      <c r="C433" s="90"/>
      <c r="I433" s="101"/>
      <c r="J433" s="101"/>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row>
    <row r="434" spans="2:108" s="94" customFormat="1" x14ac:dyDescent="0.25">
      <c r="B434" s="100"/>
      <c r="C434" s="90"/>
      <c r="I434" s="101"/>
      <c r="J434" s="101"/>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row>
    <row r="435" spans="2:108" s="94" customFormat="1" x14ac:dyDescent="0.25">
      <c r="B435" s="100"/>
      <c r="C435" s="90"/>
      <c r="I435" s="101"/>
      <c r="J435" s="101"/>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row>
    <row r="436" spans="2:108" s="94" customFormat="1" x14ac:dyDescent="0.25">
      <c r="B436" s="100"/>
      <c r="C436" s="90"/>
      <c r="I436" s="101"/>
      <c r="J436" s="101"/>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row>
    <row r="437" spans="2:108" s="94" customFormat="1" x14ac:dyDescent="0.25">
      <c r="B437" s="100"/>
      <c r="C437" s="90"/>
      <c r="I437" s="101"/>
      <c r="J437" s="101"/>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row>
    <row r="438" spans="2:108" s="94" customFormat="1" x14ac:dyDescent="0.25">
      <c r="B438" s="100"/>
      <c r="C438" s="90"/>
      <c r="I438" s="101"/>
      <c r="J438" s="101"/>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row>
    <row r="439" spans="2:108" s="94" customFormat="1" x14ac:dyDescent="0.25">
      <c r="B439" s="100"/>
      <c r="C439" s="90"/>
      <c r="I439" s="101"/>
      <c r="J439" s="101"/>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row>
    <row r="440" spans="2:108" s="94" customFormat="1" x14ac:dyDescent="0.25">
      <c r="B440" s="100"/>
      <c r="C440" s="90"/>
      <c r="I440" s="101"/>
      <c r="J440" s="101"/>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row>
    <row r="441" spans="2:108" s="94" customFormat="1" x14ac:dyDescent="0.25">
      <c r="B441" s="100"/>
      <c r="C441" s="90"/>
      <c r="I441" s="101"/>
      <c r="J441" s="101"/>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row>
    <row r="442" spans="2:108" s="94" customFormat="1" x14ac:dyDescent="0.25">
      <c r="B442" s="100"/>
      <c r="C442" s="90"/>
      <c r="I442" s="101"/>
      <c r="J442" s="101"/>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row>
    <row r="443" spans="2:108" s="94" customFormat="1" x14ac:dyDescent="0.25">
      <c r="B443" s="100"/>
      <c r="C443" s="90"/>
      <c r="I443" s="101"/>
      <c r="J443" s="101"/>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row>
    <row r="444" spans="2:108" s="94" customFormat="1" x14ac:dyDescent="0.25">
      <c r="B444" s="100"/>
      <c r="C444" s="90"/>
      <c r="I444" s="101"/>
      <c r="J444" s="101"/>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row>
    <row r="445" spans="2:108" s="94" customFormat="1" x14ac:dyDescent="0.25">
      <c r="B445" s="100"/>
      <c r="C445" s="90"/>
      <c r="I445" s="101"/>
      <c r="J445" s="101"/>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row>
    <row r="446" spans="2:108" s="94" customFormat="1" x14ac:dyDescent="0.25">
      <c r="B446" s="100"/>
      <c r="C446" s="90"/>
      <c r="I446" s="101"/>
      <c r="J446" s="101"/>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row>
    <row r="447" spans="2:108" s="94" customFormat="1" x14ac:dyDescent="0.25">
      <c r="B447" s="100"/>
      <c r="C447" s="90"/>
      <c r="I447" s="101"/>
      <c r="J447" s="101"/>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row>
    <row r="448" spans="2:108" s="94" customFormat="1" x14ac:dyDescent="0.25">
      <c r="B448" s="100"/>
      <c r="C448" s="90"/>
      <c r="I448" s="101"/>
      <c r="J448" s="101"/>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row>
    <row r="449" spans="2:108" s="94" customFormat="1" x14ac:dyDescent="0.25">
      <c r="B449" s="100"/>
      <c r="C449" s="90"/>
      <c r="I449" s="101"/>
      <c r="J449" s="101"/>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row>
    <row r="450" spans="2:108" s="94" customFormat="1" x14ac:dyDescent="0.25">
      <c r="B450" s="100"/>
      <c r="C450" s="90"/>
      <c r="I450" s="101"/>
      <c r="J450" s="101"/>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row>
    <row r="451" spans="2:108" s="94" customFormat="1" x14ac:dyDescent="0.25">
      <c r="B451" s="100"/>
      <c r="C451" s="90"/>
      <c r="I451" s="101"/>
      <c r="J451" s="101"/>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row>
    <row r="452" spans="2:108" s="94" customFormat="1" x14ac:dyDescent="0.25">
      <c r="B452" s="100"/>
      <c r="C452" s="90"/>
      <c r="I452" s="101"/>
      <c r="J452" s="101"/>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row>
    <row r="453" spans="2:108" s="94" customFormat="1" x14ac:dyDescent="0.25">
      <c r="B453" s="100"/>
      <c r="C453" s="90"/>
      <c r="I453" s="101"/>
      <c r="J453" s="101"/>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row>
    <row r="454" spans="2:108" s="94" customFormat="1" x14ac:dyDescent="0.25">
      <c r="B454" s="100"/>
      <c r="C454" s="90"/>
      <c r="I454" s="101"/>
      <c r="J454" s="101"/>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row>
    <row r="455" spans="2:108" s="94" customFormat="1" x14ac:dyDescent="0.25">
      <c r="B455" s="100"/>
      <c r="C455" s="90"/>
      <c r="I455" s="101"/>
      <c r="J455" s="101"/>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row>
    <row r="456" spans="2:108" s="94" customFormat="1" x14ac:dyDescent="0.25">
      <c r="B456" s="100"/>
      <c r="C456" s="90"/>
      <c r="I456" s="101"/>
      <c r="J456" s="101"/>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row>
    <row r="457" spans="2:108" s="94" customFormat="1" x14ac:dyDescent="0.25">
      <c r="B457" s="100"/>
      <c r="C457" s="90"/>
      <c r="I457" s="101"/>
      <c r="J457" s="101"/>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row>
    <row r="458" spans="2:108" s="94" customFormat="1" x14ac:dyDescent="0.25">
      <c r="B458" s="100"/>
      <c r="C458" s="90"/>
      <c r="I458" s="101"/>
      <c r="J458" s="101"/>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row>
    <row r="459" spans="2:108" s="94" customFormat="1" x14ac:dyDescent="0.25">
      <c r="B459" s="100"/>
      <c r="C459" s="90"/>
      <c r="I459" s="101"/>
      <c r="J459" s="101"/>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row>
    <row r="460" spans="2:108" s="94" customFormat="1" x14ac:dyDescent="0.25">
      <c r="B460" s="100"/>
      <c r="C460" s="90"/>
      <c r="I460" s="101"/>
      <c r="J460" s="101"/>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row>
    <row r="461" spans="2:108" s="94" customFormat="1" x14ac:dyDescent="0.25">
      <c r="B461" s="100"/>
      <c r="C461" s="90"/>
      <c r="I461" s="101"/>
      <c r="J461" s="101"/>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row>
    <row r="462" spans="2:108" s="94" customFormat="1" x14ac:dyDescent="0.25">
      <c r="B462" s="100"/>
      <c r="C462" s="90"/>
      <c r="I462" s="101"/>
      <c r="J462" s="101"/>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row>
    <row r="463" spans="2:108" s="94" customFormat="1" x14ac:dyDescent="0.25">
      <c r="B463" s="100"/>
      <c r="C463" s="90"/>
      <c r="I463" s="101"/>
      <c r="J463" s="101"/>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row>
    <row r="464" spans="2:108" s="94" customFormat="1" x14ac:dyDescent="0.25">
      <c r="B464" s="100"/>
      <c r="C464" s="90"/>
      <c r="I464" s="101"/>
      <c r="J464" s="101"/>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row>
    <row r="465" spans="2:108" s="94" customFormat="1" x14ac:dyDescent="0.25">
      <c r="B465" s="100"/>
      <c r="C465" s="90"/>
      <c r="I465" s="101"/>
      <c r="J465" s="101"/>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row>
    <row r="466" spans="2:108" s="94" customFormat="1" x14ac:dyDescent="0.25">
      <c r="B466" s="100"/>
      <c r="C466" s="90"/>
      <c r="I466" s="101"/>
      <c r="J466" s="101"/>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row>
    <row r="467" spans="2:108" s="94" customFormat="1" x14ac:dyDescent="0.25">
      <c r="B467" s="100"/>
      <c r="C467" s="90"/>
      <c r="I467" s="101"/>
      <c r="J467" s="101"/>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row>
    <row r="468" spans="2:108" s="94" customFormat="1" x14ac:dyDescent="0.25">
      <c r="B468" s="100"/>
      <c r="C468" s="90"/>
      <c r="I468" s="101"/>
      <c r="J468" s="101"/>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row>
    <row r="469" spans="2:108" s="94" customFormat="1" x14ac:dyDescent="0.25">
      <c r="B469" s="100"/>
      <c r="C469" s="90"/>
      <c r="I469" s="101"/>
      <c r="J469" s="101"/>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row>
    <row r="470" spans="2:108" s="94" customFormat="1" x14ac:dyDescent="0.25">
      <c r="B470" s="100"/>
      <c r="C470" s="90"/>
      <c r="I470" s="101"/>
      <c r="J470" s="101"/>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row>
    <row r="471" spans="2:108" s="94" customFormat="1" x14ac:dyDescent="0.25">
      <c r="B471" s="100"/>
      <c r="C471" s="90"/>
      <c r="I471" s="101"/>
      <c r="J471" s="101"/>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row>
    <row r="472" spans="2:108" s="94" customFormat="1" x14ac:dyDescent="0.25">
      <c r="B472" s="100"/>
      <c r="C472" s="90"/>
      <c r="I472" s="101"/>
      <c r="J472" s="101"/>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row>
    <row r="473" spans="2:108" s="94" customFormat="1" x14ac:dyDescent="0.25">
      <c r="B473" s="100"/>
      <c r="C473" s="90"/>
      <c r="I473" s="101"/>
      <c r="J473" s="101"/>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row>
    <row r="474" spans="2:108" s="94" customFormat="1" x14ac:dyDescent="0.25">
      <c r="B474" s="100"/>
      <c r="C474" s="90"/>
      <c r="I474" s="101"/>
      <c r="J474" s="101"/>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row>
    <row r="475" spans="2:108" s="94" customFormat="1" x14ac:dyDescent="0.25">
      <c r="B475" s="100"/>
      <c r="C475" s="90"/>
      <c r="I475" s="101"/>
      <c r="J475" s="101"/>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row>
    <row r="476" spans="2:108" s="94" customFormat="1" x14ac:dyDescent="0.25">
      <c r="B476" s="100"/>
      <c r="C476" s="90"/>
      <c r="I476" s="101"/>
      <c r="J476" s="101"/>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row>
    <row r="477" spans="2:108" s="94" customFormat="1" x14ac:dyDescent="0.25">
      <c r="B477" s="100"/>
      <c r="C477" s="90"/>
      <c r="I477" s="101"/>
      <c r="J477" s="101"/>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row>
    <row r="478" spans="2:108" s="94" customFormat="1" x14ac:dyDescent="0.25">
      <c r="B478" s="100"/>
      <c r="C478" s="90"/>
      <c r="I478" s="101"/>
      <c r="J478" s="101"/>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row>
    <row r="479" spans="2:108" s="94" customFormat="1" x14ac:dyDescent="0.25">
      <c r="B479" s="100"/>
      <c r="C479" s="90"/>
      <c r="I479" s="101"/>
      <c r="J479" s="101"/>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row>
    <row r="480" spans="2:108" s="94" customFormat="1" x14ac:dyDescent="0.25">
      <c r="B480" s="100"/>
      <c r="C480" s="90"/>
      <c r="I480" s="101"/>
      <c r="J480" s="101"/>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row>
    <row r="481" spans="2:108" s="94" customFormat="1" x14ac:dyDescent="0.25">
      <c r="B481" s="100"/>
      <c r="C481" s="90"/>
      <c r="I481" s="101"/>
      <c r="J481" s="101"/>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row>
    <row r="482" spans="2:108" s="94" customFormat="1" x14ac:dyDescent="0.25">
      <c r="B482" s="100"/>
      <c r="C482" s="90"/>
      <c r="I482" s="101"/>
      <c r="J482" s="101"/>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row>
    <row r="483" spans="2:108" s="94" customFormat="1" x14ac:dyDescent="0.25">
      <c r="B483" s="100"/>
      <c r="C483" s="90"/>
      <c r="I483" s="101"/>
      <c r="J483" s="101"/>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row>
    <row r="484" spans="2:108" s="94" customFormat="1" x14ac:dyDescent="0.25">
      <c r="B484" s="100"/>
      <c r="C484" s="90"/>
      <c r="I484" s="101"/>
      <c r="J484" s="101"/>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row>
    <row r="485" spans="2:108" s="94" customFormat="1" x14ac:dyDescent="0.25">
      <c r="B485" s="100"/>
      <c r="C485" s="90"/>
      <c r="I485" s="101"/>
      <c r="J485" s="101"/>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row>
    <row r="486" spans="2:108" s="94" customFormat="1" x14ac:dyDescent="0.25">
      <c r="B486" s="100"/>
      <c r="C486" s="90"/>
      <c r="I486" s="101"/>
      <c r="J486" s="101"/>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row>
    <row r="487" spans="2:108" s="94" customFormat="1" x14ac:dyDescent="0.25">
      <c r="B487" s="100"/>
      <c r="C487" s="90"/>
      <c r="I487" s="101"/>
      <c r="J487" s="101"/>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row>
    <row r="488" spans="2:108" s="94" customFormat="1" x14ac:dyDescent="0.25">
      <c r="B488" s="100"/>
      <c r="C488" s="90"/>
      <c r="I488" s="101"/>
      <c r="J488" s="101"/>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row>
    <row r="489" spans="2:108" s="94" customFormat="1" x14ac:dyDescent="0.25">
      <c r="B489" s="100"/>
      <c r="C489" s="90"/>
      <c r="I489" s="101"/>
      <c r="J489" s="101"/>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row>
    <row r="490" spans="2:108" s="94" customFormat="1" x14ac:dyDescent="0.25">
      <c r="B490" s="100"/>
      <c r="C490" s="90"/>
      <c r="I490" s="101"/>
      <c r="J490" s="101"/>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row>
    <row r="491" spans="2:108" s="94" customFormat="1" x14ac:dyDescent="0.25">
      <c r="B491" s="100"/>
      <c r="C491" s="90"/>
      <c r="I491" s="101"/>
      <c r="J491" s="101"/>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row>
    <row r="492" spans="2:108" s="94" customFormat="1" x14ac:dyDescent="0.25">
      <c r="B492" s="100"/>
      <c r="C492" s="90"/>
      <c r="I492" s="101"/>
      <c r="J492" s="101"/>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row>
    <row r="493" spans="2:108" s="94" customFormat="1" x14ac:dyDescent="0.25">
      <c r="B493" s="100"/>
      <c r="C493" s="90"/>
      <c r="I493" s="101"/>
      <c r="J493" s="101"/>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row>
    <row r="494" spans="2:108" s="94" customFormat="1" x14ac:dyDescent="0.25">
      <c r="B494" s="100"/>
      <c r="C494" s="90"/>
      <c r="I494" s="101"/>
      <c r="J494" s="101"/>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row>
    <row r="495" spans="2:108" s="94" customFormat="1" x14ac:dyDescent="0.25">
      <c r="B495" s="100"/>
      <c r="C495" s="90"/>
      <c r="I495" s="101"/>
      <c r="J495" s="101"/>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row>
    <row r="496" spans="2:108" s="94" customFormat="1" x14ac:dyDescent="0.25">
      <c r="B496" s="100"/>
      <c r="C496" s="90"/>
      <c r="I496" s="101"/>
      <c r="J496" s="101"/>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row>
    <row r="497" spans="2:108" s="94" customFormat="1" x14ac:dyDescent="0.25">
      <c r="B497" s="100"/>
      <c r="C497" s="90"/>
      <c r="I497" s="101"/>
      <c r="J497" s="101"/>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row>
    <row r="498" spans="2:108" s="94" customFormat="1" x14ac:dyDescent="0.25">
      <c r="B498" s="100"/>
      <c r="C498" s="90"/>
      <c r="I498" s="101"/>
      <c r="J498" s="101"/>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row>
    <row r="499" spans="2:108" s="94" customFormat="1" x14ac:dyDescent="0.25">
      <c r="B499" s="100"/>
      <c r="C499" s="90"/>
      <c r="I499" s="101"/>
      <c r="J499" s="101"/>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row>
    <row r="500" spans="2:108" s="94" customFormat="1" x14ac:dyDescent="0.25">
      <c r="B500" s="100"/>
      <c r="C500" s="90"/>
      <c r="I500" s="101"/>
      <c r="J500" s="101"/>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row>
    <row r="501" spans="2:108" s="94" customFormat="1" x14ac:dyDescent="0.25">
      <c r="B501" s="100"/>
      <c r="C501" s="90"/>
      <c r="I501" s="101"/>
      <c r="J501" s="101"/>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row>
    <row r="502" spans="2:108" s="94" customFormat="1" x14ac:dyDescent="0.25">
      <c r="B502" s="100"/>
      <c r="C502" s="90"/>
      <c r="I502" s="101"/>
      <c r="J502" s="101"/>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row>
    <row r="503" spans="2:108" s="94" customFormat="1" x14ac:dyDescent="0.25">
      <c r="B503" s="100"/>
      <c r="C503" s="90"/>
      <c r="I503" s="101"/>
      <c r="J503" s="101"/>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row>
    <row r="504" spans="2:108" s="94" customFormat="1" x14ac:dyDescent="0.25">
      <c r="B504" s="100"/>
      <c r="C504" s="90"/>
      <c r="I504" s="101"/>
      <c r="J504" s="101"/>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row>
    <row r="505" spans="2:108" s="94" customFormat="1" x14ac:dyDescent="0.25">
      <c r="B505" s="100"/>
      <c r="C505" s="90"/>
      <c r="I505" s="101"/>
      <c r="J505" s="101"/>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row>
    <row r="506" spans="2:108" s="94" customFormat="1" x14ac:dyDescent="0.25">
      <c r="B506" s="100"/>
      <c r="C506" s="90"/>
      <c r="I506" s="101"/>
      <c r="J506" s="101"/>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row>
    <row r="507" spans="2:108" s="94" customFormat="1" x14ac:dyDescent="0.25">
      <c r="B507" s="100"/>
      <c r="C507" s="90"/>
      <c r="I507" s="101"/>
      <c r="J507" s="101"/>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row>
    <row r="508" spans="2:108" s="94" customFormat="1" x14ac:dyDescent="0.25">
      <c r="B508" s="100"/>
      <c r="C508" s="90"/>
      <c r="I508" s="101"/>
      <c r="J508" s="101"/>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row>
    <row r="509" spans="2:108" s="94" customFormat="1" x14ac:dyDescent="0.25">
      <c r="B509" s="100"/>
      <c r="C509" s="90"/>
      <c r="I509" s="101"/>
      <c r="J509" s="101"/>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row>
    <row r="510" spans="2:108" s="94" customFormat="1" x14ac:dyDescent="0.25">
      <c r="B510" s="100"/>
      <c r="C510" s="90"/>
      <c r="I510" s="101"/>
      <c r="J510" s="101"/>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row>
    <row r="511" spans="2:108" s="94" customFormat="1" x14ac:dyDescent="0.25">
      <c r="B511" s="100"/>
      <c r="C511" s="90"/>
      <c r="I511" s="101"/>
      <c r="J511" s="101"/>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row>
    <row r="512" spans="2:108" s="94" customFormat="1" x14ac:dyDescent="0.25">
      <c r="B512" s="100"/>
      <c r="C512" s="90"/>
      <c r="I512" s="101"/>
      <c r="J512" s="101"/>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row>
    <row r="513" spans="2:108" s="94" customFormat="1" x14ac:dyDescent="0.25">
      <c r="B513" s="100"/>
      <c r="C513" s="90"/>
      <c r="I513" s="101"/>
      <c r="J513" s="101"/>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row>
    <row r="514" spans="2:108" s="94" customFormat="1" x14ac:dyDescent="0.25">
      <c r="B514" s="100"/>
      <c r="C514" s="90"/>
      <c r="I514" s="101"/>
      <c r="J514" s="101"/>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row>
    <row r="515" spans="2:108" s="94" customFormat="1" x14ac:dyDescent="0.25">
      <c r="B515" s="100"/>
      <c r="C515" s="90"/>
      <c r="I515" s="101"/>
      <c r="J515" s="101"/>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row>
    <row r="516" spans="2:108" s="94" customFormat="1" x14ac:dyDescent="0.25">
      <c r="B516" s="100"/>
      <c r="C516" s="90"/>
      <c r="I516" s="101"/>
      <c r="J516" s="101"/>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row>
    <row r="517" spans="2:108" s="94" customFormat="1" x14ac:dyDescent="0.25">
      <c r="B517" s="100"/>
      <c r="C517" s="90"/>
      <c r="I517" s="101"/>
      <c r="J517" s="101"/>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row>
    <row r="518" spans="2:108" s="94" customFormat="1" x14ac:dyDescent="0.25">
      <c r="B518" s="100"/>
      <c r="C518" s="90"/>
      <c r="I518" s="101"/>
      <c r="J518" s="101"/>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row>
    <row r="519" spans="2:108" s="94" customFormat="1" x14ac:dyDescent="0.25">
      <c r="B519" s="100"/>
      <c r="C519" s="90"/>
      <c r="I519" s="101"/>
      <c r="J519" s="101"/>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row>
    <row r="520" spans="2:108" s="94" customFormat="1" x14ac:dyDescent="0.25">
      <c r="B520" s="100"/>
      <c r="C520" s="90"/>
      <c r="I520" s="101"/>
      <c r="J520" s="101"/>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row>
    <row r="521" spans="2:108" s="94" customFormat="1" x14ac:dyDescent="0.25">
      <c r="B521" s="100"/>
      <c r="C521" s="90"/>
      <c r="I521" s="101"/>
      <c r="J521" s="101"/>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row>
    <row r="522" spans="2:108" s="94" customFormat="1" x14ac:dyDescent="0.25">
      <c r="B522" s="100"/>
      <c r="C522" s="90"/>
      <c r="I522" s="101"/>
      <c r="J522" s="101"/>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row>
    <row r="523" spans="2:108" s="94" customFormat="1" x14ac:dyDescent="0.25">
      <c r="B523" s="100"/>
      <c r="C523" s="90"/>
      <c r="I523" s="101"/>
      <c r="J523" s="101"/>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row>
    <row r="524" spans="2:108" s="94" customFormat="1" x14ac:dyDescent="0.25">
      <c r="B524" s="100"/>
      <c r="C524" s="90"/>
      <c r="I524" s="101"/>
      <c r="J524" s="101"/>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row>
    <row r="525" spans="2:108" s="94" customFormat="1" x14ac:dyDescent="0.25">
      <c r="B525" s="100"/>
      <c r="C525" s="90"/>
      <c r="I525" s="101"/>
      <c r="J525" s="101"/>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row>
    <row r="526" spans="2:108" s="94" customFormat="1" x14ac:dyDescent="0.25">
      <c r="B526" s="100"/>
      <c r="C526" s="90"/>
      <c r="I526" s="101"/>
      <c r="J526" s="101"/>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row>
    <row r="527" spans="2:108" s="94" customFormat="1" x14ac:dyDescent="0.25">
      <c r="B527" s="100"/>
      <c r="C527" s="90"/>
      <c r="I527" s="101"/>
      <c r="J527" s="101"/>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row>
    <row r="528" spans="2:108" s="94" customFormat="1" x14ac:dyDescent="0.25">
      <c r="B528" s="100"/>
      <c r="C528" s="90"/>
      <c r="I528" s="101"/>
      <c r="J528" s="101"/>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row>
    <row r="529" spans="2:108" s="94" customFormat="1" x14ac:dyDescent="0.25">
      <c r="B529" s="100"/>
      <c r="C529" s="90"/>
      <c r="I529" s="101"/>
      <c r="J529" s="101"/>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row>
    <row r="530" spans="2:108" s="94" customFormat="1" x14ac:dyDescent="0.25">
      <c r="B530" s="100"/>
      <c r="C530" s="90"/>
      <c r="I530" s="101"/>
      <c r="J530" s="101"/>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row>
    <row r="531" spans="2:108" s="94" customFormat="1" x14ac:dyDescent="0.25">
      <c r="B531" s="100"/>
      <c r="C531" s="90"/>
      <c r="I531" s="101"/>
      <c r="J531" s="101"/>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row>
    <row r="532" spans="2:108" s="94" customFormat="1" x14ac:dyDescent="0.25">
      <c r="B532" s="100"/>
      <c r="C532" s="90"/>
      <c r="I532" s="101"/>
      <c r="J532" s="101"/>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row>
    <row r="533" spans="2:108" s="94" customFormat="1" x14ac:dyDescent="0.25">
      <c r="B533" s="100"/>
      <c r="C533" s="90"/>
      <c r="I533" s="101"/>
      <c r="J533" s="101"/>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row>
    <row r="534" spans="2:108" s="94" customFormat="1" x14ac:dyDescent="0.25">
      <c r="B534" s="100"/>
      <c r="C534" s="90"/>
      <c r="I534" s="101"/>
      <c r="J534" s="101"/>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row>
    <row r="535" spans="2:108" s="94" customFormat="1" x14ac:dyDescent="0.25">
      <c r="B535" s="100"/>
      <c r="C535" s="90"/>
      <c r="I535" s="101"/>
      <c r="J535" s="101"/>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row>
    <row r="536" spans="2:108" s="94" customFormat="1" x14ac:dyDescent="0.25">
      <c r="B536" s="100"/>
      <c r="C536" s="90"/>
      <c r="I536" s="101"/>
      <c r="J536" s="101"/>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row>
    <row r="537" spans="2:108" s="94" customFormat="1" x14ac:dyDescent="0.25">
      <c r="B537" s="100"/>
      <c r="C537" s="90"/>
      <c r="I537" s="101"/>
      <c r="J537" s="101"/>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row>
    <row r="538" spans="2:108" s="94" customFormat="1" x14ac:dyDescent="0.25">
      <c r="B538" s="100"/>
      <c r="C538" s="90"/>
      <c r="I538" s="101"/>
      <c r="J538" s="101"/>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row>
    <row r="539" spans="2:108" s="94" customFormat="1" x14ac:dyDescent="0.25">
      <c r="B539" s="100"/>
      <c r="C539" s="90"/>
      <c r="I539" s="101"/>
      <c r="J539" s="101"/>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row>
    <row r="540" spans="2:108" s="94" customFormat="1" x14ac:dyDescent="0.25">
      <c r="B540" s="100"/>
      <c r="C540" s="90"/>
      <c r="I540" s="101"/>
      <c r="J540" s="101"/>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row>
    <row r="541" spans="2:108" s="94" customFormat="1" x14ac:dyDescent="0.25">
      <c r="B541" s="100"/>
      <c r="C541" s="90"/>
      <c r="I541" s="101"/>
      <c r="J541" s="101"/>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row>
    <row r="542" spans="2:108" s="94" customFormat="1" x14ac:dyDescent="0.25">
      <c r="B542" s="100"/>
      <c r="C542" s="90"/>
      <c r="I542" s="101"/>
      <c r="J542" s="101"/>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row>
    <row r="543" spans="2:108" s="94" customFormat="1" x14ac:dyDescent="0.25">
      <c r="B543" s="100"/>
      <c r="C543" s="90"/>
      <c r="I543" s="101"/>
      <c r="J543" s="101"/>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row>
    <row r="544" spans="2:108" s="94" customFormat="1" x14ac:dyDescent="0.25">
      <c r="B544" s="100"/>
      <c r="C544" s="90"/>
      <c r="I544" s="101"/>
      <c r="J544" s="101"/>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row>
    <row r="545" spans="2:108" s="94" customFormat="1" x14ac:dyDescent="0.25">
      <c r="B545" s="100"/>
      <c r="C545" s="90"/>
      <c r="I545" s="101"/>
      <c r="J545" s="101"/>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row>
    <row r="546" spans="2:108" s="94" customFormat="1" x14ac:dyDescent="0.25">
      <c r="B546" s="100"/>
      <c r="C546" s="90"/>
      <c r="I546" s="101"/>
      <c r="J546" s="101"/>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row>
    <row r="547" spans="2:108" s="94" customFormat="1" x14ac:dyDescent="0.25">
      <c r="B547" s="100"/>
      <c r="C547" s="90"/>
      <c r="I547" s="101"/>
      <c r="J547" s="101"/>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row>
    <row r="548" spans="2:108" s="94" customFormat="1" x14ac:dyDescent="0.25">
      <c r="B548" s="100"/>
      <c r="C548" s="90"/>
      <c r="I548" s="101"/>
      <c r="J548" s="101"/>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row>
    <row r="549" spans="2:108" s="94" customFormat="1" x14ac:dyDescent="0.25">
      <c r="B549" s="100"/>
      <c r="C549" s="90"/>
      <c r="I549" s="101"/>
      <c r="J549" s="101"/>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row>
    <row r="550" spans="2:108" s="94" customFormat="1" x14ac:dyDescent="0.25">
      <c r="B550" s="100"/>
      <c r="C550" s="90"/>
      <c r="I550" s="101"/>
      <c r="J550" s="101"/>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row>
    <row r="551" spans="2:108" s="94" customFormat="1" x14ac:dyDescent="0.25">
      <c r="B551" s="100"/>
      <c r="C551" s="90"/>
      <c r="I551" s="101"/>
      <c r="J551" s="101"/>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row>
    <row r="552" spans="2:108" s="94" customFormat="1" x14ac:dyDescent="0.25">
      <c r="B552" s="100"/>
      <c r="C552" s="90"/>
      <c r="I552" s="101"/>
      <c r="J552" s="101"/>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row>
    <row r="553" spans="2:108" s="94" customFormat="1" x14ac:dyDescent="0.25">
      <c r="B553" s="100"/>
      <c r="C553" s="90"/>
      <c r="I553" s="101"/>
      <c r="J553" s="101"/>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row>
    <row r="554" spans="2:108" s="94" customFormat="1" x14ac:dyDescent="0.25">
      <c r="B554" s="100"/>
      <c r="C554" s="90"/>
      <c r="I554" s="101"/>
      <c r="J554" s="101"/>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row>
    <row r="555" spans="2:108" s="94" customFormat="1" x14ac:dyDescent="0.25">
      <c r="B555" s="100"/>
      <c r="C555" s="90"/>
      <c r="I555" s="101"/>
      <c r="J555" s="101"/>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row>
    <row r="556" spans="2:108" s="94" customFormat="1" x14ac:dyDescent="0.25">
      <c r="B556" s="100"/>
      <c r="C556" s="90"/>
      <c r="I556" s="101"/>
      <c r="J556" s="101"/>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row>
    <row r="557" spans="2:108" s="94" customFormat="1" x14ac:dyDescent="0.25">
      <c r="B557" s="100"/>
      <c r="C557" s="90"/>
      <c r="I557" s="101"/>
      <c r="J557" s="101"/>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row>
    <row r="558" spans="2:108" s="94" customFormat="1" x14ac:dyDescent="0.25">
      <c r="B558" s="100"/>
      <c r="C558" s="90"/>
      <c r="I558" s="101"/>
      <c r="J558" s="101"/>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row>
    <row r="559" spans="2:108" s="94" customFormat="1" x14ac:dyDescent="0.25">
      <c r="B559" s="100"/>
      <c r="C559" s="90"/>
      <c r="I559" s="101"/>
      <c r="J559" s="101"/>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row>
    <row r="560" spans="2:108" s="94" customFormat="1" x14ac:dyDescent="0.25">
      <c r="B560" s="100"/>
      <c r="C560" s="90"/>
      <c r="I560" s="101"/>
      <c r="J560" s="101"/>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row>
    <row r="561" spans="2:108" s="94" customFormat="1" x14ac:dyDescent="0.25">
      <c r="B561" s="100"/>
      <c r="C561" s="90"/>
      <c r="I561" s="101"/>
      <c r="J561" s="101"/>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row>
    <row r="562" spans="2:108" s="94" customFormat="1" x14ac:dyDescent="0.25">
      <c r="B562" s="100"/>
      <c r="C562" s="90"/>
      <c r="I562" s="101"/>
      <c r="J562" s="101"/>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row>
    <row r="563" spans="2:108" s="94" customFormat="1" x14ac:dyDescent="0.25">
      <c r="B563" s="100"/>
      <c r="C563" s="90"/>
      <c r="I563" s="101"/>
      <c r="J563" s="101"/>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row>
    <row r="564" spans="2:108" s="94" customFormat="1" x14ac:dyDescent="0.25">
      <c r="B564" s="100"/>
      <c r="C564" s="90"/>
      <c r="I564" s="101"/>
      <c r="J564" s="101"/>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row>
    <row r="565" spans="2:108" s="94" customFormat="1" x14ac:dyDescent="0.25">
      <c r="B565" s="100"/>
      <c r="C565" s="90"/>
      <c r="I565" s="101"/>
      <c r="J565" s="101"/>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row>
    <row r="566" spans="2:108" s="94" customFormat="1" x14ac:dyDescent="0.25">
      <c r="B566" s="100"/>
      <c r="C566" s="90"/>
      <c r="I566" s="101"/>
      <c r="J566" s="101"/>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row>
    <row r="567" spans="2:108" s="94" customFormat="1" x14ac:dyDescent="0.25">
      <c r="B567" s="100"/>
      <c r="C567" s="90"/>
      <c r="I567" s="101"/>
      <c r="J567" s="101"/>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row>
    <row r="568" spans="2:108" s="94" customFormat="1" x14ac:dyDescent="0.25">
      <c r="B568" s="100"/>
      <c r="C568" s="90"/>
      <c r="I568" s="101"/>
      <c r="J568" s="101"/>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row>
    <row r="569" spans="2:108" s="94" customFormat="1" x14ac:dyDescent="0.25">
      <c r="B569" s="100"/>
      <c r="C569" s="90"/>
      <c r="I569" s="101"/>
      <c r="J569" s="101"/>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row>
    <row r="570" spans="2:108" s="94" customFormat="1" x14ac:dyDescent="0.25">
      <c r="B570" s="100"/>
      <c r="C570" s="90"/>
      <c r="I570" s="101"/>
      <c r="J570" s="101"/>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row>
    <row r="571" spans="2:108" s="94" customFormat="1" x14ac:dyDescent="0.25">
      <c r="B571" s="100"/>
      <c r="C571" s="90"/>
      <c r="I571" s="101"/>
      <c r="J571" s="101"/>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row>
    <row r="572" spans="2:108" s="94" customFormat="1" x14ac:dyDescent="0.25">
      <c r="B572" s="100"/>
      <c r="C572" s="90"/>
      <c r="I572" s="101"/>
      <c r="J572" s="101"/>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row>
    <row r="573" spans="2:108" s="94" customFormat="1" x14ac:dyDescent="0.25">
      <c r="B573" s="100"/>
      <c r="C573" s="90"/>
      <c r="I573" s="101"/>
      <c r="J573" s="101"/>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row>
    <row r="574" spans="2:108" s="94" customFormat="1" x14ac:dyDescent="0.25">
      <c r="B574" s="100"/>
      <c r="C574" s="90"/>
      <c r="I574" s="101"/>
      <c r="J574" s="101"/>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row>
    <row r="575" spans="2:108" s="94" customFormat="1" x14ac:dyDescent="0.25">
      <c r="B575" s="100"/>
      <c r="C575" s="90"/>
      <c r="I575" s="101"/>
      <c r="J575" s="101"/>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row>
    <row r="576" spans="2:108" s="94" customFormat="1" x14ac:dyDescent="0.25">
      <c r="B576" s="100"/>
      <c r="C576" s="90"/>
      <c r="I576" s="101"/>
      <c r="J576" s="101"/>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row>
    <row r="577" spans="2:108" s="94" customFormat="1" x14ac:dyDescent="0.25">
      <c r="B577" s="100"/>
      <c r="C577" s="90"/>
      <c r="I577" s="101"/>
      <c r="J577" s="101"/>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row>
    <row r="578" spans="2:108" s="94" customFormat="1" x14ac:dyDescent="0.25">
      <c r="B578" s="100"/>
      <c r="C578" s="90"/>
      <c r="I578" s="101"/>
      <c r="J578" s="101"/>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row>
    <row r="579" spans="2:108" s="94" customFormat="1" x14ac:dyDescent="0.25">
      <c r="B579" s="100"/>
      <c r="C579" s="90"/>
      <c r="I579" s="101"/>
      <c r="J579" s="101"/>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row>
    <row r="580" spans="2:108" s="94" customFormat="1" x14ac:dyDescent="0.25">
      <c r="B580" s="100"/>
      <c r="C580" s="90"/>
      <c r="I580" s="101"/>
      <c r="J580" s="101"/>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row>
    <row r="581" spans="2:108" s="94" customFormat="1" x14ac:dyDescent="0.25">
      <c r="B581" s="100"/>
      <c r="C581" s="90"/>
      <c r="I581" s="101"/>
      <c r="J581" s="101"/>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row>
    <row r="582" spans="2:108" s="94" customFormat="1" x14ac:dyDescent="0.25">
      <c r="B582" s="100"/>
      <c r="C582" s="90"/>
      <c r="I582" s="101"/>
      <c r="J582" s="101"/>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row>
    <row r="583" spans="2:108" s="94" customFormat="1" x14ac:dyDescent="0.25">
      <c r="B583" s="100"/>
      <c r="C583" s="90"/>
      <c r="I583" s="101"/>
      <c r="J583" s="101"/>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row>
    <row r="584" spans="2:108" s="94" customFormat="1" x14ac:dyDescent="0.25">
      <c r="B584" s="100"/>
      <c r="C584" s="90"/>
      <c r="I584" s="101"/>
      <c r="J584" s="101"/>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row>
    <row r="585" spans="2:108" s="94" customFormat="1" x14ac:dyDescent="0.25">
      <c r="B585" s="100"/>
      <c r="C585" s="90"/>
      <c r="I585" s="101"/>
      <c r="J585" s="101"/>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row>
    <row r="586" spans="2:108" s="94" customFormat="1" x14ac:dyDescent="0.25">
      <c r="B586" s="100"/>
      <c r="C586" s="90"/>
      <c r="I586" s="101"/>
      <c r="J586" s="101"/>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row>
    <row r="587" spans="2:108" s="94" customFormat="1" x14ac:dyDescent="0.25">
      <c r="B587" s="100"/>
      <c r="C587" s="90"/>
      <c r="I587" s="101"/>
      <c r="J587" s="101"/>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row>
    <row r="588" spans="2:108" s="94" customFormat="1" x14ac:dyDescent="0.25">
      <c r="B588" s="100"/>
      <c r="C588" s="90"/>
      <c r="I588" s="101"/>
      <c r="J588" s="101"/>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row>
    <row r="589" spans="2:108" s="94" customFormat="1" x14ac:dyDescent="0.25">
      <c r="B589" s="100"/>
      <c r="C589" s="90"/>
      <c r="I589" s="101"/>
      <c r="J589" s="101"/>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row>
    <row r="590" spans="2:108" s="94" customFormat="1" x14ac:dyDescent="0.25">
      <c r="B590" s="100"/>
      <c r="C590" s="90"/>
      <c r="I590" s="101"/>
      <c r="J590" s="101"/>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row>
    <row r="591" spans="2:108" s="94" customFormat="1" x14ac:dyDescent="0.25">
      <c r="B591" s="100"/>
      <c r="C591" s="90"/>
      <c r="I591" s="101"/>
      <c r="J591" s="101"/>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row>
    <row r="592" spans="2:108" s="94" customFormat="1" x14ac:dyDescent="0.25">
      <c r="B592" s="100"/>
      <c r="C592" s="90"/>
      <c r="I592" s="101"/>
      <c r="J592" s="101"/>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row>
    <row r="593" spans="2:108" s="94" customFormat="1" x14ac:dyDescent="0.25">
      <c r="B593" s="100"/>
      <c r="C593" s="90"/>
      <c r="I593" s="101"/>
      <c r="J593" s="101"/>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row>
    <row r="594" spans="2:108" s="94" customFormat="1" x14ac:dyDescent="0.25">
      <c r="B594" s="100"/>
      <c r="C594" s="90"/>
      <c r="I594" s="101"/>
      <c r="J594" s="101"/>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row>
    <row r="595" spans="2:108" s="94" customFormat="1" x14ac:dyDescent="0.25">
      <c r="B595" s="100"/>
      <c r="C595" s="90"/>
      <c r="I595" s="101"/>
      <c r="J595" s="101"/>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row>
    <row r="596" spans="2:108" s="94" customFormat="1" x14ac:dyDescent="0.25">
      <c r="B596" s="100"/>
      <c r="C596" s="90"/>
      <c r="I596" s="101"/>
      <c r="J596" s="101"/>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row>
    <row r="597" spans="2:108" s="94" customFormat="1" x14ac:dyDescent="0.25">
      <c r="B597" s="100"/>
      <c r="C597" s="90"/>
      <c r="I597" s="101"/>
      <c r="J597" s="101"/>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row>
    <row r="598" spans="2:108" s="94" customFormat="1" x14ac:dyDescent="0.25">
      <c r="B598" s="100"/>
      <c r="C598" s="90"/>
      <c r="I598" s="101"/>
      <c r="J598" s="101"/>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row>
    <row r="599" spans="2:108" s="94" customFormat="1" x14ac:dyDescent="0.25">
      <c r="B599" s="100"/>
      <c r="C599" s="90"/>
      <c r="I599" s="101"/>
      <c r="J599" s="101"/>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row>
    <row r="600" spans="2:108" s="94" customFormat="1" x14ac:dyDescent="0.25">
      <c r="B600" s="100"/>
      <c r="C600" s="90"/>
      <c r="I600" s="101"/>
      <c r="J600" s="101"/>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row>
    <row r="601" spans="2:108" s="94" customFormat="1" x14ac:dyDescent="0.25">
      <c r="B601" s="100"/>
      <c r="C601" s="90"/>
      <c r="I601" s="101"/>
      <c r="J601" s="101"/>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row>
    <row r="602" spans="2:108" s="94" customFormat="1" x14ac:dyDescent="0.25">
      <c r="B602" s="100"/>
      <c r="C602" s="90"/>
      <c r="I602" s="101"/>
      <c r="J602" s="101"/>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row>
    <row r="603" spans="2:108" s="94" customFormat="1" x14ac:dyDescent="0.25">
      <c r="B603" s="100"/>
      <c r="C603" s="90"/>
      <c r="I603" s="101"/>
      <c r="J603" s="101"/>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row>
    <row r="604" spans="2:108" s="94" customFormat="1" x14ac:dyDescent="0.25">
      <c r="B604" s="100"/>
      <c r="C604" s="90"/>
      <c r="I604" s="101"/>
      <c r="J604" s="101"/>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row>
    <row r="605" spans="2:108" s="94" customFormat="1" x14ac:dyDescent="0.25">
      <c r="B605" s="100"/>
      <c r="C605" s="90"/>
      <c r="I605" s="101"/>
      <c r="J605" s="101"/>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row>
    <row r="606" spans="2:108" s="94" customFormat="1" x14ac:dyDescent="0.25">
      <c r="B606" s="100"/>
      <c r="C606" s="90"/>
      <c r="I606" s="101"/>
      <c r="J606" s="101"/>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row>
    <row r="607" spans="2:108" s="94" customFormat="1" x14ac:dyDescent="0.25">
      <c r="B607" s="100"/>
      <c r="C607" s="90"/>
      <c r="I607" s="101"/>
      <c r="J607" s="101"/>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row>
    <row r="608" spans="2:108" s="94" customFormat="1" x14ac:dyDescent="0.25">
      <c r="B608" s="100"/>
      <c r="C608" s="90"/>
      <c r="I608" s="101"/>
      <c r="J608" s="101"/>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row>
    <row r="609" spans="2:108" s="94" customFormat="1" x14ac:dyDescent="0.25">
      <c r="B609" s="100"/>
      <c r="C609" s="90"/>
      <c r="I609" s="101"/>
      <c r="J609" s="101"/>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row>
    <row r="610" spans="2:108" s="94" customFormat="1" x14ac:dyDescent="0.25">
      <c r="B610" s="100"/>
      <c r="C610" s="90"/>
      <c r="I610" s="101"/>
      <c r="J610" s="101"/>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row>
    <row r="611" spans="2:108" s="94" customFormat="1" x14ac:dyDescent="0.25">
      <c r="B611" s="100"/>
      <c r="C611" s="90"/>
      <c r="I611" s="101"/>
      <c r="J611" s="101"/>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row>
    <row r="612" spans="2:108" s="94" customFormat="1" x14ac:dyDescent="0.25">
      <c r="B612" s="100"/>
      <c r="C612" s="90"/>
      <c r="I612" s="101"/>
      <c r="J612" s="101"/>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row>
    <row r="613" spans="2:108" s="94" customFormat="1" x14ac:dyDescent="0.25">
      <c r="B613" s="100"/>
      <c r="C613" s="90"/>
      <c r="I613" s="101"/>
      <c r="J613" s="101"/>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row>
    <row r="614" spans="2:108" s="94" customFormat="1" x14ac:dyDescent="0.25">
      <c r="B614" s="100"/>
      <c r="C614" s="90"/>
      <c r="I614" s="101"/>
      <c r="J614" s="101"/>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row>
    <row r="615" spans="2:108" s="94" customFormat="1" x14ac:dyDescent="0.25">
      <c r="B615" s="100"/>
      <c r="C615" s="90"/>
      <c r="I615" s="101"/>
      <c r="J615" s="101"/>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row>
    <row r="616" spans="2:108" s="94" customFormat="1" x14ac:dyDescent="0.25">
      <c r="B616" s="100"/>
      <c r="C616" s="90"/>
      <c r="I616" s="101"/>
      <c r="J616" s="101"/>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row>
    <row r="617" spans="2:108" s="94" customFormat="1" x14ac:dyDescent="0.25">
      <c r="B617" s="100"/>
      <c r="C617" s="90"/>
      <c r="I617" s="101"/>
      <c r="J617" s="101"/>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row>
    <row r="618" spans="2:108" s="94" customFormat="1" x14ac:dyDescent="0.25">
      <c r="B618" s="100"/>
      <c r="C618" s="90"/>
      <c r="I618" s="101"/>
      <c r="J618" s="101"/>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row>
    <row r="619" spans="2:108" s="94" customFormat="1" x14ac:dyDescent="0.25">
      <c r="B619" s="100"/>
      <c r="C619" s="90"/>
      <c r="I619" s="101"/>
      <c r="J619" s="101"/>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row>
    <row r="620" spans="2:108" s="94" customFormat="1" x14ac:dyDescent="0.25">
      <c r="B620" s="100"/>
      <c r="C620" s="90"/>
      <c r="I620" s="101"/>
      <c r="J620" s="101"/>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row>
    <row r="621" spans="2:108" s="94" customFormat="1" x14ac:dyDescent="0.25">
      <c r="B621" s="100"/>
      <c r="C621" s="90"/>
      <c r="I621" s="101"/>
      <c r="J621" s="101"/>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row>
    <row r="622" spans="2:108" s="94" customFormat="1" x14ac:dyDescent="0.25">
      <c r="B622" s="100"/>
      <c r="C622" s="90"/>
      <c r="I622" s="101"/>
      <c r="J622" s="101"/>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row>
    <row r="623" spans="2:108" s="94" customFormat="1" x14ac:dyDescent="0.25">
      <c r="B623" s="100"/>
      <c r="C623" s="90"/>
      <c r="I623" s="101"/>
      <c r="J623" s="101"/>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row>
    <row r="624" spans="2:108" s="94" customFormat="1" x14ac:dyDescent="0.25">
      <c r="B624" s="100"/>
      <c r="C624" s="90"/>
      <c r="I624" s="101"/>
      <c r="J624" s="101"/>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row>
    <row r="625" spans="2:108" s="94" customFormat="1" x14ac:dyDescent="0.25">
      <c r="B625" s="100"/>
      <c r="C625" s="90"/>
      <c r="I625" s="101"/>
      <c r="J625" s="101"/>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row>
    <row r="626" spans="2:108" s="94" customFormat="1" x14ac:dyDescent="0.25">
      <c r="B626" s="100"/>
      <c r="C626" s="90"/>
      <c r="I626" s="101"/>
      <c r="J626" s="101"/>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row>
    <row r="627" spans="2:108" s="94" customFormat="1" x14ac:dyDescent="0.25">
      <c r="B627" s="100"/>
      <c r="C627" s="90"/>
      <c r="I627" s="101"/>
      <c r="J627" s="101"/>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row>
    <row r="628" spans="2:108" s="94" customFormat="1" x14ac:dyDescent="0.25">
      <c r="B628" s="100"/>
      <c r="C628" s="90"/>
      <c r="I628" s="101"/>
      <c r="J628" s="101"/>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row>
    <row r="629" spans="2:108" s="94" customFormat="1" x14ac:dyDescent="0.25">
      <c r="B629" s="100"/>
      <c r="C629" s="90"/>
      <c r="I629" s="101"/>
      <c r="J629" s="101"/>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row>
    <row r="630" spans="2:108" s="94" customFormat="1" x14ac:dyDescent="0.25">
      <c r="B630" s="100"/>
      <c r="C630" s="90"/>
      <c r="I630" s="101"/>
      <c r="J630" s="101"/>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row>
    <row r="631" spans="2:108" s="94" customFormat="1" x14ac:dyDescent="0.25">
      <c r="B631" s="100"/>
      <c r="C631" s="90"/>
      <c r="I631" s="101"/>
      <c r="J631" s="101"/>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row>
    <row r="632" spans="2:108" s="94" customFormat="1" x14ac:dyDescent="0.25">
      <c r="B632" s="100"/>
      <c r="C632" s="90"/>
      <c r="I632" s="101"/>
      <c r="J632" s="101"/>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row>
    <row r="633" spans="2:108" s="94" customFormat="1" x14ac:dyDescent="0.25">
      <c r="B633" s="100"/>
      <c r="C633" s="90"/>
      <c r="I633" s="101"/>
      <c r="J633" s="101"/>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row>
    <row r="634" spans="2:108" s="94" customFormat="1" x14ac:dyDescent="0.25">
      <c r="B634" s="100"/>
      <c r="C634" s="90"/>
      <c r="I634" s="101"/>
      <c r="J634" s="101"/>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row>
    <row r="635" spans="2:108" s="94" customFormat="1" x14ac:dyDescent="0.25">
      <c r="B635" s="100"/>
      <c r="C635" s="90"/>
      <c r="I635" s="101"/>
      <c r="J635" s="101"/>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c r="CU635" s="30"/>
      <c r="CV635" s="30"/>
      <c r="CW635" s="30"/>
      <c r="CX635" s="30"/>
      <c r="CY635" s="30"/>
      <c r="CZ635" s="30"/>
      <c r="DA635" s="30"/>
      <c r="DB635" s="30"/>
      <c r="DC635" s="30"/>
      <c r="DD635" s="30"/>
    </row>
    <row r="636" spans="2:108" s="94" customFormat="1" x14ac:dyDescent="0.25">
      <c r="B636" s="100"/>
      <c r="C636" s="90"/>
      <c r="I636" s="101"/>
      <c r="J636" s="101"/>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row>
    <row r="637" spans="2:108" s="94" customFormat="1" x14ac:dyDescent="0.25">
      <c r="B637" s="100"/>
      <c r="C637" s="90"/>
      <c r="I637" s="101"/>
      <c r="J637" s="101"/>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row>
    <row r="638" spans="2:108" s="94" customFormat="1" x14ac:dyDescent="0.25">
      <c r="B638" s="100"/>
      <c r="C638" s="90"/>
      <c r="I638" s="101"/>
      <c r="J638" s="101"/>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row>
    <row r="639" spans="2:108" s="94" customFormat="1" x14ac:dyDescent="0.25">
      <c r="B639" s="100"/>
      <c r="C639" s="90"/>
      <c r="I639" s="101"/>
      <c r="J639" s="101"/>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row>
    <row r="640" spans="2:108" s="94" customFormat="1" x14ac:dyDescent="0.25">
      <c r="B640" s="100"/>
      <c r="C640" s="90"/>
      <c r="I640" s="101"/>
      <c r="J640" s="101"/>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row>
    <row r="641" spans="2:108" s="94" customFormat="1" x14ac:dyDescent="0.25">
      <c r="B641" s="100"/>
      <c r="C641" s="90"/>
      <c r="I641" s="101"/>
      <c r="J641" s="101"/>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row>
    <row r="642" spans="2:108" s="94" customFormat="1" x14ac:dyDescent="0.25">
      <c r="B642" s="100"/>
      <c r="C642" s="90"/>
      <c r="I642" s="101"/>
      <c r="J642" s="101"/>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row>
    <row r="643" spans="2:108" s="94" customFormat="1" x14ac:dyDescent="0.25">
      <c r="B643" s="100"/>
      <c r="C643" s="90"/>
      <c r="I643" s="101"/>
      <c r="J643" s="101"/>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row>
    <row r="644" spans="2:108" s="94" customFormat="1" x14ac:dyDescent="0.25">
      <c r="B644" s="100"/>
      <c r="C644" s="90"/>
      <c r="I644" s="101"/>
      <c r="J644" s="101"/>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row>
    <row r="645" spans="2:108" s="94" customFormat="1" x14ac:dyDescent="0.25">
      <c r="B645" s="100"/>
      <c r="C645" s="90"/>
      <c r="I645" s="101"/>
      <c r="J645" s="101"/>
      <c r="BT645" s="30"/>
      <c r="BU645" s="30"/>
      <c r="BV645" s="30"/>
      <c r="BW645" s="30"/>
      <c r="BX645" s="30"/>
      <c r="BY645" s="30"/>
      <c r="BZ645" s="30"/>
      <c r="CA645" s="30"/>
      <c r="CB645" s="30"/>
      <c r="CC645" s="30"/>
      <c r="CD645" s="30"/>
      <c r="CE645" s="30"/>
      <c r="CF645" s="30"/>
      <c r="CG645" s="30"/>
      <c r="CH645" s="30"/>
      <c r="CI645" s="30"/>
      <c r="CJ645" s="30"/>
      <c r="CK645" s="30"/>
      <c r="CL645" s="30"/>
      <c r="CM645" s="30"/>
      <c r="CN645" s="30"/>
      <c r="CO645" s="30"/>
      <c r="CP645" s="30"/>
      <c r="CQ645" s="30"/>
      <c r="CR645" s="30"/>
      <c r="CS645" s="30"/>
      <c r="CT645" s="30"/>
      <c r="CU645" s="30"/>
      <c r="CV645" s="30"/>
      <c r="CW645" s="30"/>
      <c r="CX645" s="30"/>
      <c r="CY645" s="30"/>
      <c r="CZ645" s="30"/>
      <c r="DA645" s="30"/>
      <c r="DB645" s="30"/>
      <c r="DC645" s="30"/>
      <c r="DD645" s="30"/>
    </row>
    <row r="646" spans="2:108" s="94" customFormat="1" x14ac:dyDescent="0.25">
      <c r="B646" s="100"/>
      <c r="C646" s="90"/>
      <c r="I646" s="101"/>
      <c r="J646" s="101"/>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row>
    <row r="647" spans="2:108" s="94" customFormat="1" x14ac:dyDescent="0.25">
      <c r="B647" s="100"/>
      <c r="C647" s="90"/>
      <c r="I647" s="101"/>
      <c r="J647" s="101"/>
      <c r="BT647" s="30"/>
      <c r="BU647" s="30"/>
      <c r="BV647" s="30"/>
      <c r="BW647" s="30"/>
      <c r="BX647" s="30"/>
      <c r="BY647" s="30"/>
      <c r="BZ647" s="30"/>
      <c r="CA647" s="30"/>
      <c r="CB647" s="30"/>
      <c r="CC647" s="30"/>
      <c r="CD647" s="30"/>
      <c r="CE647" s="30"/>
      <c r="CF647" s="30"/>
      <c r="CG647" s="30"/>
      <c r="CH647" s="30"/>
      <c r="CI647" s="30"/>
      <c r="CJ647" s="30"/>
      <c r="CK647" s="30"/>
      <c r="CL647" s="30"/>
      <c r="CM647" s="30"/>
      <c r="CN647" s="30"/>
      <c r="CO647" s="30"/>
      <c r="CP647" s="30"/>
      <c r="CQ647" s="30"/>
      <c r="CR647" s="30"/>
      <c r="CS647" s="30"/>
      <c r="CT647" s="30"/>
      <c r="CU647" s="30"/>
      <c r="CV647" s="30"/>
      <c r="CW647" s="30"/>
      <c r="CX647" s="30"/>
      <c r="CY647" s="30"/>
      <c r="CZ647" s="30"/>
      <c r="DA647" s="30"/>
      <c r="DB647" s="30"/>
      <c r="DC647" s="30"/>
      <c r="DD647" s="30"/>
    </row>
    <row r="648" spans="2:108" s="94" customFormat="1" x14ac:dyDescent="0.25">
      <c r="B648" s="100"/>
      <c r="C648" s="90"/>
      <c r="I648" s="101"/>
      <c r="J648" s="101"/>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row>
    <row r="649" spans="2:108" s="94" customFormat="1" x14ac:dyDescent="0.25">
      <c r="B649" s="100"/>
      <c r="C649" s="90"/>
      <c r="I649" s="101"/>
      <c r="J649" s="101"/>
      <c r="BT649" s="30"/>
      <c r="BU649" s="30"/>
      <c r="BV649" s="30"/>
      <c r="BW649" s="30"/>
      <c r="BX649" s="30"/>
      <c r="BY649" s="30"/>
      <c r="BZ649" s="30"/>
      <c r="CA649" s="30"/>
      <c r="CB649" s="30"/>
      <c r="CC649" s="30"/>
      <c r="CD649" s="30"/>
      <c r="CE649" s="30"/>
      <c r="CF649" s="30"/>
      <c r="CG649" s="30"/>
      <c r="CH649" s="30"/>
      <c r="CI649" s="30"/>
      <c r="CJ649" s="30"/>
      <c r="CK649" s="30"/>
      <c r="CL649" s="30"/>
      <c r="CM649" s="30"/>
      <c r="CN649" s="30"/>
      <c r="CO649" s="30"/>
      <c r="CP649" s="30"/>
      <c r="CQ649" s="30"/>
      <c r="CR649" s="30"/>
      <c r="CS649" s="30"/>
      <c r="CT649" s="30"/>
      <c r="CU649" s="30"/>
      <c r="CV649" s="30"/>
      <c r="CW649" s="30"/>
      <c r="CX649" s="30"/>
      <c r="CY649" s="30"/>
      <c r="CZ649" s="30"/>
      <c r="DA649" s="30"/>
      <c r="DB649" s="30"/>
      <c r="DC649" s="30"/>
      <c r="DD649" s="30"/>
    </row>
    <row r="650" spans="2:108" s="94" customFormat="1" x14ac:dyDescent="0.25">
      <c r="B650" s="100"/>
      <c r="C650" s="90"/>
      <c r="I650" s="101"/>
      <c r="J650" s="101"/>
      <c r="BT650" s="30"/>
      <c r="BU650" s="30"/>
      <c r="BV650" s="30"/>
      <c r="BW650" s="30"/>
      <c r="BX650" s="30"/>
      <c r="BY650" s="30"/>
      <c r="BZ650" s="30"/>
      <c r="CA650" s="30"/>
      <c r="CB650" s="30"/>
      <c r="CC650" s="30"/>
      <c r="CD650" s="30"/>
      <c r="CE650" s="30"/>
      <c r="CF650" s="30"/>
      <c r="CG650" s="30"/>
      <c r="CH650" s="30"/>
      <c r="CI650" s="30"/>
      <c r="CJ650" s="30"/>
      <c r="CK650" s="30"/>
      <c r="CL650" s="30"/>
      <c r="CM650" s="30"/>
      <c r="CN650" s="30"/>
      <c r="CO650" s="30"/>
      <c r="CP650" s="30"/>
      <c r="CQ650" s="30"/>
      <c r="CR650" s="30"/>
      <c r="CS650" s="30"/>
      <c r="CT650" s="30"/>
      <c r="CU650" s="30"/>
      <c r="CV650" s="30"/>
      <c r="CW650" s="30"/>
      <c r="CX650" s="30"/>
      <c r="CY650" s="30"/>
      <c r="CZ650" s="30"/>
      <c r="DA650" s="30"/>
      <c r="DB650" s="30"/>
      <c r="DC650" s="30"/>
      <c r="DD650" s="30"/>
    </row>
    <row r="651" spans="2:108" s="94" customFormat="1" x14ac:dyDescent="0.25">
      <c r="B651" s="100"/>
      <c r="C651" s="90"/>
      <c r="I651" s="101"/>
      <c r="J651" s="101"/>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row>
    <row r="652" spans="2:108" s="94" customFormat="1" x14ac:dyDescent="0.25">
      <c r="B652" s="100"/>
      <c r="C652" s="90"/>
      <c r="I652" s="101"/>
      <c r="J652" s="101"/>
      <c r="BT652" s="30"/>
      <c r="BU652" s="30"/>
      <c r="BV652" s="30"/>
      <c r="BW652" s="30"/>
      <c r="BX652" s="30"/>
      <c r="BY652" s="30"/>
      <c r="BZ652" s="30"/>
      <c r="CA652" s="30"/>
      <c r="CB652" s="30"/>
      <c r="CC652" s="30"/>
      <c r="CD652" s="30"/>
      <c r="CE652" s="30"/>
      <c r="CF652" s="30"/>
      <c r="CG652" s="30"/>
      <c r="CH652" s="30"/>
      <c r="CI652" s="30"/>
      <c r="CJ652" s="30"/>
      <c r="CK652" s="30"/>
      <c r="CL652" s="30"/>
      <c r="CM652" s="30"/>
      <c r="CN652" s="30"/>
      <c r="CO652" s="30"/>
      <c r="CP652" s="30"/>
      <c r="CQ652" s="30"/>
      <c r="CR652" s="30"/>
      <c r="CS652" s="30"/>
      <c r="CT652" s="30"/>
      <c r="CU652" s="30"/>
      <c r="CV652" s="30"/>
      <c r="CW652" s="30"/>
      <c r="CX652" s="30"/>
      <c r="CY652" s="30"/>
      <c r="CZ652" s="30"/>
      <c r="DA652" s="30"/>
      <c r="DB652" s="30"/>
      <c r="DC652" s="30"/>
      <c r="DD652" s="30"/>
    </row>
    <row r="653" spans="2:108" s="94" customFormat="1" x14ac:dyDescent="0.25">
      <c r="B653" s="100"/>
      <c r="C653" s="90"/>
      <c r="I653" s="101"/>
      <c r="J653" s="101"/>
      <c r="BT653" s="30"/>
      <c r="BU653" s="30"/>
      <c r="BV653" s="30"/>
      <c r="BW653" s="30"/>
      <c r="BX653" s="30"/>
      <c r="BY653" s="30"/>
      <c r="BZ653" s="30"/>
      <c r="CA653" s="30"/>
      <c r="CB653" s="30"/>
      <c r="CC653" s="30"/>
      <c r="CD653" s="30"/>
      <c r="CE653" s="30"/>
      <c r="CF653" s="30"/>
      <c r="CG653" s="30"/>
      <c r="CH653" s="30"/>
      <c r="CI653" s="30"/>
      <c r="CJ653" s="30"/>
      <c r="CK653" s="30"/>
      <c r="CL653" s="30"/>
      <c r="CM653" s="30"/>
      <c r="CN653" s="30"/>
      <c r="CO653" s="30"/>
      <c r="CP653" s="30"/>
      <c r="CQ653" s="30"/>
      <c r="CR653" s="30"/>
      <c r="CS653" s="30"/>
      <c r="CT653" s="30"/>
      <c r="CU653" s="30"/>
      <c r="CV653" s="30"/>
      <c r="CW653" s="30"/>
      <c r="CX653" s="30"/>
      <c r="CY653" s="30"/>
      <c r="CZ653" s="30"/>
      <c r="DA653" s="30"/>
      <c r="DB653" s="30"/>
      <c r="DC653" s="30"/>
      <c r="DD653" s="30"/>
    </row>
    <row r="654" spans="2:108" s="94" customFormat="1" x14ac:dyDescent="0.25">
      <c r="B654" s="100"/>
      <c r="C654" s="90"/>
      <c r="I654" s="101"/>
      <c r="J654" s="101"/>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row>
    <row r="655" spans="2:108" s="94" customFormat="1" x14ac:dyDescent="0.25">
      <c r="B655" s="100"/>
      <c r="C655" s="90"/>
      <c r="I655" s="101"/>
      <c r="J655" s="101"/>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c r="CU655" s="30"/>
      <c r="CV655" s="30"/>
      <c r="CW655" s="30"/>
      <c r="CX655" s="30"/>
      <c r="CY655" s="30"/>
      <c r="CZ655" s="30"/>
      <c r="DA655" s="30"/>
      <c r="DB655" s="30"/>
      <c r="DC655" s="30"/>
      <c r="DD655" s="30"/>
    </row>
    <row r="656" spans="2:108" s="94" customFormat="1" x14ac:dyDescent="0.25">
      <c r="B656" s="100"/>
      <c r="C656" s="90"/>
      <c r="I656" s="101"/>
      <c r="J656" s="101"/>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row>
    <row r="657" spans="2:108" s="94" customFormat="1" x14ac:dyDescent="0.25">
      <c r="B657" s="100"/>
      <c r="C657" s="90"/>
      <c r="I657" s="101"/>
      <c r="J657" s="101"/>
      <c r="BT657" s="30"/>
      <c r="BU657" s="30"/>
      <c r="BV657" s="30"/>
      <c r="BW657" s="30"/>
      <c r="BX657" s="30"/>
      <c r="BY657" s="30"/>
      <c r="BZ657" s="30"/>
      <c r="CA657" s="30"/>
      <c r="CB657" s="30"/>
      <c r="CC657" s="30"/>
      <c r="CD657" s="30"/>
      <c r="CE657" s="30"/>
      <c r="CF657" s="30"/>
      <c r="CG657" s="30"/>
      <c r="CH657" s="30"/>
      <c r="CI657" s="30"/>
      <c r="CJ657" s="30"/>
      <c r="CK657" s="30"/>
      <c r="CL657" s="30"/>
      <c r="CM657" s="30"/>
      <c r="CN657" s="30"/>
      <c r="CO657" s="30"/>
      <c r="CP657" s="30"/>
      <c r="CQ657" s="30"/>
      <c r="CR657" s="30"/>
      <c r="CS657" s="30"/>
      <c r="CT657" s="30"/>
      <c r="CU657" s="30"/>
      <c r="CV657" s="30"/>
      <c r="CW657" s="30"/>
      <c r="CX657" s="30"/>
      <c r="CY657" s="30"/>
      <c r="CZ657" s="30"/>
      <c r="DA657" s="30"/>
      <c r="DB657" s="30"/>
      <c r="DC657" s="30"/>
      <c r="DD657" s="30"/>
    </row>
    <row r="658" spans="2:108" s="94" customFormat="1" x14ac:dyDescent="0.25">
      <c r="B658" s="100"/>
      <c r="C658" s="90"/>
      <c r="I658" s="101"/>
      <c r="J658" s="101"/>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row>
    <row r="659" spans="2:108" s="94" customFormat="1" x14ac:dyDescent="0.25">
      <c r="B659" s="100"/>
      <c r="C659" s="90"/>
      <c r="I659" s="101"/>
      <c r="J659" s="101"/>
      <c r="BT659" s="30"/>
      <c r="BU659" s="30"/>
      <c r="BV659" s="30"/>
      <c r="BW659" s="30"/>
      <c r="BX659" s="30"/>
      <c r="BY659" s="30"/>
      <c r="BZ659" s="30"/>
      <c r="CA659" s="30"/>
      <c r="CB659" s="30"/>
      <c r="CC659" s="30"/>
      <c r="CD659" s="30"/>
      <c r="CE659" s="30"/>
      <c r="CF659" s="30"/>
      <c r="CG659" s="30"/>
      <c r="CH659" s="30"/>
      <c r="CI659" s="30"/>
      <c r="CJ659" s="30"/>
      <c r="CK659" s="30"/>
      <c r="CL659" s="30"/>
      <c r="CM659" s="30"/>
      <c r="CN659" s="30"/>
      <c r="CO659" s="30"/>
      <c r="CP659" s="30"/>
      <c r="CQ659" s="30"/>
      <c r="CR659" s="30"/>
      <c r="CS659" s="30"/>
      <c r="CT659" s="30"/>
      <c r="CU659" s="30"/>
      <c r="CV659" s="30"/>
      <c r="CW659" s="30"/>
      <c r="CX659" s="30"/>
      <c r="CY659" s="30"/>
      <c r="CZ659" s="30"/>
      <c r="DA659" s="30"/>
      <c r="DB659" s="30"/>
      <c r="DC659" s="30"/>
      <c r="DD659" s="30"/>
    </row>
    <row r="660" spans="2:108" s="94" customFormat="1" x14ac:dyDescent="0.25">
      <c r="B660" s="100"/>
      <c r="C660" s="90"/>
      <c r="I660" s="101"/>
      <c r="J660" s="101"/>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row>
    <row r="661" spans="2:108" s="94" customFormat="1" x14ac:dyDescent="0.25">
      <c r="B661" s="100"/>
      <c r="C661" s="90"/>
      <c r="I661" s="101"/>
      <c r="J661" s="101"/>
      <c r="BT661" s="30"/>
      <c r="BU661" s="30"/>
      <c r="BV661" s="30"/>
      <c r="BW661" s="30"/>
      <c r="BX661" s="30"/>
      <c r="BY661" s="30"/>
      <c r="BZ661" s="30"/>
      <c r="CA661" s="30"/>
      <c r="CB661" s="30"/>
      <c r="CC661" s="30"/>
      <c r="CD661" s="30"/>
      <c r="CE661" s="30"/>
      <c r="CF661" s="30"/>
      <c r="CG661" s="30"/>
      <c r="CH661" s="30"/>
      <c r="CI661" s="30"/>
      <c r="CJ661" s="30"/>
      <c r="CK661" s="30"/>
      <c r="CL661" s="30"/>
      <c r="CM661" s="30"/>
      <c r="CN661" s="30"/>
      <c r="CO661" s="30"/>
      <c r="CP661" s="30"/>
      <c r="CQ661" s="30"/>
      <c r="CR661" s="30"/>
      <c r="CS661" s="30"/>
      <c r="CT661" s="30"/>
      <c r="CU661" s="30"/>
      <c r="CV661" s="30"/>
      <c r="CW661" s="30"/>
      <c r="CX661" s="30"/>
      <c r="CY661" s="30"/>
      <c r="CZ661" s="30"/>
      <c r="DA661" s="30"/>
      <c r="DB661" s="30"/>
      <c r="DC661" s="30"/>
      <c r="DD661" s="30"/>
    </row>
    <row r="662" spans="2:108" s="94" customFormat="1" x14ac:dyDescent="0.25">
      <c r="B662" s="100"/>
      <c r="C662" s="90"/>
      <c r="I662" s="101"/>
      <c r="J662" s="101"/>
      <c r="BT662" s="30"/>
      <c r="BU662" s="30"/>
      <c r="BV662" s="30"/>
      <c r="BW662" s="30"/>
      <c r="BX662" s="30"/>
      <c r="BY662" s="30"/>
      <c r="BZ662" s="30"/>
      <c r="CA662" s="30"/>
      <c r="CB662" s="30"/>
      <c r="CC662" s="30"/>
      <c r="CD662" s="30"/>
      <c r="CE662" s="30"/>
      <c r="CF662" s="30"/>
      <c r="CG662" s="30"/>
      <c r="CH662" s="30"/>
      <c r="CI662" s="30"/>
      <c r="CJ662" s="30"/>
      <c r="CK662" s="30"/>
      <c r="CL662" s="30"/>
      <c r="CM662" s="30"/>
      <c r="CN662" s="30"/>
      <c r="CO662" s="30"/>
      <c r="CP662" s="30"/>
      <c r="CQ662" s="30"/>
      <c r="CR662" s="30"/>
      <c r="CS662" s="30"/>
      <c r="CT662" s="30"/>
      <c r="CU662" s="30"/>
      <c r="CV662" s="30"/>
      <c r="CW662" s="30"/>
      <c r="CX662" s="30"/>
      <c r="CY662" s="30"/>
      <c r="CZ662" s="30"/>
      <c r="DA662" s="30"/>
      <c r="DB662" s="30"/>
      <c r="DC662" s="30"/>
      <c r="DD662" s="30"/>
    </row>
    <row r="663" spans="2:108" s="94" customFormat="1" x14ac:dyDescent="0.25">
      <c r="B663" s="100"/>
      <c r="C663" s="90"/>
      <c r="I663" s="101"/>
      <c r="J663" s="101"/>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0"/>
      <c r="CU663" s="30"/>
      <c r="CV663" s="30"/>
      <c r="CW663" s="30"/>
      <c r="CX663" s="30"/>
      <c r="CY663" s="30"/>
      <c r="CZ663" s="30"/>
      <c r="DA663" s="30"/>
      <c r="DB663" s="30"/>
      <c r="DC663" s="30"/>
      <c r="DD663" s="30"/>
    </row>
    <row r="664" spans="2:108" s="94" customFormat="1" x14ac:dyDescent="0.25">
      <c r="B664" s="100"/>
      <c r="C664" s="90"/>
      <c r="I664" s="101"/>
      <c r="J664" s="101"/>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0"/>
      <c r="CU664" s="30"/>
      <c r="CV664" s="30"/>
      <c r="CW664" s="30"/>
      <c r="CX664" s="30"/>
      <c r="CY664" s="30"/>
      <c r="CZ664" s="30"/>
      <c r="DA664" s="30"/>
      <c r="DB664" s="30"/>
      <c r="DC664" s="30"/>
      <c r="DD664" s="30"/>
    </row>
    <row r="665" spans="2:108" s="94" customFormat="1" x14ac:dyDescent="0.25">
      <c r="B665" s="100"/>
      <c r="C665" s="90"/>
      <c r="I665" s="101"/>
      <c r="J665" s="101"/>
      <c r="BT665" s="30"/>
      <c r="BU665" s="30"/>
      <c r="BV665" s="30"/>
      <c r="BW665" s="30"/>
      <c r="BX665" s="30"/>
      <c r="BY665" s="30"/>
      <c r="BZ665" s="30"/>
      <c r="CA665" s="30"/>
      <c r="CB665" s="30"/>
      <c r="CC665" s="30"/>
      <c r="CD665" s="30"/>
      <c r="CE665" s="30"/>
      <c r="CF665" s="30"/>
      <c r="CG665" s="30"/>
      <c r="CH665" s="30"/>
      <c r="CI665" s="30"/>
      <c r="CJ665" s="30"/>
      <c r="CK665" s="30"/>
      <c r="CL665" s="30"/>
      <c r="CM665" s="30"/>
      <c r="CN665" s="30"/>
      <c r="CO665" s="30"/>
      <c r="CP665" s="30"/>
      <c r="CQ665" s="30"/>
      <c r="CR665" s="30"/>
      <c r="CS665" s="30"/>
      <c r="CT665" s="30"/>
      <c r="CU665" s="30"/>
      <c r="CV665" s="30"/>
      <c r="CW665" s="30"/>
      <c r="CX665" s="30"/>
      <c r="CY665" s="30"/>
      <c r="CZ665" s="30"/>
      <c r="DA665" s="30"/>
      <c r="DB665" s="30"/>
      <c r="DC665" s="30"/>
      <c r="DD665" s="30"/>
    </row>
    <row r="666" spans="2:108" s="94" customFormat="1" x14ac:dyDescent="0.25">
      <c r="B666" s="100"/>
      <c r="C666" s="90"/>
      <c r="I666" s="101"/>
      <c r="J666" s="101"/>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row>
    <row r="667" spans="2:108" s="94" customFormat="1" x14ac:dyDescent="0.25">
      <c r="B667" s="100"/>
      <c r="C667" s="90"/>
      <c r="I667" s="101"/>
      <c r="J667" s="101"/>
      <c r="BT667" s="30"/>
      <c r="BU667" s="30"/>
      <c r="BV667" s="30"/>
      <c r="BW667" s="30"/>
      <c r="BX667" s="30"/>
      <c r="BY667" s="30"/>
      <c r="BZ667" s="30"/>
      <c r="CA667" s="30"/>
      <c r="CB667" s="30"/>
      <c r="CC667" s="30"/>
      <c r="CD667" s="30"/>
      <c r="CE667" s="30"/>
      <c r="CF667" s="30"/>
      <c r="CG667" s="30"/>
      <c r="CH667" s="30"/>
      <c r="CI667" s="30"/>
      <c r="CJ667" s="30"/>
      <c r="CK667" s="30"/>
      <c r="CL667" s="30"/>
      <c r="CM667" s="30"/>
      <c r="CN667" s="30"/>
      <c r="CO667" s="30"/>
      <c r="CP667" s="30"/>
      <c r="CQ667" s="30"/>
      <c r="CR667" s="30"/>
      <c r="CS667" s="30"/>
      <c r="CT667" s="30"/>
      <c r="CU667" s="30"/>
      <c r="CV667" s="30"/>
      <c r="CW667" s="30"/>
      <c r="CX667" s="30"/>
      <c r="CY667" s="30"/>
      <c r="CZ667" s="30"/>
      <c r="DA667" s="30"/>
      <c r="DB667" s="30"/>
      <c r="DC667" s="30"/>
      <c r="DD667" s="30"/>
    </row>
    <row r="668" spans="2:108" s="94" customFormat="1" x14ac:dyDescent="0.25">
      <c r="B668" s="100"/>
      <c r="C668" s="90"/>
      <c r="I668" s="101"/>
      <c r="J668" s="101"/>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row>
    <row r="669" spans="2:108" s="94" customFormat="1" x14ac:dyDescent="0.25">
      <c r="B669" s="100"/>
      <c r="C669" s="90"/>
      <c r="I669" s="101"/>
      <c r="J669" s="101"/>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row>
    <row r="670" spans="2:108" s="94" customFormat="1" x14ac:dyDescent="0.25">
      <c r="B670" s="100"/>
      <c r="C670" s="90"/>
      <c r="I670" s="101"/>
      <c r="J670" s="101"/>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row>
    <row r="671" spans="2:108" s="94" customFormat="1" x14ac:dyDescent="0.25">
      <c r="B671" s="100"/>
      <c r="C671" s="90"/>
      <c r="I671" s="101"/>
      <c r="J671" s="101"/>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row>
    <row r="672" spans="2:108" s="94" customFormat="1" x14ac:dyDescent="0.25">
      <c r="B672" s="100"/>
      <c r="C672" s="90"/>
      <c r="I672" s="101"/>
      <c r="J672" s="101"/>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row>
    <row r="673" spans="2:108" s="94" customFormat="1" x14ac:dyDescent="0.25">
      <c r="B673" s="100"/>
      <c r="C673" s="90"/>
      <c r="I673" s="101"/>
      <c r="J673" s="101"/>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row>
    <row r="674" spans="2:108" s="94" customFormat="1" x14ac:dyDescent="0.25">
      <c r="B674" s="100"/>
      <c r="C674" s="90"/>
      <c r="I674" s="101"/>
      <c r="J674" s="101"/>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row>
    <row r="675" spans="2:108" s="94" customFormat="1" x14ac:dyDescent="0.25">
      <c r="B675" s="100"/>
      <c r="C675" s="90"/>
      <c r="I675" s="101"/>
      <c r="J675" s="101"/>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row>
    <row r="676" spans="2:108" s="94" customFormat="1" x14ac:dyDescent="0.25">
      <c r="B676" s="100"/>
      <c r="C676" s="90"/>
      <c r="I676" s="101"/>
      <c r="J676" s="101"/>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row>
    <row r="677" spans="2:108" s="94" customFormat="1" x14ac:dyDescent="0.25">
      <c r="B677" s="100"/>
      <c r="C677" s="90"/>
      <c r="I677" s="101"/>
      <c r="J677" s="101"/>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row>
    <row r="678" spans="2:108" s="94" customFormat="1" x14ac:dyDescent="0.25">
      <c r="B678" s="100"/>
      <c r="C678" s="90"/>
      <c r="I678" s="101"/>
      <c r="J678" s="101"/>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row>
    <row r="679" spans="2:108" s="94" customFormat="1" x14ac:dyDescent="0.25">
      <c r="B679" s="100"/>
      <c r="C679" s="90"/>
      <c r="I679" s="101"/>
      <c r="J679" s="101"/>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row>
    <row r="680" spans="2:108" s="94" customFormat="1" x14ac:dyDescent="0.25">
      <c r="B680" s="100"/>
      <c r="C680" s="90"/>
      <c r="I680" s="101"/>
      <c r="J680" s="101"/>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row>
    <row r="681" spans="2:108" s="94" customFormat="1" x14ac:dyDescent="0.25">
      <c r="B681" s="100"/>
      <c r="C681" s="90"/>
      <c r="I681" s="101"/>
      <c r="J681" s="101"/>
      <c r="BT681" s="30"/>
      <c r="BU681" s="30"/>
      <c r="BV681" s="30"/>
      <c r="BW681" s="30"/>
      <c r="BX681" s="30"/>
      <c r="BY681" s="30"/>
      <c r="BZ681" s="30"/>
      <c r="CA681" s="30"/>
      <c r="CB681" s="30"/>
      <c r="CC681" s="30"/>
      <c r="CD681" s="30"/>
      <c r="CE681" s="30"/>
      <c r="CF681" s="30"/>
      <c r="CG681" s="30"/>
      <c r="CH681" s="30"/>
      <c r="CI681" s="30"/>
      <c r="CJ681" s="30"/>
      <c r="CK681" s="30"/>
      <c r="CL681" s="30"/>
      <c r="CM681" s="30"/>
      <c r="CN681" s="30"/>
      <c r="CO681" s="30"/>
      <c r="CP681" s="30"/>
      <c r="CQ681" s="30"/>
      <c r="CR681" s="30"/>
      <c r="CS681" s="30"/>
      <c r="CT681" s="30"/>
      <c r="CU681" s="30"/>
      <c r="CV681" s="30"/>
      <c r="CW681" s="30"/>
      <c r="CX681" s="30"/>
      <c r="CY681" s="30"/>
      <c r="CZ681" s="30"/>
      <c r="DA681" s="30"/>
      <c r="DB681" s="30"/>
      <c r="DC681" s="30"/>
      <c r="DD681" s="30"/>
    </row>
    <row r="682" spans="2:108" s="94" customFormat="1" x14ac:dyDescent="0.25">
      <c r="B682" s="100"/>
      <c r="C682" s="90"/>
      <c r="I682" s="101"/>
      <c r="J682" s="101"/>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c r="CU682" s="30"/>
      <c r="CV682" s="30"/>
      <c r="CW682" s="30"/>
      <c r="CX682" s="30"/>
      <c r="CY682" s="30"/>
      <c r="CZ682" s="30"/>
      <c r="DA682" s="30"/>
      <c r="DB682" s="30"/>
      <c r="DC682" s="30"/>
      <c r="DD682" s="30"/>
    </row>
    <row r="683" spans="2:108" s="94" customFormat="1" x14ac:dyDescent="0.25">
      <c r="B683" s="100"/>
      <c r="C683" s="90"/>
      <c r="I683" s="101"/>
      <c r="J683" s="101"/>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row>
    <row r="684" spans="2:108" s="94" customFormat="1" x14ac:dyDescent="0.25">
      <c r="B684" s="100"/>
      <c r="C684" s="90"/>
      <c r="I684" s="101"/>
      <c r="J684" s="101"/>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row>
    <row r="685" spans="2:108" s="94" customFormat="1" x14ac:dyDescent="0.25">
      <c r="B685" s="100"/>
      <c r="C685" s="90"/>
      <c r="I685" s="101"/>
      <c r="J685" s="101"/>
      <c r="BT685" s="30"/>
      <c r="BU685" s="30"/>
      <c r="BV685" s="30"/>
      <c r="BW685" s="30"/>
      <c r="BX685" s="30"/>
      <c r="BY685" s="30"/>
      <c r="BZ685" s="30"/>
      <c r="CA685" s="30"/>
      <c r="CB685" s="30"/>
      <c r="CC685" s="30"/>
      <c r="CD685" s="30"/>
      <c r="CE685" s="30"/>
      <c r="CF685" s="30"/>
      <c r="CG685" s="30"/>
      <c r="CH685" s="30"/>
      <c r="CI685" s="30"/>
      <c r="CJ685" s="30"/>
      <c r="CK685" s="30"/>
      <c r="CL685" s="30"/>
      <c r="CM685" s="30"/>
      <c r="CN685" s="30"/>
      <c r="CO685" s="30"/>
      <c r="CP685" s="30"/>
      <c r="CQ685" s="30"/>
      <c r="CR685" s="30"/>
      <c r="CS685" s="30"/>
      <c r="CT685" s="30"/>
      <c r="CU685" s="30"/>
      <c r="CV685" s="30"/>
      <c r="CW685" s="30"/>
      <c r="CX685" s="30"/>
      <c r="CY685" s="30"/>
      <c r="CZ685" s="30"/>
      <c r="DA685" s="30"/>
      <c r="DB685" s="30"/>
      <c r="DC685" s="30"/>
      <c r="DD685" s="30"/>
    </row>
    <row r="686" spans="2:108" s="94" customFormat="1" x14ac:dyDescent="0.25">
      <c r="B686" s="100"/>
      <c r="C686" s="90"/>
      <c r="I686" s="101"/>
      <c r="J686" s="101"/>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row>
    <row r="687" spans="2:108" s="94" customFormat="1" x14ac:dyDescent="0.25">
      <c r="B687" s="100"/>
      <c r="C687" s="90"/>
      <c r="I687" s="101"/>
      <c r="J687" s="101"/>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row>
    <row r="688" spans="2:108" s="94" customFormat="1" x14ac:dyDescent="0.25">
      <c r="B688" s="100"/>
      <c r="C688" s="90"/>
      <c r="I688" s="101"/>
      <c r="J688" s="101"/>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row>
    <row r="689" spans="2:108" s="94" customFormat="1" x14ac:dyDescent="0.25">
      <c r="B689" s="100"/>
      <c r="C689" s="90"/>
      <c r="I689" s="101"/>
      <c r="J689" s="101"/>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row>
    <row r="690" spans="2:108" s="94" customFormat="1" x14ac:dyDescent="0.25">
      <c r="B690" s="100"/>
      <c r="C690" s="90"/>
      <c r="I690" s="101"/>
      <c r="J690" s="101"/>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row>
    <row r="691" spans="2:108" s="94" customFormat="1" x14ac:dyDescent="0.25">
      <c r="B691" s="100"/>
      <c r="C691" s="90"/>
      <c r="I691" s="101"/>
      <c r="J691" s="101"/>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row>
    <row r="692" spans="2:108" s="94" customFormat="1" x14ac:dyDescent="0.25">
      <c r="B692" s="100"/>
      <c r="C692" s="90"/>
      <c r="I692" s="101"/>
      <c r="J692" s="101"/>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row>
  </sheetData>
  <sheetProtection formatCells="0" formatColumns="0" formatRows="0" insertColumns="0" insertRows="0" insertHyperlinks="0" deleteColumns="0" deleteRows="0" sort="0" autoFilter="0" pivotTables="0"/>
  <autoFilter ref="A19:EQ122" xr:uid="{00000000-0009-0000-0000-000003000000}"/>
  <mergeCells count="50">
    <mergeCell ref="B7:BX7"/>
    <mergeCell ref="BQ1:BR1"/>
    <mergeCell ref="BQ2:BR2"/>
    <mergeCell ref="BQ3:BR3"/>
    <mergeCell ref="B4:AD4"/>
    <mergeCell ref="B5:BX5"/>
    <mergeCell ref="B8:BX8"/>
    <mergeCell ref="B10:BX10"/>
    <mergeCell ref="B12:BX12"/>
    <mergeCell ref="B13:BX13"/>
    <mergeCell ref="B16:B18"/>
    <mergeCell ref="C16:C18"/>
    <mergeCell ref="D16:D18"/>
    <mergeCell ref="E16:E18"/>
    <mergeCell ref="F16:F18"/>
    <mergeCell ref="G16:H17"/>
    <mergeCell ref="Z16:AI16"/>
    <mergeCell ref="AJ16:BW16"/>
    <mergeCell ref="BX16:BX18"/>
    <mergeCell ref="I17:K17"/>
    <mergeCell ref="L17:N17"/>
    <mergeCell ref="Q17:R17"/>
    <mergeCell ref="AJ17:AN17"/>
    <mergeCell ref="I16:N16"/>
    <mergeCell ref="O16:O18"/>
    <mergeCell ref="P16:P18"/>
    <mergeCell ref="Q16:T16"/>
    <mergeCell ref="U16:V17"/>
    <mergeCell ref="W16:Y17"/>
    <mergeCell ref="C96:W96"/>
    <mergeCell ref="C97:W97"/>
    <mergeCell ref="S17:T17"/>
    <mergeCell ref="Z17:AD17"/>
    <mergeCell ref="AE17:AI17"/>
    <mergeCell ref="C98:W98"/>
    <mergeCell ref="C99:W99"/>
    <mergeCell ref="C101:W101"/>
    <mergeCell ref="BS17:BW17"/>
    <mergeCell ref="B90:K90"/>
    <mergeCell ref="B91:K91"/>
    <mergeCell ref="B92:K92"/>
    <mergeCell ref="B93:K93"/>
    <mergeCell ref="B94:K94"/>
    <mergeCell ref="AO17:AS17"/>
    <mergeCell ref="AT17:AX17"/>
    <mergeCell ref="AY17:BC17"/>
    <mergeCell ref="BD17:BH17"/>
    <mergeCell ref="BI17:BM17"/>
    <mergeCell ref="BN17:BR17"/>
    <mergeCell ref="B95:K95"/>
  </mergeCells>
  <conditionalFormatting sqref="D20:E29 B68:C68 L68:M68 B86 L63:AI67 D63:K64 B65:K67 D56:AI56 BN65:BR65 D43:AL43 AN43:AQ43 AS43:BW43 BN62:BW64 BX62:BX67 B62:AI62 I31:BX37 O68:AI70 K69:N70 AJ62:BM70 BN66:BW70 BD87 BN87:BQ88 BN52:BX56 B43 D57:BX57 B69:D74 BX69:BX74 I68:J70 BN89 BQ89 F69:G74 B75:B76 F77:G79 B39:BX42 D58:P58 B59:O61 I81:K82 U77:U83 U72:U74 AJ72:AJ74 AJ77:AJ83 AM72:AM74 AT72:AT75 AW77:AW80 AY72:BD74 BD75:BD76 AY81:BD83 BI72:BW72 BG81:BG83 P58:BH61 BN58:BX61 U86 W86:X89 AH86:AJ86 AM86 AT86:AT89 AW86 AY86:BQ86 BX81:BX83 BI82:BN83 H77:K77 H78:H79 E86:H86 B45:AI55 B44:BX44 H72:K74 I71:BW71 B77:D85 H81:H83 F81:G85 F80:H80 AT77:AT83 BI77:BP81 BR77:BR80 BI73:BP74 BR73:BR74 BQ73:BQ83 BW73:BW74 BW77:BX80 BT73:BU74 BT77:BU80 AJ45:BM56 BN45:BW51 AZ77:BD80 BV73:BV83 BS73:BS83 AJ87:AJ89 I84:BX85 AY87:AY89 BI87:BI89">
    <cfRule type="containsText" dxfId="3046" priority="402" operator="containsText" text="Наименование инвестиционного проекта">
      <formula>NOT(ISERROR(SEARCH("Наименование инвестиционного проекта",B20)))</formula>
    </cfRule>
  </conditionalFormatting>
  <conditionalFormatting sqref="F39:H40 BN22:BW25 K39:P40 I30:J30 Q32:AI32 F20:J29 AT32:BH32 AT20:BH30 BN30:BW30 BN32:BW32 BN20:BS21 BN26:BS29 K20:P37 Q20:AI30">
    <cfRule type="cellIs" dxfId="3045" priority="400" operator="equal">
      <formula>0</formula>
    </cfRule>
    <cfRule type="cellIs" dxfId="3044" priority="401" operator="equal">
      <formula>0</formula>
    </cfRule>
  </conditionalFormatting>
  <conditionalFormatting sqref="BT1:XFD3 BT6:XFD6 CD8:XFD13 B16:G18 I16:K17 I18:N18 AJ16 Q17 Q18:T18 B5:B7 BD17:BH17 BY16:XFD18 Z18:AI18 B68:C68 BY68:XFD68 L68:M68 B86 A19:AI19 BY7:XFD7 BY5:XFD5 A67:AI67 L63:AI66 D63:K64 B65:K66 I30:AI37 B54:AI55 D56:AI56 AT18:BH18 B1:BO3 A4:XFD4 A14:XFD15 BN65:BR65 BN18:BW18 D43:AL43 AN43:AQ43 AS43:XFD43 BN62:BW64 BX62:XFD67 B62:AI62 AO20:BM37 BN19:XFD37 AJ19:AN37 O68:AI70 K69:N70 AJ62:BM70 BN66:BW70 A43:B43 E86:G86 D57:XFD57 BY38:XFD38 BX69:XFD74 I68:J70 A90:XFD1048576 A87:G89 BY75:XFD76 B75:B76 A39:XFD42 D58:P58 B59:O61 I81:K82 U77:U83 U72:U74 AJ72:AJ74 AJ77:AJ83 AM72:AM74 AT72:AT75 AW77:AW80 AY72:BD74 BD75:BD76 AY81:BD83 BI72:BW72 BG81:BG83 P58:BH61 BN58:XFD61 U86:U89 W86:X89 AH86:AJ86 AM86:AM88 AT86:AT89 AW86:AW87 AY86:BQ86 AW89 AZ88:BC89 BJ89:BN89 AZ87:BD87 BG87 BJ87:BQ88 BQ89 BY86:XFD89 BX81:XFD83 BI82:BN83 D20:AI29 B69:H74 H77:K77 H78:H79 H86:H89 A45:AI53 A44:XFD44 I72:K74 I71:BW71 B77:G79 B80:H83 AT77:AT83 BI77:BP81 BR77:BR80 BI73:BP74 BR73:BR74 BQ73:BQ83 BW73:BW74 BW77:XFD80 BT73:BU74 BT77:BU80 AJ45:XFD56 AZ77:BD80 BV73:BV83 BS73:BS83 AJ87:AJ89 B84:XFD85 AY87:AY89 BI87:BI89">
    <cfRule type="cellIs" dxfId="3043" priority="399" operator="equal">
      <formula>0</formula>
    </cfRule>
  </conditionalFormatting>
  <conditionalFormatting sqref="L68:M68 BN22:BW25 BT33:BX37 BX31:BX32 BN65:BR65 BT30:BW32 BN20:BS21 BN26:BS37 I43:AL43 AN43:AQ43 AS43:BW43 BN62:BW64 BX62:BX67 O68:AI70 K69:N70 AJ62:BM70 BN66:BW70 BD87 BN87:BQ88 BN52:BX56 I57:BX57 BX69:BX74 I68:J70 BN89 BQ89 I77:K77 BX77:BX85 I39:BX42 I81:K82 U72:U74 U77:U83 AJ72:AJ74 AJ77:AJ83 AM72:AM74 AT72:AT75 AW77:AW80 AY72:BD74 BD75:BD76 AY81:BD83 BI72:BW72 BG81:BG83 AJ58:BH61 I58:AI67 BN58:BX61 H45:J51 U86 W86:X89 AH86:AJ86 AM86 AT86:AT89 AW86 AY86:BQ86 BI82:BN83 I20:BM37 I44:BX44 I72:K74 I71:BW71 AT77:AT83 BI77:BP81 BR77:BR80 BI73:BP74 BR73:BR74 BQ73:BQ83 BW73:BW74 BW77:BW80 BT73:BU74 BT77:BU80 I45:BM56 BN45:BW51 AZ77:BD80 BV73:BV83 BS73:BS83 AJ87:AJ89 I84:BW85 AY87:AY89 BI87:BI89">
    <cfRule type="cellIs" dxfId="3042" priority="398" operator="equal">
      <formula>0</formula>
    </cfRule>
  </conditionalFormatting>
  <conditionalFormatting sqref="L68:M68 BN22:BW25 BT33:BX37 BX31:BX32 I30:AI37 BN65:BR65 BT30:BW32 BN20:BS21 BN26:BS37 F43:AL43 AN43:AQ43 AS43:BW43 BN62:BW64 BX62:BX67 AJ20:BM37 O68:AI70 K69:N70 AJ62:BM70 BN66:BW70 BD87 BN87:BQ88 BN52:BX56 F57:BX57 BX69:BX74 I68:J70 BN89 BQ89 F69:G74 F77:G79 F39:BX42 I81:K82 U72:U74 U77:U83 AJ72:AJ74 AJ77:AJ83 AM72:AM74 AT72:AT75 AW77:AW80 AY72:BD74 BD75:BD76 AY81:BD83 BI72:BW72 BG81:BG83 AJ58:BH61 F58:AI67 BN58:BX61 U86 W86:X89 AH86:AJ86 AM86 AT86:AT89 AW86 AY86:BQ86 BX81:BX83 BI82:BN83 F20:AI29 H77:K77 H78:H79 H86 F44:BX44 H72:K74 I71:BW71 H81:H83 F81:G86 F80:H80 AT77:AT83 BI77:BP81 BR77:BR80 BI73:BP74 BR73:BR74 BQ73:BQ83 BW73:BW74 BW77:BX80 BT73:BU74 BT77:BU80 F45:BM56 BN45:BW51 AZ77:BD80 BV73:BV83 BS73:BS83 AJ87:AJ89 I84:BX85 AY87:AY89 BI87:BI89">
    <cfRule type="cellIs" dxfId="3041" priority="397" operator="equal">
      <formula>0</formula>
    </cfRule>
  </conditionalFormatting>
  <conditionalFormatting sqref="B8:B11">
    <cfRule type="cellIs" dxfId="3040" priority="395" operator="equal">
      <formula>0</formula>
    </cfRule>
  </conditionalFormatting>
  <conditionalFormatting sqref="B8:B11">
    <cfRule type="containsText" dxfId="3039" priority="396" operator="containsText" text="Наименование инвестиционного проекта">
      <formula>NOT(ISERROR(SEARCH("Наименование инвестиционного проекта",B8)))</formula>
    </cfRule>
  </conditionalFormatting>
  <conditionalFormatting sqref="B12">
    <cfRule type="cellIs" dxfId="3038" priority="393" operator="equal">
      <formula>0</formula>
    </cfRule>
  </conditionalFormatting>
  <conditionalFormatting sqref="B12">
    <cfRule type="containsText" dxfId="3037" priority="394" operator="containsText" text="Наименование инвестиционного проекта">
      <formula>NOT(ISERROR(SEARCH("Наименование инвестиционного проекта",B12)))</formula>
    </cfRule>
  </conditionalFormatting>
  <conditionalFormatting sqref="B13">
    <cfRule type="cellIs" dxfId="3036" priority="391" operator="equal">
      <formula>0</formula>
    </cfRule>
  </conditionalFormatting>
  <conditionalFormatting sqref="B13">
    <cfRule type="containsText" dxfId="3035" priority="392" operator="containsText" text="Наименование инвестиционного проекта">
      <formula>NOT(ISERROR(SEARCH("Наименование инвестиционного проекта",B13)))</formula>
    </cfRule>
  </conditionalFormatting>
  <conditionalFormatting sqref="H18">
    <cfRule type="cellIs" dxfId="3034" priority="390" operator="equal">
      <formula>0</formula>
    </cfRule>
  </conditionalFormatting>
  <conditionalFormatting sqref="L17:N17">
    <cfRule type="cellIs" dxfId="3033" priority="389" operator="equal">
      <formula>0</formula>
    </cfRule>
  </conditionalFormatting>
  <conditionalFormatting sqref="O16:O18">
    <cfRule type="cellIs" dxfId="3032" priority="388" operator="equal">
      <formula>0</formula>
    </cfRule>
  </conditionalFormatting>
  <conditionalFormatting sqref="P16:P18">
    <cfRule type="cellIs" dxfId="3031" priority="387" operator="equal">
      <formula>0</formula>
    </cfRule>
  </conditionalFormatting>
  <conditionalFormatting sqref="S17">
    <cfRule type="cellIs" dxfId="3030" priority="386" operator="equal">
      <formula>0</formula>
    </cfRule>
  </conditionalFormatting>
  <conditionalFormatting sqref="Q16:T16">
    <cfRule type="cellIs" dxfId="3029" priority="385" operator="equal">
      <formula>0</formula>
    </cfRule>
  </conditionalFormatting>
  <conditionalFormatting sqref="U18:V18">
    <cfRule type="cellIs" dxfId="3028" priority="384" operator="equal">
      <formula>0</formula>
    </cfRule>
  </conditionalFormatting>
  <conditionalFormatting sqref="W18:X18">
    <cfRule type="cellIs" dxfId="3027" priority="383" operator="equal">
      <formula>0</formula>
    </cfRule>
  </conditionalFormatting>
  <conditionalFormatting sqref="Y18">
    <cfRule type="cellIs" dxfId="3026" priority="382" operator="equal">
      <formula>0</formula>
    </cfRule>
  </conditionalFormatting>
  <conditionalFormatting sqref="BN17:BR17">
    <cfRule type="cellIs" dxfId="3025" priority="378" operator="equal">
      <formula>0</formula>
    </cfRule>
  </conditionalFormatting>
  <conditionalFormatting sqref="Z16:AI16">
    <cfRule type="cellIs" dxfId="3024" priority="381" operator="equal">
      <formula>0</formula>
    </cfRule>
  </conditionalFormatting>
  <conditionalFormatting sqref="Z17:AD17">
    <cfRule type="cellIs" dxfId="3023" priority="380" operator="equal">
      <formula>0</formula>
    </cfRule>
  </conditionalFormatting>
  <conditionalFormatting sqref="AE17:AI17">
    <cfRule type="cellIs" dxfId="3022" priority="379" operator="equal">
      <formula>0</formula>
    </cfRule>
  </conditionalFormatting>
  <conditionalFormatting sqref="BS17:BW17">
    <cfRule type="cellIs" dxfId="3021" priority="377" operator="equal">
      <formula>0</formula>
    </cfRule>
  </conditionalFormatting>
  <conditionalFormatting sqref="BX16:BX18">
    <cfRule type="cellIs" dxfId="3020" priority="376" operator="equal">
      <formula>0</formula>
    </cfRule>
  </conditionalFormatting>
  <conditionalFormatting sqref="BT20:BX20">
    <cfRule type="cellIs" dxfId="3019" priority="374" operator="equal">
      <formula>0</formula>
    </cfRule>
    <cfRule type="cellIs" dxfId="3018" priority="375" operator="equal">
      <formula>0</formula>
    </cfRule>
  </conditionalFormatting>
  <conditionalFormatting sqref="BT20:BX20">
    <cfRule type="cellIs" dxfId="3017" priority="373" operator="equal">
      <formula>0</formula>
    </cfRule>
  </conditionalFormatting>
  <conditionalFormatting sqref="BT20:BX20">
    <cfRule type="cellIs" dxfId="3016" priority="372" operator="equal">
      <formula>0</formula>
    </cfRule>
  </conditionalFormatting>
  <conditionalFormatting sqref="BT21:BX26">
    <cfRule type="cellIs" dxfId="3015" priority="370" operator="equal">
      <formula>0</formula>
    </cfRule>
    <cfRule type="cellIs" dxfId="3014" priority="371" operator="equal">
      <formula>0</formula>
    </cfRule>
  </conditionalFormatting>
  <conditionalFormatting sqref="BT21:BX26">
    <cfRule type="cellIs" dxfId="3013" priority="369" operator="equal">
      <formula>0</formula>
    </cfRule>
  </conditionalFormatting>
  <conditionalFormatting sqref="BT21:BX26">
    <cfRule type="cellIs" dxfId="3012" priority="368" operator="equal">
      <formula>0</formula>
    </cfRule>
  </conditionalFormatting>
  <conditionalFormatting sqref="BT27:BX29 BX30">
    <cfRule type="cellIs" dxfId="3011" priority="366" operator="equal">
      <formula>0</formula>
    </cfRule>
    <cfRule type="cellIs" dxfId="3010" priority="367" operator="equal">
      <formula>0</formula>
    </cfRule>
  </conditionalFormatting>
  <conditionalFormatting sqref="BT27:BX29 BX30">
    <cfRule type="cellIs" dxfId="3009" priority="365" operator="equal">
      <formula>0</formula>
    </cfRule>
  </conditionalFormatting>
  <conditionalFormatting sqref="BT27:BX29 BX30">
    <cfRule type="cellIs" dxfId="3008" priority="364" operator="equal">
      <formula>0</formula>
    </cfRule>
  </conditionalFormatting>
  <conditionalFormatting sqref="BX85">
    <cfRule type="containsText" dxfId="3007" priority="363" operator="containsText" text="Наименование инвестиционного проекта">
      <formula>NOT(ISERROR(SEARCH("Наименование инвестиционного проекта",BX85)))</formula>
    </cfRule>
  </conditionalFormatting>
  <conditionalFormatting sqref="BX85">
    <cfRule type="cellIs" dxfId="3006" priority="362" operator="equal">
      <formula>0</formula>
    </cfRule>
  </conditionalFormatting>
  <conditionalFormatting sqref="BX85">
    <cfRule type="cellIs" dxfId="3005" priority="361" operator="equal">
      <formula>0</formula>
    </cfRule>
  </conditionalFormatting>
  <conditionalFormatting sqref="AY17">
    <cfRule type="cellIs" dxfId="3004" priority="360" operator="equal">
      <formula>0</formula>
    </cfRule>
  </conditionalFormatting>
  <conditionalFormatting sqref="AT17:AX17">
    <cfRule type="cellIs" dxfId="3003" priority="359" operator="equal">
      <formula>0</formula>
    </cfRule>
  </conditionalFormatting>
  <conditionalFormatting sqref="O60:P61">
    <cfRule type="cellIs" dxfId="3002" priority="357" operator="equal">
      <formula>0</formula>
    </cfRule>
    <cfRule type="cellIs" dxfId="3001" priority="358" operator="equal">
      <formula>0</formula>
    </cfRule>
  </conditionalFormatting>
  <conditionalFormatting sqref="B38:H38">
    <cfRule type="cellIs" dxfId="3000" priority="351" operator="equal">
      <formula>0</formula>
    </cfRule>
  </conditionalFormatting>
  <conditionalFormatting sqref="B20:C20 B29:C29 B28">
    <cfRule type="cellIs" dxfId="2999" priority="356" operator="equal">
      <formula>0</formula>
    </cfRule>
  </conditionalFormatting>
  <conditionalFormatting sqref="B20">
    <cfRule type="cellIs" dxfId="2998" priority="354" operator="equal">
      <formula>0</formula>
    </cfRule>
    <cfRule type="cellIs" dxfId="2997" priority="355" operator="equal">
      <formula>0</formula>
    </cfRule>
  </conditionalFormatting>
  <conditionalFormatting sqref="D30:H32 B30:B32">
    <cfRule type="cellIs" dxfId="2996" priority="353" operator="equal">
      <formula>0</formula>
    </cfRule>
  </conditionalFormatting>
  <conditionalFormatting sqref="B33 D33:H33 B34:H37">
    <cfRule type="cellIs" dxfId="2995" priority="352" operator="equal">
      <formula>0</formula>
    </cfRule>
  </conditionalFormatting>
  <conditionalFormatting sqref="L56:M56">
    <cfRule type="cellIs" dxfId="2994" priority="350" operator="equal">
      <formula>0</formula>
    </cfRule>
  </conditionalFormatting>
  <conditionalFormatting sqref="O56:P56 P58:P62">
    <cfRule type="cellIs" dxfId="2993" priority="344" operator="equal">
      <formula>0</formula>
    </cfRule>
    <cfRule type="cellIs" dxfId="2992" priority="346" operator="equal">
      <formula>0</formula>
    </cfRule>
    <cfRule type="cellIs" dxfId="2991" priority="347" operator="equal">
      <formula>0</formula>
    </cfRule>
    <cfRule type="cellIs" dxfId="2990" priority="348" operator="equal">
      <formula>0</formula>
    </cfRule>
    <cfRule type="cellIs" dxfId="2989" priority="349" operator="equal">
      <formula>0</formula>
    </cfRule>
  </conditionalFormatting>
  <conditionalFormatting sqref="O56:P56 P58:P62">
    <cfRule type="cellIs" dxfId="2988" priority="345" operator="equal">
      <formula>0</formula>
    </cfRule>
  </conditionalFormatting>
  <conditionalFormatting sqref="B56:C56">
    <cfRule type="cellIs" dxfId="2987" priority="343" operator="equal">
      <formula>0</formula>
    </cfRule>
  </conditionalFormatting>
  <conditionalFormatting sqref="B56:C56">
    <cfRule type="cellIs" dxfId="2986" priority="342" operator="equal">
      <formula>0</formula>
    </cfRule>
  </conditionalFormatting>
  <conditionalFormatting sqref="B57:C58">
    <cfRule type="cellIs" dxfId="2985" priority="341" operator="equal">
      <formula>0</formula>
    </cfRule>
  </conditionalFormatting>
  <conditionalFormatting sqref="B57:C58">
    <cfRule type="cellIs" dxfId="2984" priority="340" operator="equal">
      <formula>0</formula>
    </cfRule>
  </conditionalFormatting>
  <conditionalFormatting sqref="L60:M61">
    <cfRule type="cellIs" dxfId="2983" priority="339" operator="equal">
      <formula>0</formula>
    </cfRule>
  </conditionalFormatting>
  <conditionalFormatting sqref="B63:C63">
    <cfRule type="cellIs" dxfId="2982" priority="338" operator="equal">
      <formula>0</formula>
    </cfRule>
  </conditionalFormatting>
  <conditionalFormatting sqref="B63:C63">
    <cfRule type="cellIs" dxfId="2981" priority="337" operator="equal">
      <formula>0</formula>
    </cfRule>
  </conditionalFormatting>
  <conditionalFormatting sqref="B64:C64">
    <cfRule type="cellIs" dxfId="2980" priority="336" operator="equal">
      <formula>0</formula>
    </cfRule>
  </conditionalFormatting>
  <conditionalFormatting sqref="B64:C64">
    <cfRule type="cellIs" dxfId="2979" priority="335" operator="equal">
      <formula>0</formula>
    </cfRule>
  </conditionalFormatting>
  <conditionalFormatting sqref="L63:N65">
    <cfRule type="cellIs" dxfId="2978" priority="333" operator="equal">
      <formula>0</formula>
    </cfRule>
    <cfRule type="cellIs" dxfId="2977" priority="334" operator="equal">
      <formula>0</formula>
    </cfRule>
  </conditionalFormatting>
  <conditionalFormatting sqref="BX68 D68:H68 K68 N68">
    <cfRule type="cellIs" dxfId="2976" priority="332" operator="equal">
      <formula>0</formula>
    </cfRule>
  </conditionalFormatting>
  <conditionalFormatting sqref="BS65:BW65">
    <cfRule type="containsText" dxfId="2975" priority="331" operator="containsText" text="Наименование инвестиционного проекта">
      <formula>NOT(ISERROR(SEARCH("Наименование инвестиционного проекта",BS65)))</formula>
    </cfRule>
  </conditionalFormatting>
  <conditionalFormatting sqref="BS65:BW65">
    <cfRule type="cellIs" dxfId="2974" priority="330" operator="equal">
      <formula>0</formula>
    </cfRule>
  </conditionalFormatting>
  <conditionalFormatting sqref="BS65:BW65">
    <cfRule type="cellIs" dxfId="2973" priority="329" operator="equal">
      <formula>0</formula>
    </cfRule>
  </conditionalFormatting>
  <conditionalFormatting sqref="BS65:BW65">
    <cfRule type="cellIs" dxfId="2972" priority="328" operator="equal">
      <formula>0</formula>
    </cfRule>
  </conditionalFormatting>
  <conditionalFormatting sqref="C30:C32">
    <cfRule type="cellIs" dxfId="2971" priority="327" operator="equal">
      <formula>0</formula>
    </cfRule>
  </conditionalFormatting>
  <conditionalFormatting sqref="C33">
    <cfRule type="cellIs" dxfId="2970" priority="326" operator="equal">
      <formula>0</formula>
    </cfRule>
  </conditionalFormatting>
  <conditionalFormatting sqref="C27:C28">
    <cfRule type="cellIs" dxfId="2969" priority="325" operator="equal">
      <formula>0</formula>
    </cfRule>
  </conditionalFormatting>
  <conditionalFormatting sqref="AO18:AS18">
    <cfRule type="cellIs" dxfId="2968" priority="308" operator="equal">
      <formula>0</formula>
    </cfRule>
  </conditionalFormatting>
  <conditionalFormatting sqref="D86">
    <cfRule type="cellIs" dxfId="2967" priority="323" operator="equal">
      <formula>0</formula>
    </cfRule>
  </conditionalFormatting>
  <conditionalFormatting sqref="I38:BX38">
    <cfRule type="containsText" dxfId="2966" priority="322" operator="containsText" text="Наименование инвестиционного проекта">
      <formula>NOT(ISERROR(SEARCH("Наименование инвестиционного проекта",I38)))</formula>
    </cfRule>
  </conditionalFormatting>
  <conditionalFormatting sqref="I38:BX38">
    <cfRule type="cellIs" dxfId="2965" priority="321" operator="equal">
      <formula>0</formula>
    </cfRule>
  </conditionalFormatting>
  <conditionalFormatting sqref="I38:BX38">
    <cfRule type="cellIs" dxfId="2964" priority="320" operator="equal">
      <formula>0</formula>
    </cfRule>
  </conditionalFormatting>
  <conditionalFormatting sqref="I38:BX38">
    <cfRule type="cellIs" dxfId="2963" priority="319" operator="equal">
      <formula>0</formula>
    </cfRule>
  </conditionalFormatting>
  <conditionalFormatting sqref="C43">
    <cfRule type="cellIs" dxfId="2962" priority="314" operator="equal">
      <formula>0</formula>
    </cfRule>
  </conditionalFormatting>
  <conditionalFormatting sqref="AJ17:AN17">
    <cfRule type="cellIs" dxfId="2961" priority="312" operator="equal">
      <formula>0</formula>
    </cfRule>
  </conditionalFormatting>
  <conditionalFormatting sqref="AJ18:AN18">
    <cfRule type="cellIs" dxfId="2960" priority="313" operator="equal">
      <formula>0</formula>
    </cfRule>
  </conditionalFormatting>
  <conditionalFormatting sqref="AO32:AS32 AO20:AS30">
    <cfRule type="cellIs" dxfId="2959" priority="309" operator="equal">
      <formula>0</formula>
    </cfRule>
    <cfRule type="cellIs" dxfId="2958" priority="310" operator="equal">
      <formula>0</formula>
    </cfRule>
  </conditionalFormatting>
  <conditionalFormatting sqref="AO17">
    <cfRule type="cellIs" dxfId="2957" priority="305" operator="equal">
      <formula>0</formula>
    </cfRule>
  </conditionalFormatting>
  <conditionalFormatting sqref="AJ32:AN32 AJ20:AN30">
    <cfRule type="cellIs" dxfId="2956" priority="302" operator="equal">
      <formula>0</formula>
    </cfRule>
    <cfRule type="cellIs" dxfId="2955" priority="303" operator="equal">
      <formula>0</formula>
    </cfRule>
  </conditionalFormatting>
  <conditionalFormatting sqref="AO19:BH19">
    <cfRule type="cellIs" dxfId="2954" priority="301" operator="equal">
      <formula>0</formula>
    </cfRule>
  </conditionalFormatting>
  <conditionalFormatting sqref="V43">
    <cfRule type="cellIs" dxfId="2953" priority="296" operator="equal">
      <formula>0</formula>
    </cfRule>
  </conditionalFormatting>
  <conditionalFormatting sqref="V43">
    <cfRule type="cellIs" dxfId="2952" priority="295" operator="equal">
      <formula>0</formula>
    </cfRule>
  </conditionalFormatting>
  <conditionalFormatting sqref="BI58:BM61">
    <cfRule type="containsText" dxfId="2951" priority="277" operator="containsText" text="Наименование инвестиционного проекта">
      <formula>NOT(ISERROR(SEARCH("Наименование инвестиционного проекта",BI58)))</formula>
    </cfRule>
  </conditionalFormatting>
  <conditionalFormatting sqref="BI32:BM32 BI20:BM30">
    <cfRule type="cellIs" dxfId="2950" priority="275" operator="equal">
      <formula>0</formula>
    </cfRule>
    <cfRule type="cellIs" dxfId="2949" priority="276" operator="equal">
      <formula>0</formula>
    </cfRule>
  </conditionalFormatting>
  <conditionalFormatting sqref="BI18:BM18 BI58:BM61">
    <cfRule type="cellIs" dxfId="2948" priority="274" operator="equal">
      <formula>0</formula>
    </cfRule>
  </conditionalFormatting>
  <conditionalFormatting sqref="BI58:BM61">
    <cfRule type="cellIs" dxfId="2947" priority="273" operator="equal">
      <formula>0</formula>
    </cfRule>
  </conditionalFormatting>
  <conditionalFormatting sqref="BI58:BM61">
    <cfRule type="cellIs" dxfId="2946" priority="272" operator="equal">
      <formula>0</formula>
    </cfRule>
  </conditionalFormatting>
  <conditionalFormatting sqref="BI19:BM19">
    <cfRule type="cellIs" dxfId="2945" priority="271" operator="equal">
      <formula>0</formula>
    </cfRule>
  </conditionalFormatting>
  <conditionalFormatting sqref="BI17">
    <cfRule type="cellIs" dxfId="2944" priority="266" operator="equal">
      <formula>0</formula>
    </cfRule>
  </conditionalFormatting>
  <conditionalFormatting sqref="AM43">
    <cfRule type="cellIs" dxfId="2943" priority="253" operator="equal">
      <formula>0</formula>
    </cfRule>
  </conditionalFormatting>
  <conditionalFormatting sqref="AM43">
    <cfRule type="containsText" dxfId="2942" priority="256" operator="containsText" text="Наименование инвестиционного проекта">
      <formula>NOT(ISERROR(SEARCH("Наименование инвестиционного проекта",AM43)))</formula>
    </cfRule>
  </conditionalFormatting>
  <conditionalFormatting sqref="AM43">
    <cfRule type="cellIs" dxfId="2941" priority="255" operator="equal">
      <formula>0</formula>
    </cfRule>
  </conditionalFormatting>
  <conditionalFormatting sqref="AM43">
    <cfRule type="cellIs" dxfId="2940" priority="254" operator="equal">
      <formula>0</formula>
    </cfRule>
  </conditionalFormatting>
  <conditionalFormatting sqref="AR43">
    <cfRule type="containsText" dxfId="2939" priority="252" operator="containsText" text="Наименование инвестиционного проекта">
      <formula>NOT(ISERROR(SEARCH("Наименование инвестиционного проекта",AR43)))</formula>
    </cfRule>
  </conditionalFormatting>
  <conditionalFormatting sqref="AR43">
    <cfRule type="cellIs" dxfId="2938" priority="251" operator="equal">
      <formula>0</formula>
    </cfRule>
  </conditionalFormatting>
  <conditionalFormatting sqref="AR43">
    <cfRule type="cellIs" dxfId="2937" priority="250" operator="equal">
      <formula>0</formula>
    </cfRule>
  </conditionalFormatting>
  <conditionalFormatting sqref="AR43">
    <cfRule type="cellIs" dxfId="2936" priority="249" operator="equal">
      <formula>0</formula>
    </cfRule>
  </conditionalFormatting>
  <conditionalFormatting sqref="J75:J76">
    <cfRule type="cellIs" dxfId="2935" priority="201" operator="equal">
      <formula>0</formula>
    </cfRule>
  </conditionalFormatting>
  <conditionalFormatting sqref="K75:K76 AJ75:AJ76 U75:U76 AM75:AM76 AT76 AW76 AY75:BC76 BI75:BP76 BR75:BR76 BW75:BX76 BT75:BU76 AY77:AY80">
    <cfRule type="containsText" dxfId="2934" priority="215" operator="containsText" text="Наименование инвестиционного проекта">
      <formula>NOT(ISERROR(SEARCH("Наименование инвестиционного проекта",K75)))</formula>
    </cfRule>
  </conditionalFormatting>
  <conditionalFormatting sqref="K75:K76 U75:U76">
    <cfRule type="cellIs" dxfId="2933" priority="213" operator="equal">
      <formula>0</formula>
    </cfRule>
    <cfRule type="cellIs" dxfId="2932" priority="214" operator="equal">
      <formula>0</formula>
    </cfRule>
  </conditionalFormatting>
  <conditionalFormatting sqref="K75:K76 AJ75:AJ76 U75:U76 AM75:AM76 AT76 AW76 AY75:BC76 BI75:BP76 BR75:BR76 BW75:BX76 BT75:BU76 AY77:AY80">
    <cfRule type="cellIs" dxfId="2931" priority="212" operator="equal">
      <formula>0</formula>
    </cfRule>
  </conditionalFormatting>
  <conditionalFormatting sqref="K75:K76 AJ75:AJ76 U75:U76 AM75:AM76 AT76 AW76 AY75:BC76 BI75:BP76 BR75:BR76 BW75:BX76 BT75:BU76 AY77:AY80">
    <cfRule type="cellIs" dxfId="2930" priority="211" operator="equal">
      <formula>0</formula>
    </cfRule>
  </conditionalFormatting>
  <conditionalFormatting sqref="K75:K76 AJ75:AJ76 U75:U76 AM75:AM76 AT76 AW76 AY75:BC76 BI75:BP76 BR75:BR76 BW75:BX76 BT75:BU76 AY77:AY80">
    <cfRule type="cellIs" dxfId="2929" priority="210" operator="equal">
      <formula>0</formula>
    </cfRule>
  </conditionalFormatting>
  <conditionalFormatting sqref="C75:H76">
    <cfRule type="cellIs" dxfId="2928" priority="209" operator="equal">
      <formula>0</formula>
    </cfRule>
  </conditionalFormatting>
  <conditionalFormatting sqref="I75:I76">
    <cfRule type="containsText" dxfId="2927" priority="208" operator="containsText" text="Наименование инвестиционного проекта">
      <formula>NOT(ISERROR(SEARCH("Наименование инвестиционного проекта",I75)))</formula>
    </cfRule>
  </conditionalFormatting>
  <conditionalFormatting sqref="I75:I76">
    <cfRule type="cellIs" dxfId="2926" priority="207" operator="equal">
      <formula>0</formula>
    </cfRule>
  </conditionalFormatting>
  <conditionalFormatting sqref="I75:I76">
    <cfRule type="cellIs" dxfId="2925" priority="206" operator="equal">
      <formula>0</formula>
    </cfRule>
  </conditionalFormatting>
  <conditionalFormatting sqref="I75:I76">
    <cfRule type="cellIs" dxfId="2924" priority="205" operator="equal">
      <formula>0</formula>
    </cfRule>
  </conditionalFormatting>
  <conditionalFormatting sqref="J75:J76">
    <cfRule type="containsText" dxfId="2923" priority="204" operator="containsText" text="Наименование инвестиционного проекта">
      <formula>NOT(ISERROR(SEARCH("Наименование инвестиционного проекта",J75)))</formula>
    </cfRule>
  </conditionalFormatting>
  <conditionalFormatting sqref="J75:J76">
    <cfRule type="cellIs" dxfId="2922" priority="203" operator="equal">
      <formula>0</formula>
    </cfRule>
  </conditionalFormatting>
  <conditionalFormatting sqref="J75:J76">
    <cfRule type="cellIs" dxfId="2921" priority="202" operator="equal">
      <formula>0</formula>
    </cfRule>
  </conditionalFormatting>
  <conditionalFormatting sqref="BX48:BX51">
    <cfRule type="containsText" dxfId="2920" priority="200" operator="containsText" text="Наименование инвестиционного проекта">
      <formula>NOT(ISERROR(SEARCH("Наименование инвестиционного проекта",BX48)))</formula>
    </cfRule>
  </conditionalFormatting>
  <conditionalFormatting sqref="BX48:BX51">
    <cfRule type="cellIs" dxfId="2919" priority="199" operator="equal">
      <formula>0</formula>
    </cfRule>
  </conditionalFormatting>
  <conditionalFormatting sqref="BX48:BX51">
    <cfRule type="cellIs" dxfId="2918" priority="198" operator="equal">
      <formula>0</formula>
    </cfRule>
  </conditionalFormatting>
  <conditionalFormatting sqref="BE81:BF83">
    <cfRule type="containsText" dxfId="2917" priority="104" operator="containsText" text="Наименование инвестиционного проекта">
      <formula>NOT(ISERROR(SEARCH("Наименование инвестиционного проекта",BE81)))</formula>
    </cfRule>
  </conditionalFormatting>
  <conditionalFormatting sqref="BE81:BF83">
    <cfRule type="cellIs" dxfId="2916" priority="103" operator="equal">
      <formula>0</formula>
    </cfRule>
  </conditionalFormatting>
  <conditionalFormatting sqref="BE81:BF83">
    <cfRule type="cellIs" dxfId="2915" priority="102" operator="equal">
      <formula>0</formula>
    </cfRule>
  </conditionalFormatting>
  <conditionalFormatting sqref="BE81:BF83">
    <cfRule type="cellIs" dxfId="2914" priority="101" operator="equal">
      <formula>0</formula>
    </cfRule>
  </conditionalFormatting>
  <conditionalFormatting sqref="BE72:BH80">
    <cfRule type="containsText" dxfId="2913" priority="108" operator="containsText" text="Наименование инвестиционного проекта">
      <formula>NOT(ISERROR(SEARCH("Наименование инвестиционного проекта",BE72)))</formula>
    </cfRule>
  </conditionalFormatting>
  <conditionalFormatting sqref="BE72:BH80">
    <cfRule type="cellIs" dxfId="2912" priority="107" operator="equal">
      <formula>0</formula>
    </cfRule>
  </conditionalFormatting>
  <conditionalFormatting sqref="BE72:BH80">
    <cfRule type="cellIs" dxfId="2911" priority="106" operator="equal">
      <formula>0</formula>
    </cfRule>
  </conditionalFormatting>
  <conditionalFormatting sqref="BE72:BH80">
    <cfRule type="cellIs" dxfId="2910" priority="105" operator="equal">
      <formula>0</formula>
    </cfRule>
  </conditionalFormatting>
  <conditionalFormatting sqref="BH81:BH83">
    <cfRule type="containsText" dxfId="2909" priority="100" operator="containsText" text="Наименование инвестиционного проекта">
      <formula>NOT(ISERROR(SEARCH("Наименование инвестиционного проекта",BH81)))</formula>
    </cfRule>
  </conditionalFormatting>
  <conditionalFormatting sqref="BH81:BH83">
    <cfRule type="cellIs" dxfId="2908" priority="99" operator="equal">
      <formula>0</formula>
    </cfRule>
  </conditionalFormatting>
  <conditionalFormatting sqref="BH81:BH83">
    <cfRule type="cellIs" dxfId="2907" priority="98" operator="equal">
      <formula>0</formula>
    </cfRule>
  </conditionalFormatting>
  <conditionalFormatting sqref="BH81:BH83">
    <cfRule type="cellIs" dxfId="2906" priority="97" operator="equal">
      <formula>0</formula>
    </cfRule>
  </conditionalFormatting>
  <conditionalFormatting sqref="I78:K80">
    <cfRule type="containsText" dxfId="2905" priority="88" operator="containsText" text="Наименование инвестиционного проекта">
      <formula>NOT(ISERROR(SEARCH("Наименование инвестиционного проекта",I78)))</formula>
    </cfRule>
  </conditionalFormatting>
  <conditionalFormatting sqref="I78:K80">
    <cfRule type="cellIs" dxfId="2904" priority="87" operator="equal">
      <formula>0</formula>
    </cfRule>
  </conditionalFormatting>
  <conditionalFormatting sqref="I78:K80">
    <cfRule type="cellIs" dxfId="2903" priority="86" operator="equal">
      <formula>0</formula>
    </cfRule>
  </conditionalFormatting>
  <conditionalFormatting sqref="I78:K80">
    <cfRule type="cellIs" dxfId="2902" priority="85" operator="equal">
      <formula>0</formula>
    </cfRule>
  </conditionalFormatting>
  <conditionalFormatting sqref="I83:K83">
    <cfRule type="containsText" dxfId="2901" priority="80" operator="containsText" text="Наименование инвестиционного проекта">
      <formula>NOT(ISERROR(SEARCH("Наименование инвестиционного проекта",I83)))</formula>
    </cfRule>
  </conditionalFormatting>
  <conditionalFormatting sqref="I83:K83">
    <cfRule type="cellIs" dxfId="2900" priority="79" operator="equal">
      <formula>0</formula>
    </cfRule>
  </conditionalFormatting>
  <conditionalFormatting sqref="I83:K83">
    <cfRule type="cellIs" dxfId="2899" priority="78" operator="equal">
      <formula>0</formula>
    </cfRule>
  </conditionalFormatting>
  <conditionalFormatting sqref="I83:K83">
    <cfRule type="cellIs" dxfId="2898" priority="77" operator="equal">
      <formula>0</formula>
    </cfRule>
  </conditionalFormatting>
  <conditionalFormatting sqref="AK72:AL83">
    <cfRule type="containsText" dxfId="2897" priority="172" operator="containsText" text="Наименование инвестиционного проекта">
      <formula>NOT(ISERROR(SEARCH("Наименование инвестиционного проекта",AK72)))</formula>
    </cfRule>
  </conditionalFormatting>
  <conditionalFormatting sqref="AK72:AL83">
    <cfRule type="cellIs" dxfId="2896" priority="171" operator="equal">
      <formula>0</formula>
    </cfRule>
  </conditionalFormatting>
  <conditionalFormatting sqref="AK72:AL83">
    <cfRule type="cellIs" dxfId="2895" priority="170" operator="equal">
      <formula>0</formula>
    </cfRule>
  </conditionalFormatting>
  <conditionalFormatting sqref="AK72:AL83">
    <cfRule type="cellIs" dxfId="2894" priority="169" operator="equal">
      <formula>0</formula>
    </cfRule>
  </conditionalFormatting>
  <conditionalFormatting sqref="AW88">
    <cfRule type="containsText" dxfId="2893" priority="36" operator="containsText" text="Наименование инвестиционного проекта">
      <formula>NOT(ISERROR(SEARCH("Наименование инвестиционного проекта",AW88)))</formula>
    </cfRule>
  </conditionalFormatting>
  <conditionalFormatting sqref="AW88">
    <cfRule type="cellIs" dxfId="2892" priority="35" operator="equal">
      <formula>0</formula>
    </cfRule>
  </conditionalFormatting>
  <conditionalFormatting sqref="AW88">
    <cfRule type="cellIs" dxfId="2891" priority="34" operator="equal">
      <formula>0</formula>
    </cfRule>
  </conditionalFormatting>
  <conditionalFormatting sqref="AW88">
    <cfRule type="cellIs" dxfId="2890" priority="33" operator="equal">
      <formula>0</formula>
    </cfRule>
  </conditionalFormatting>
  <conditionalFormatting sqref="AX86:AX89">
    <cfRule type="containsText" dxfId="2889" priority="40" operator="containsText" text="Наименование инвестиционного проекта">
      <formula>NOT(ISERROR(SEARCH("Наименование инвестиционного проекта",AX86)))</formula>
    </cfRule>
  </conditionalFormatting>
  <conditionalFormatting sqref="AX86:AX89">
    <cfRule type="cellIs" dxfId="2888" priority="39" operator="equal">
      <formula>0</formula>
    </cfRule>
  </conditionalFormatting>
  <conditionalFormatting sqref="AX86:AX89">
    <cfRule type="cellIs" dxfId="2887" priority="38" operator="equal">
      <formula>0</formula>
    </cfRule>
  </conditionalFormatting>
  <conditionalFormatting sqref="AX86:AX89">
    <cfRule type="cellIs" dxfId="2886" priority="37" operator="equal">
      <formula>0</formula>
    </cfRule>
  </conditionalFormatting>
  <conditionalFormatting sqref="BD88:BH89">
    <cfRule type="containsText" dxfId="2885" priority="32" operator="containsText" text="Наименование инвестиционного проекта">
      <formula>NOT(ISERROR(SEARCH("Наименование инвестиционного проекта",BD88)))</formula>
    </cfRule>
  </conditionalFormatting>
  <conditionalFormatting sqref="BD88:BH89">
    <cfRule type="cellIs" dxfId="2884" priority="31" operator="equal">
      <formula>0</formula>
    </cfRule>
  </conditionalFormatting>
  <conditionalFormatting sqref="BD88:BH89">
    <cfRule type="cellIs" dxfId="2883" priority="30" operator="equal">
      <formula>0</formula>
    </cfRule>
  </conditionalFormatting>
  <conditionalFormatting sqref="BD88:BH89">
    <cfRule type="cellIs" dxfId="2882" priority="29" operator="equal">
      <formula>0</formula>
    </cfRule>
  </conditionalFormatting>
  <conditionalFormatting sqref="AM77:AS83 AO72:AO76">
    <cfRule type="containsText" dxfId="2881" priority="132" operator="containsText" text="Наименование инвестиционного проекта">
      <formula>NOT(ISERROR(SEARCH("Наименование инвестиционного проекта",AM72)))</formula>
    </cfRule>
  </conditionalFormatting>
  <conditionalFormatting sqref="AM77:AS83 AO72:AO76">
    <cfRule type="cellIs" dxfId="2880" priority="131" operator="equal">
      <formula>0</formula>
    </cfRule>
  </conditionalFormatting>
  <conditionalFormatting sqref="AM77:AS83 AO72:AO76">
    <cfRule type="cellIs" dxfId="2879" priority="130" operator="equal">
      <formula>0</formula>
    </cfRule>
  </conditionalFormatting>
  <conditionalFormatting sqref="AM77:AS83 AO72:AO76">
    <cfRule type="cellIs" dxfId="2878" priority="129" operator="equal">
      <formula>0</formula>
    </cfRule>
  </conditionalFormatting>
  <conditionalFormatting sqref="AN72:AN76 AP72:AS76">
    <cfRule type="containsText" dxfId="2877" priority="128" operator="containsText" text="Наименование инвестиционного проекта">
      <formula>NOT(ISERROR(SEARCH("Наименование инвестиционного проекта",AN72)))</formula>
    </cfRule>
  </conditionalFormatting>
  <conditionalFormatting sqref="AN72:AN76 AP72:AS76">
    <cfRule type="cellIs" dxfId="2876" priority="127" operator="equal">
      <formula>0</formula>
    </cfRule>
  </conditionalFormatting>
  <conditionalFormatting sqref="AN72:AN76 AP72:AS76">
    <cfRule type="cellIs" dxfId="2875" priority="126" operator="equal">
      <formula>0</formula>
    </cfRule>
  </conditionalFormatting>
  <conditionalFormatting sqref="AN72:AN76 AP72:AS76">
    <cfRule type="cellIs" dxfId="2874" priority="125" operator="equal">
      <formula>0</formula>
    </cfRule>
  </conditionalFormatting>
  <conditionalFormatting sqref="AU72:AV83">
    <cfRule type="containsText" dxfId="2873" priority="124" operator="containsText" text="Наименование инвестиционного проекта">
      <formula>NOT(ISERROR(SEARCH("Наименование инвестиционного проекта",AU72)))</formula>
    </cfRule>
  </conditionalFormatting>
  <conditionalFormatting sqref="AU72:AV83">
    <cfRule type="cellIs" dxfId="2872" priority="123" operator="equal">
      <formula>0</formula>
    </cfRule>
  </conditionalFormatting>
  <conditionalFormatting sqref="AU72:AV83">
    <cfRule type="cellIs" dxfId="2871" priority="122" operator="equal">
      <formula>0</formula>
    </cfRule>
  </conditionalFormatting>
  <conditionalFormatting sqref="AU72:AV83">
    <cfRule type="cellIs" dxfId="2870" priority="121" operator="equal">
      <formula>0</formula>
    </cfRule>
  </conditionalFormatting>
  <conditionalFormatting sqref="AW72:AX75">
    <cfRule type="containsText" dxfId="2869" priority="120" operator="containsText" text="Наименование инвестиционного проекта">
      <formula>NOT(ISERROR(SEARCH("Наименование инвестиционного проекта",AW72)))</formula>
    </cfRule>
  </conditionalFormatting>
  <conditionalFormatting sqref="AW72:AX75">
    <cfRule type="cellIs" dxfId="2868" priority="119" operator="equal">
      <formula>0</formula>
    </cfRule>
  </conditionalFormatting>
  <conditionalFormatting sqref="AW72:AX75">
    <cfRule type="cellIs" dxfId="2867" priority="118" operator="equal">
      <formula>0</formula>
    </cfRule>
  </conditionalFormatting>
  <conditionalFormatting sqref="AW72:AX75">
    <cfRule type="cellIs" dxfId="2866" priority="117" operator="equal">
      <formula>0</formula>
    </cfRule>
  </conditionalFormatting>
  <conditionalFormatting sqref="AX76:AX83">
    <cfRule type="containsText" dxfId="2865" priority="116" operator="containsText" text="Наименование инвестиционного проекта">
      <formula>NOT(ISERROR(SEARCH("Наименование инвестиционного проекта",AX76)))</formula>
    </cfRule>
  </conditionalFormatting>
  <conditionalFormatting sqref="AX76:AX83">
    <cfRule type="cellIs" dxfId="2864" priority="115" operator="equal">
      <formula>0</formula>
    </cfRule>
  </conditionalFormatting>
  <conditionalFormatting sqref="AX76:AX83">
    <cfRule type="cellIs" dxfId="2863" priority="114" operator="equal">
      <formula>0</formula>
    </cfRule>
  </conditionalFormatting>
  <conditionalFormatting sqref="AX76:AX83">
    <cfRule type="cellIs" dxfId="2862" priority="113" operator="equal">
      <formula>0</formula>
    </cfRule>
  </conditionalFormatting>
  <conditionalFormatting sqref="AW81:AW83">
    <cfRule type="containsText" dxfId="2861" priority="112" operator="containsText" text="Наименование инвестиционного проекта">
      <formula>NOT(ISERROR(SEARCH("Наименование инвестиционного проекта",AW81)))</formula>
    </cfRule>
  </conditionalFormatting>
  <conditionalFormatting sqref="AW81:AW83">
    <cfRule type="cellIs" dxfId="2860" priority="111" operator="equal">
      <formula>0</formula>
    </cfRule>
  </conditionalFormatting>
  <conditionalFormatting sqref="AW81:AW83">
    <cfRule type="cellIs" dxfId="2859" priority="110" operator="equal">
      <formula>0</formula>
    </cfRule>
  </conditionalFormatting>
  <conditionalFormatting sqref="AW81:AW83">
    <cfRule type="cellIs" dxfId="2858" priority="109" operator="equal">
      <formula>0</formula>
    </cfRule>
  </conditionalFormatting>
  <conditionalFormatting sqref="Z72:AI83">
    <cfRule type="containsText" dxfId="2857" priority="96" operator="containsText" text="Наименование инвестиционного проекта">
      <formula>NOT(ISERROR(SEARCH("Наименование инвестиционного проекта",Z72)))</formula>
    </cfRule>
  </conditionalFormatting>
  <conditionalFormatting sqref="Z72:AI83">
    <cfRule type="cellIs" dxfId="2856" priority="95" operator="equal">
      <formula>0</formula>
    </cfRule>
  </conditionalFormatting>
  <conditionalFormatting sqref="Z72:AI83">
    <cfRule type="cellIs" dxfId="2855" priority="94" operator="equal">
      <formula>0</formula>
    </cfRule>
  </conditionalFormatting>
  <conditionalFormatting sqref="Z72:AI83">
    <cfRule type="cellIs" dxfId="2854" priority="93" operator="equal">
      <formula>0</formula>
    </cfRule>
  </conditionalFormatting>
  <conditionalFormatting sqref="V72:Y83">
    <cfRule type="containsText" dxfId="2853" priority="92" operator="containsText" text="Наименование инвестиционного проекта">
      <formula>NOT(ISERROR(SEARCH("Наименование инвестиционного проекта",V72)))</formula>
    </cfRule>
  </conditionalFormatting>
  <conditionalFormatting sqref="V72:Y83">
    <cfRule type="cellIs" dxfId="2852" priority="91" operator="equal">
      <formula>0</formula>
    </cfRule>
  </conditionalFormatting>
  <conditionalFormatting sqref="V72:Y83">
    <cfRule type="cellIs" dxfId="2851" priority="90" operator="equal">
      <formula>0</formula>
    </cfRule>
  </conditionalFormatting>
  <conditionalFormatting sqref="V72:Y83">
    <cfRule type="cellIs" dxfId="2850" priority="89" operator="equal">
      <formula>0</formula>
    </cfRule>
  </conditionalFormatting>
  <conditionalFormatting sqref="L72:T83">
    <cfRule type="containsText" dxfId="2849" priority="84" operator="containsText" text="Наименование инвестиционного проекта">
      <formula>NOT(ISERROR(SEARCH("Наименование инвестиционного проекта",L72)))</formula>
    </cfRule>
  </conditionalFormatting>
  <conditionalFormatting sqref="L72:T83">
    <cfRule type="cellIs" dxfId="2848" priority="83" operator="equal">
      <formula>0</formula>
    </cfRule>
  </conditionalFormatting>
  <conditionalFormatting sqref="L72:T83">
    <cfRule type="cellIs" dxfId="2847" priority="82" operator="equal">
      <formula>0</formula>
    </cfRule>
  </conditionalFormatting>
  <conditionalFormatting sqref="L72:T83">
    <cfRule type="cellIs" dxfId="2846" priority="81" operator="equal">
      <formula>0</formula>
    </cfRule>
  </conditionalFormatting>
  <conditionalFormatting sqref="I86:P89">
    <cfRule type="containsText" dxfId="2845" priority="76" operator="containsText" text="Наименование инвестиционного проекта">
      <formula>NOT(ISERROR(SEARCH("Наименование инвестиционного проекта",I86)))</formula>
    </cfRule>
  </conditionalFormatting>
  <conditionalFormatting sqref="I86:P89">
    <cfRule type="cellIs" dxfId="2844" priority="75" operator="equal">
      <formula>0</formula>
    </cfRule>
  </conditionalFormatting>
  <conditionalFormatting sqref="I86:P89">
    <cfRule type="cellIs" dxfId="2843" priority="74" operator="equal">
      <formula>0</formula>
    </cfRule>
  </conditionalFormatting>
  <conditionalFormatting sqref="I86:P89">
    <cfRule type="cellIs" dxfId="2842" priority="73" operator="equal">
      <formula>0</formula>
    </cfRule>
  </conditionalFormatting>
  <conditionalFormatting sqref="Q86:T89">
    <cfRule type="containsText" dxfId="2841" priority="72" operator="containsText" text="Наименование инвестиционного проекта">
      <formula>NOT(ISERROR(SEARCH("Наименование инвестиционного проекта",Q86)))</formula>
    </cfRule>
  </conditionalFormatting>
  <conditionalFormatting sqref="Q86:T89">
    <cfRule type="cellIs" dxfId="2840" priority="71" operator="equal">
      <formula>0</formula>
    </cfRule>
  </conditionalFormatting>
  <conditionalFormatting sqref="Q86:T89">
    <cfRule type="cellIs" dxfId="2839" priority="70" operator="equal">
      <formula>0</formula>
    </cfRule>
  </conditionalFormatting>
  <conditionalFormatting sqref="Q86:T89">
    <cfRule type="cellIs" dxfId="2838" priority="69" operator="equal">
      <formula>0</formula>
    </cfRule>
  </conditionalFormatting>
  <conditionalFormatting sqref="V86:V89">
    <cfRule type="containsText" dxfId="2837" priority="68" operator="containsText" text="Наименование инвестиционного проекта">
      <formula>NOT(ISERROR(SEARCH("Наименование инвестиционного проекта",V86)))</formula>
    </cfRule>
  </conditionalFormatting>
  <conditionalFormatting sqref="V86:V89">
    <cfRule type="cellIs" dxfId="2836" priority="67" operator="equal">
      <formula>0</formula>
    </cfRule>
  </conditionalFormatting>
  <conditionalFormatting sqref="V86:V89">
    <cfRule type="cellIs" dxfId="2835" priority="66" operator="equal">
      <formula>0</formula>
    </cfRule>
  </conditionalFormatting>
  <conditionalFormatting sqref="V86:V89">
    <cfRule type="cellIs" dxfId="2834" priority="65" operator="equal">
      <formula>0</formula>
    </cfRule>
  </conditionalFormatting>
  <conditionalFormatting sqref="Y86:AG89">
    <cfRule type="containsText" dxfId="2833" priority="64" operator="containsText" text="Наименование инвестиционного проекта">
      <formula>NOT(ISERROR(SEARCH("Наименование инвестиционного проекта",Y86)))</formula>
    </cfRule>
  </conditionalFormatting>
  <conditionalFormatting sqref="Y86:AG89">
    <cfRule type="cellIs" dxfId="2832" priority="63" operator="equal">
      <formula>0</formula>
    </cfRule>
  </conditionalFormatting>
  <conditionalFormatting sqref="Y86:AG89">
    <cfRule type="cellIs" dxfId="2831" priority="62" operator="equal">
      <formula>0</formula>
    </cfRule>
  </conditionalFormatting>
  <conditionalFormatting sqref="Y86:AG89">
    <cfRule type="cellIs" dxfId="2830" priority="61" operator="equal">
      <formula>0</formula>
    </cfRule>
  </conditionalFormatting>
  <conditionalFormatting sqref="AH87:AI89">
    <cfRule type="containsText" dxfId="2829" priority="60" operator="containsText" text="Наименование инвестиционного проекта">
      <formula>NOT(ISERROR(SEARCH("Наименование инвестиционного проекта",AH87)))</formula>
    </cfRule>
  </conditionalFormatting>
  <conditionalFormatting sqref="AH87:AI89">
    <cfRule type="cellIs" dxfId="2828" priority="59" operator="equal">
      <formula>0</formula>
    </cfRule>
  </conditionalFormatting>
  <conditionalFormatting sqref="AH87:AI89">
    <cfRule type="cellIs" dxfId="2827" priority="58" operator="equal">
      <formula>0</formula>
    </cfRule>
  </conditionalFormatting>
  <conditionalFormatting sqref="AH87:AI89">
    <cfRule type="cellIs" dxfId="2826" priority="57" operator="equal">
      <formula>0</formula>
    </cfRule>
  </conditionalFormatting>
  <conditionalFormatting sqref="AK89:AM89">
    <cfRule type="containsText" dxfId="2825" priority="56" operator="containsText" text="Наименование инвестиционного проекта">
      <formula>NOT(ISERROR(SEARCH("Наименование инвестиционного проекта",AK89)))</formula>
    </cfRule>
  </conditionalFormatting>
  <conditionalFormatting sqref="AK89:AM89">
    <cfRule type="cellIs" dxfId="2824" priority="55" operator="equal">
      <formula>0</formula>
    </cfRule>
  </conditionalFormatting>
  <conditionalFormatting sqref="AK89:AM89">
    <cfRule type="cellIs" dxfId="2823" priority="54" operator="equal">
      <formula>0</formula>
    </cfRule>
  </conditionalFormatting>
  <conditionalFormatting sqref="AK89:AM89">
    <cfRule type="cellIs" dxfId="2822" priority="53" operator="equal">
      <formula>0</formula>
    </cfRule>
  </conditionalFormatting>
  <conditionalFormatting sqref="AK86:AL88">
    <cfRule type="containsText" dxfId="2821" priority="52" operator="containsText" text="Наименование инвестиционного проекта">
      <formula>NOT(ISERROR(SEARCH("Наименование инвестиционного проекта",AK86)))</formula>
    </cfRule>
  </conditionalFormatting>
  <conditionalFormatting sqref="AK86:AL88">
    <cfRule type="cellIs" dxfId="2820" priority="51" operator="equal">
      <formula>0</formula>
    </cfRule>
  </conditionalFormatting>
  <conditionalFormatting sqref="AK86:AL88">
    <cfRule type="cellIs" dxfId="2819" priority="50" operator="equal">
      <formula>0</formula>
    </cfRule>
  </conditionalFormatting>
  <conditionalFormatting sqref="AK86:AL88">
    <cfRule type="cellIs" dxfId="2818" priority="49" operator="equal">
      <formula>0</formula>
    </cfRule>
  </conditionalFormatting>
  <conditionalFormatting sqref="AN86:AS89">
    <cfRule type="containsText" dxfId="2817" priority="48" operator="containsText" text="Наименование инвестиционного проекта">
      <formula>NOT(ISERROR(SEARCH("Наименование инвестиционного проекта",AN86)))</formula>
    </cfRule>
  </conditionalFormatting>
  <conditionalFormatting sqref="AN86:AS89">
    <cfRule type="cellIs" dxfId="2816" priority="47" operator="equal">
      <formula>0</formula>
    </cfRule>
  </conditionalFormatting>
  <conditionalFormatting sqref="AN86:AS89">
    <cfRule type="cellIs" dxfId="2815" priority="46" operator="equal">
      <formula>0</formula>
    </cfRule>
  </conditionalFormatting>
  <conditionalFormatting sqref="AN86:AS89">
    <cfRule type="cellIs" dxfId="2814" priority="45" operator="equal">
      <formula>0</formula>
    </cfRule>
  </conditionalFormatting>
  <conditionalFormatting sqref="AU86:AV89">
    <cfRule type="containsText" dxfId="2813" priority="44" operator="containsText" text="Наименование инвестиционного проекта">
      <formula>NOT(ISERROR(SEARCH("Наименование инвестиционного проекта",AU86)))</formula>
    </cfRule>
  </conditionalFormatting>
  <conditionalFormatting sqref="AU86:AV89">
    <cfRule type="cellIs" dxfId="2812" priority="43" operator="equal">
      <formula>0</formula>
    </cfRule>
  </conditionalFormatting>
  <conditionalFormatting sqref="AU86:AV89">
    <cfRule type="cellIs" dxfId="2811" priority="42" operator="equal">
      <formula>0</formula>
    </cfRule>
  </conditionalFormatting>
  <conditionalFormatting sqref="AU86:AV89">
    <cfRule type="cellIs" dxfId="2810" priority="41" operator="equal">
      <formula>0</formula>
    </cfRule>
  </conditionalFormatting>
  <conditionalFormatting sqref="BE87:BF87">
    <cfRule type="containsText" dxfId="2809" priority="28" operator="containsText" text="Наименование инвестиционного проекта">
      <formula>NOT(ISERROR(SEARCH("Наименование инвестиционного проекта",BE87)))</formula>
    </cfRule>
  </conditionalFormatting>
  <conditionalFormatting sqref="BE87:BF87">
    <cfRule type="cellIs" dxfId="2808" priority="27" operator="equal">
      <formula>0</formula>
    </cfRule>
  </conditionalFormatting>
  <conditionalFormatting sqref="BE87:BF87">
    <cfRule type="cellIs" dxfId="2807" priority="26" operator="equal">
      <formula>0</formula>
    </cfRule>
  </conditionalFormatting>
  <conditionalFormatting sqref="BE87:BF87">
    <cfRule type="cellIs" dxfId="2806" priority="25" operator="equal">
      <formula>0</formula>
    </cfRule>
  </conditionalFormatting>
  <conditionalFormatting sqref="BH87">
    <cfRule type="containsText" dxfId="2805" priority="24" operator="containsText" text="Наименование инвестиционного проекта">
      <formula>NOT(ISERROR(SEARCH("Наименование инвестиционного проекта",BH87)))</formula>
    </cfRule>
  </conditionalFormatting>
  <conditionalFormatting sqref="BH87">
    <cfRule type="cellIs" dxfId="2804" priority="23" operator="equal">
      <formula>0</formula>
    </cfRule>
  </conditionalFormatting>
  <conditionalFormatting sqref="BH87">
    <cfRule type="cellIs" dxfId="2803" priority="22" operator="equal">
      <formula>0</formula>
    </cfRule>
  </conditionalFormatting>
  <conditionalFormatting sqref="BH87">
    <cfRule type="cellIs" dxfId="2802" priority="21" operator="equal">
      <formula>0</formula>
    </cfRule>
  </conditionalFormatting>
  <conditionalFormatting sqref="BO89:BP89">
    <cfRule type="containsText" dxfId="2801" priority="20" operator="containsText" text="Наименование инвестиционного проекта">
      <formula>NOT(ISERROR(SEARCH("Наименование инвестиционного проекта",BO89)))</formula>
    </cfRule>
  </conditionalFormatting>
  <conditionalFormatting sqref="BO89:BP89">
    <cfRule type="cellIs" dxfId="2800" priority="19" operator="equal">
      <formula>0</formula>
    </cfRule>
  </conditionalFormatting>
  <conditionalFormatting sqref="BO89:BP89">
    <cfRule type="cellIs" dxfId="2799" priority="18" operator="equal">
      <formula>0</formula>
    </cfRule>
  </conditionalFormatting>
  <conditionalFormatting sqref="BO89:BP89">
    <cfRule type="cellIs" dxfId="2798" priority="17" operator="equal">
      <formula>0</formula>
    </cfRule>
  </conditionalFormatting>
  <conditionalFormatting sqref="BR86:BX89">
    <cfRule type="containsText" dxfId="2797" priority="16" operator="containsText" text="Наименование инвестиционного проекта">
      <formula>NOT(ISERROR(SEARCH("Наименование инвестиционного проекта",BR86)))</formula>
    </cfRule>
  </conditionalFormatting>
  <conditionalFormatting sqref="BR86:BX89">
    <cfRule type="cellIs" dxfId="2796" priority="15" operator="equal">
      <formula>0</formula>
    </cfRule>
  </conditionalFormatting>
  <conditionalFormatting sqref="BR86:BX89">
    <cfRule type="cellIs" dxfId="2795" priority="14" operator="equal">
      <formula>0</formula>
    </cfRule>
  </conditionalFormatting>
  <conditionalFormatting sqref="BR86:BX89">
    <cfRule type="cellIs" dxfId="2794" priority="13" operator="equal">
      <formula>0</formula>
    </cfRule>
  </conditionalFormatting>
  <conditionalFormatting sqref="BR81:BR83 BW81:BW83 BT81:BU83">
    <cfRule type="containsText" dxfId="2793" priority="12" operator="containsText" text="Наименование инвестиционного проекта">
      <formula>NOT(ISERROR(SEARCH("Наименование инвестиционного проекта",BR81)))</formula>
    </cfRule>
  </conditionalFormatting>
  <conditionalFormatting sqref="BR81:BR83 BW81:BW83 BT81:BU83">
    <cfRule type="cellIs" dxfId="2792" priority="11" operator="equal">
      <formula>0</formula>
    </cfRule>
  </conditionalFormatting>
  <conditionalFormatting sqref="BR81:BR83 BW81:BW83 BT81:BU83">
    <cfRule type="cellIs" dxfId="2791" priority="10" operator="equal">
      <formula>0</formula>
    </cfRule>
  </conditionalFormatting>
  <conditionalFormatting sqref="BR81:BR83 BW81:BW83 BT81:BU83">
    <cfRule type="cellIs" dxfId="2790" priority="9" operator="equal">
      <formula>0</formula>
    </cfRule>
  </conditionalFormatting>
  <conditionalFormatting sqref="BO82:BP83">
    <cfRule type="containsText" dxfId="2789" priority="8" operator="containsText" text="Наименование инвестиционного проекта">
      <formula>NOT(ISERROR(SEARCH("Наименование инвестиционного проекта",BO82)))</formula>
    </cfRule>
  </conditionalFormatting>
  <conditionalFormatting sqref="BO82:BP83">
    <cfRule type="cellIs" dxfId="2788" priority="7" operator="equal">
      <formula>0</formula>
    </cfRule>
  </conditionalFormatting>
  <conditionalFormatting sqref="BO82:BP83">
    <cfRule type="cellIs" dxfId="2787" priority="6" operator="equal">
      <formula>0</formula>
    </cfRule>
  </conditionalFormatting>
  <conditionalFormatting sqref="BO82:BP83">
    <cfRule type="cellIs" dxfId="2786" priority="5" operator="equal">
      <formula>0</formula>
    </cfRule>
  </conditionalFormatting>
  <printOptions horizontalCentered="1"/>
  <pageMargins left="0.23622047244094491" right="0.23622047244094491" top="0.74803149606299213" bottom="0.74803149606299213" header="0.31496062992125984" footer="0.31496062992125984"/>
  <pageSetup paperSize="8" scale="37" orientation="landscape" horizontalDpi="4294967295" verticalDpi="4294967295" r:id="rId1"/>
  <headerFooter differentFirst="1">
    <oddHeader>&amp;C&amp;P</oddHeader>
  </headerFooter>
  <ignoredErrors>
    <ignoredError sqref="G45 G46:G47 F58:G58 F72:G72 F73:G73 F74:G74 F77:G78 G48 G49 F86:H86 F82:G83 F45:F49 F81:G81 H45:H49 H72:H75 H77 H81:H83 H78:H79 F79:G79 F80:H80 F50:H51" numberStoredAsText="1"/>
    <ignoredError sqref="BQ72 AJ40 AT55 AW55 BD55 K23:K26 N23 AT76 BQ58 AC55:AR55 BN50 BR41 BG55:BL55 BQ73:BQ80 BR72:BR81 V40" formula="1"/>
    <ignoredError sqref="I33:J33 AJ45:AJ49 I85:T85 AJ86:AJ88 AJ81:AJ83 O71:Y71 I71:J71 BG71:BM71 AJ72:AJ79 AT77 AT80 AT89 AY49 AO58 AY88:AY8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W89"/>
  <sheetViews>
    <sheetView tabSelected="1" topLeftCell="A13" zoomScale="70" zoomScaleNormal="70" zoomScaleSheetLayoutView="55" workbookViewId="0">
      <pane xSplit="3" ySplit="7" topLeftCell="AD20" activePane="bottomRight" state="frozen"/>
      <selection activeCell="A13" sqref="A13"/>
      <selection pane="topRight" activeCell="D13" sqref="D13"/>
      <selection pane="bottomLeft" activeCell="A20" sqref="A20"/>
      <selection pane="bottomRight" activeCell="AE20" sqref="AE20"/>
    </sheetView>
  </sheetViews>
  <sheetFormatPr defaultRowHeight="15.75" outlineLevelRow="1" outlineLevelCol="1" x14ac:dyDescent="0.25"/>
  <cols>
    <col min="1" max="1" width="6" style="104" customWidth="1"/>
    <col min="2" max="2" width="12.42578125" style="104" customWidth="1"/>
    <col min="3" max="3" width="95.42578125" style="104" customWidth="1"/>
    <col min="4" max="4" width="27.28515625" style="104" customWidth="1" outlineLevel="1"/>
    <col min="5" max="5" width="30.5703125" style="104" customWidth="1" outlineLevel="1"/>
    <col min="6" max="6" width="29" style="104" customWidth="1" outlineLevel="1"/>
    <col min="7" max="7" width="11.85546875" style="104" customWidth="1" outlineLevel="1"/>
    <col min="8" max="8" width="25.85546875" style="104" customWidth="1" outlineLevel="1"/>
    <col min="9" max="9" width="18" style="104" customWidth="1"/>
    <col min="10" max="10" width="17.7109375" style="104" customWidth="1"/>
    <col min="11" max="11" width="17.140625" style="104" customWidth="1"/>
    <col min="12" max="12" width="15.140625" style="104" customWidth="1"/>
    <col min="13" max="13" width="12.42578125" style="104" customWidth="1"/>
    <col min="14" max="14" width="14" style="104" customWidth="1"/>
    <col min="15" max="16" width="12.42578125" style="104" customWidth="1"/>
    <col min="17" max="18" width="12.42578125" style="104" hidden="1" customWidth="1"/>
    <col min="19" max="19" width="17.85546875" style="104" hidden="1" customWidth="1"/>
    <col min="20" max="21" width="12.42578125" style="104" hidden="1" customWidth="1"/>
    <col min="22" max="22" width="14.5703125" style="104" hidden="1" customWidth="1"/>
    <col min="23" max="23" width="14.28515625" style="104" hidden="1" customWidth="1"/>
    <col min="24" max="25" width="12.42578125" style="104" hidden="1" customWidth="1"/>
    <col min="26" max="27" width="14.28515625" style="104" hidden="1" customWidth="1"/>
    <col min="28" max="28" width="18.5703125" style="104" hidden="1" customWidth="1"/>
    <col min="29" max="29" width="21.42578125" style="104" hidden="1" customWidth="1"/>
    <col min="30" max="30" width="18.28515625" style="104" customWidth="1"/>
    <col min="31" max="31" width="20.7109375" style="104" customWidth="1"/>
    <col min="32" max="32" width="15" style="104" customWidth="1"/>
    <col min="33" max="33" width="21.140625" style="104" customWidth="1"/>
    <col min="34" max="34" width="15.5703125" style="104" customWidth="1"/>
    <col min="35" max="35" width="24.7109375" style="104" customWidth="1"/>
    <col min="36" max="36" width="11.7109375" style="104" hidden="1" customWidth="1"/>
    <col min="37" max="37" width="15.7109375" style="104" hidden="1" customWidth="1"/>
    <col min="38" max="38" width="11" style="104" hidden="1" customWidth="1"/>
    <col min="39" max="39" width="15.7109375" style="104" hidden="1" customWidth="1"/>
    <col min="40" max="40" width="22.140625" style="104" customWidth="1"/>
    <col min="41" max="41" width="36.85546875" style="105" customWidth="1"/>
    <col min="42" max="42" width="23.140625" style="105" customWidth="1"/>
    <col min="43" max="127" width="9.140625" style="105"/>
    <col min="128" max="16384" width="9.140625" style="104"/>
  </cols>
  <sheetData>
    <row r="1" spans="2:42" ht="18.75" x14ac:dyDescent="0.25">
      <c r="AH1" s="1095"/>
      <c r="AI1" s="1095"/>
      <c r="AJ1" s="1095"/>
      <c r="AK1" s="1095"/>
      <c r="AL1" s="1095"/>
      <c r="AM1" s="1095"/>
      <c r="AN1" s="1096"/>
      <c r="AP1" s="34" t="s">
        <v>291</v>
      </c>
    </row>
    <row r="2" spans="2:42" ht="18.75" x14ac:dyDescent="0.25">
      <c r="AH2" s="1095"/>
      <c r="AI2" s="1095"/>
      <c r="AJ2" s="1095"/>
      <c r="AK2" s="1095"/>
      <c r="AL2" s="1095"/>
      <c r="AM2" s="1095"/>
      <c r="AN2" s="1096"/>
      <c r="AP2" s="34" t="s">
        <v>1</v>
      </c>
    </row>
    <row r="3" spans="2:42" ht="18.75" x14ac:dyDescent="0.25">
      <c r="AH3" s="1095"/>
      <c r="AI3" s="1095"/>
      <c r="AJ3" s="1095"/>
      <c r="AK3" s="1095"/>
      <c r="AL3" s="1095"/>
      <c r="AM3" s="1095"/>
      <c r="AN3" s="1096"/>
      <c r="AP3" s="34" t="s">
        <v>2</v>
      </c>
    </row>
    <row r="4" spans="2:42" ht="18.75" x14ac:dyDescent="0.25">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row>
    <row r="5" spans="2:42" ht="18.75" x14ac:dyDescent="0.25">
      <c r="B5" s="1094" t="s">
        <v>292</v>
      </c>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row>
    <row r="6" spans="2:42" ht="18.75" x14ac:dyDescent="0.2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2:42" ht="18.75" x14ac:dyDescent="0.25">
      <c r="B7" s="1094" t="str">
        <f>'С № 1 (2020)'!B7:AY7</f>
        <v>Инвестиционная программа  ГУП НАО "Нарьян-Марская электростанция"</v>
      </c>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row>
    <row r="8" spans="2:42" x14ac:dyDescent="0.25">
      <c r="B8" s="1084" t="s">
        <v>4</v>
      </c>
      <c r="C8" s="1085"/>
      <c r="D8" s="1085"/>
      <c r="E8" s="1085"/>
      <c r="F8" s="1085"/>
      <c r="G8" s="1085"/>
      <c r="H8" s="1085"/>
      <c r="I8" s="1085"/>
      <c r="J8" s="1085"/>
      <c r="K8" s="1085"/>
      <c r="L8" s="1085"/>
      <c r="M8" s="1085"/>
      <c r="N8" s="1085"/>
      <c r="O8" s="1085"/>
      <c r="P8" s="1085"/>
      <c r="Q8" s="1085"/>
      <c r="R8" s="1085"/>
      <c r="S8" s="1085"/>
      <c r="T8" s="1085"/>
      <c r="U8" s="1085"/>
      <c r="V8" s="1085"/>
      <c r="W8" s="1085"/>
      <c r="X8" s="1085"/>
      <c r="Y8" s="1085"/>
      <c r="Z8" s="1085"/>
      <c r="AA8" s="1085"/>
      <c r="AB8" s="1085"/>
      <c r="AC8" s="1085"/>
      <c r="AD8" s="1085"/>
      <c r="AE8" s="1085"/>
      <c r="AF8" s="1085"/>
      <c r="AG8" s="1085"/>
      <c r="AH8" s="1085"/>
      <c r="AI8" s="1085"/>
      <c r="AJ8" s="1085"/>
      <c r="AK8" s="1085"/>
      <c r="AL8" s="1085"/>
      <c r="AM8" s="1085"/>
      <c r="AN8" s="1085"/>
    </row>
    <row r="9" spans="2:42" x14ac:dyDescent="0.25">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2:42" ht="18.75" x14ac:dyDescent="0.25">
      <c r="B10" s="1086" t="s">
        <v>1711</v>
      </c>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c r="AJ10" s="1087"/>
      <c r="AK10" s="1087"/>
      <c r="AL10" s="1087"/>
      <c r="AM10" s="1087"/>
      <c r="AN10" s="1087"/>
    </row>
    <row r="11" spans="2:42" ht="18.75" x14ac:dyDescent="0.25">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1"/>
      <c r="AJ11" s="111"/>
      <c r="AK11" s="111"/>
      <c r="AL11" s="111"/>
      <c r="AM11" s="111"/>
      <c r="AN11" s="110"/>
    </row>
    <row r="12" spans="2:42" ht="18.75" x14ac:dyDescent="0.25">
      <c r="B12" s="108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88"/>
      <c r="D12" s="1088"/>
      <c r="E12" s="1088"/>
      <c r="F12" s="1088"/>
      <c r="G12" s="1088"/>
      <c r="H12" s="1088"/>
      <c r="I12" s="1088"/>
      <c r="J12" s="1088"/>
      <c r="K12" s="1088"/>
      <c r="L12" s="1088"/>
      <c r="M12" s="1088"/>
      <c r="N12" s="1088"/>
      <c r="O12" s="1088"/>
      <c r="P12" s="1088"/>
      <c r="Q12" s="1088"/>
      <c r="R12" s="1088"/>
      <c r="S12" s="1088"/>
      <c r="T12" s="1088"/>
      <c r="U12" s="1088"/>
      <c r="V12" s="1088"/>
      <c r="W12" s="1088"/>
      <c r="X12" s="1088"/>
      <c r="Y12" s="1088"/>
      <c r="Z12" s="1088"/>
      <c r="AA12" s="1088"/>
      <c r="AB12" s="1088"/>
      <c r="AC12" s="1088"/>
      <c r="AD12" s="1088"/>
      <c r="AE12" s="1088"/>
      <c r="AF12" s="1088"/>
      <c r="AG12" s="1088"/>
      <c r="AH12" s="1088"/>
      <c r="AI12" s="1088"/>
      <c r="AJ12" s="1088"/>
      <c r="AK12" s="1088"/>
      <c r="AL12" s="1088"/>
      <c r="AM12" s="1088"/>
      <c r="AN12" s="1088"/>
    </row>
    <row r="13" spans="2:42" ht="11.25" customHeight="1" x14ac:dyDescent="0.25">
      <c r="B13" s="1089" t="s">
        <v>6</v>
      </c>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89"/>
      <c r="AL13" s="1089"/>
      <c r="AM13" s="1089"/>
      <c r="AN13" s="1089"/>
    </row>
    <row r="14" spans="2:42" ht="3" customHeight="1" x14ac:dyDescent="0.25">
      <c r="I14" s="112"/>
      <c r="J14" s="112"/>
      <c r="L14" s="112"/>
      <c r="Q14" s="112"/>
      <c r="AN14" s="112"/>
      <c r="AO14" s="112"/>
    </row>
    <row r="15" spans="2:42" ht="16.5" thickBot="1" x14ac:dyDescent="0.3">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row>
    <row r="16" spans="2:42" ht="52.5" customHeight="1" thickBot="1" x14ac:dyDescent="0.3">
      <c r="B16" s="1077" t="s">
        <v>7</v>
      </c>
      <c r="C16" s="1077" t="s">
        <v>8</v>
      </c>
      <c r="D16" s="1077" t="s">
        <v>197</v>
      </c>
      <c r="E16" s="1077" t="s">
        <v>293</v>
      </c>
      <c r="F16" s="1077" t="s">
        <v>199</v>
      </c>
      <c r="G16" s="1079" t="s">
        <v>294</v>
      </c>
      <c r="H16" s="1029"/>
      <c r="I16" s="1079" t="s">
        <v>295</v>
      </c>
      <c r="J16" s="1029"/>
      <c r="K16" s="1081" t="s">
        <v>296</v>
      </c>
      <c r="L16" s="1066" t="s">
        <v>297</v>
      </c>
      <c r="M16" s="1067"/>
      <c r="N16" s="1067"/>
      <c r="O16" s="1067"/>
      <c r="P16" s="1067"/>
      <c r="Q16" s="1017"/>
      <c r="R16" s="1017"/>
      <c r="S16" s="1017"/>
      <c r="T16" s="1017"/>
      <c r="U16" s="1018"/>
      <c r="V16" s="1066" t="s">
        <v>298</v>
      </c>
      <c r="W16" s="1067"/>
      <c r="X16" s="1067"/>
      <c r="Y16" s="1067"/>
      <c r="Z16" s="1017"/>
      <c r="AA16" s="1018"/>
      <c r="AB16" s="1071" t="s">
        <v>299</v>
      </c>
      <c r="AC16" s="1072"/>
      <c r="AD16" s="1067" t="s">
        <v>300</v>
      </c>
      <c r="AE16" s="1067"/>
      <c r="AF16" s="1067"/>
      <c r="AG16" s="1067"/>
      <c r="AH16" s="1067"/>
      <c r="AI16" s="1067"/>
      <c r="AJ16" s="1067"/>
      <c r="AK16" s="1067"/>
      <c r="AL16" s="1067"/>
      <c r="AM16" s="1067"/>
      <c r="AN16" s="1067"/>
      <c r="AO16" s="1068"/>
      <c r="AP16" s="1061" t="s">
        <v>301</v>
      </c>
    </row>
    <row r="17" spans="1:127" ht="66.75" customHeight="1" thickBot="1" x14ac:dyDescent="0.3">
      <c r="B17" s="1091"/>
      <c r="C17" s="1091"/>
      <c r="D17" s="1091"/>
      <c r="E17" s="1091"/>
      <c r="F17" s="1091"/>
      <c r="G17" s="1080"/>
      <c r="H17" s="1032"/>
      <c r="I17" s="1030"/>
      <c r="J17" s="1032"/>
      <c r="K17" s="1082"/>
      <c r="L17" s="1063" t="s">
        <v>210</v>
      </c>
      <c r="M17" s="1064"/>
      <c r="N17" s="1064"/>
      <c r="O17" s="1064"/>
      <c r="P17" s="1065"/>
      <c r="Q17" s="1066" t="s">
        <v>43</v>
      </c>
      <c r="R17" s="1067"/>
      <c r="S17" s="1067"/>
      <c r="T17" s="1067"/>
      <c r="U17" s="1068"/>
      <c r="V17" s="1063" t="s">
        <v>861</v>
      </c>
      <c r="W17" s="1065"/>
      <c r="X17" s="1063" t="s">
        <v>302</v>
      </c>
      <c r="Y17" s="1065"/>
      <c r="Z17" s="1063" t="s">
        <v>303</v>
      </c>
      <c r="AA17" s="1065"/>
      <c r="AB17" s="1073"/>
      <c r="AC17" s="1074"/>
      <c r="AD17" s="1069" t="s">
        <v>304</v>
      </c>
      <c r="AE17" s="1070"/>
      <c r="AF17" s="1069" t="s">
        <v>305</v>
      </c>
      <c r="AG17" s="1070"/>
      <c r="AH17" s="1069" t="s">
        <v>306</v>
      </c>
      <c r="AI17" s="1070"/>
      <c r="AJ17" s="1069" t="s">
        <v>307</v>
      </c>
      <c r="AK17" s="1070"/>
      <c r="AL17" s="1069" t="s">
        <v>308</v>
      </c>
      <c r="AM17" s="1070"/>
      <c r="AN17" s="1075" t="s">
        <v>309</v>
      </c>
      <c r="AO17" s="1077" t="s">
        <v>310</v>
      </c>
      <c r="AP17" s="1032"/>
    </row>
    <row r="18" spans="1:127" ht="75.75" customHeight="1" thickBot="1" x14ac:dyDescent="0.3">
      <c r="B18" s="1092"/>
      <c r="C18" s="1092"/>
      <c r="D18" s="1092"/>
      <c r="E18" s="1092"/>
      <c r="F18" s="1093"/>
      <c r="G18" s="113" t="s">
        <v>311</v>
      </c>
      <c r="H18" s="114" t="s">
        <v>43</v>
      </c>
      <c r="I18" s="113" t="s">
        <v>311</v>
      </c>
      <c r="J18" s="114" t="s">
        <v>43</v>
      </c>
      <c r="K18" s="1083"/>
      <c r="L18" s="113" t="s">
        <v>312</v>
      </c>
      <c r="M18" s="115" t="s">
        <v>313</v>
      </c>
      <c r="N18" s="115" t="s">
        <v>314</v>
      </c>
      <c r="O18" s="115" t="s">
        <v>315</v>
      </c>
      <c r="P18" s="114" t="s">
        <v>316</v>
      </c>
      <c r="Q18" s="113" t="s">
        <v>312</v>
      </c>
      <c r="R18" s="115" t="s">
        <v>313</v>
      </c>
      <c r="S18" s="115" t="s">
        <v>314</v>
      </c>
      <c r="T18" s="115" t="s">
        <v>315</v>
      </c>
      <c r="U18" s="114" t="s">
        <v>316</v>
      </c>
      <c r="V18" s="47" t="s">
        <v>317</v>
      </c>
      <c r="W18" s="114" t="s">
        <v>318</v>
      </c>
      <c r="X18" s="47" t="s">
        <v>319</v>
      </c>
      <c r="Y18" s="114" t="s">
        <v>318</v>
      </c>
      <c r="Z18" s="47" t="s">
        <v>319</v>
      </c>
      <c r="AA18" s="114" t="s">
        <v>318</v>
      </c>
      <c r="AB18" s="113" t="s">
        <v>219</v>
      </c>
      <c r="AC18" s="114" t="s">
        <v>212</v>
      </c>
      <c r="AD18" s="113" t="s">
        <v>210</v>
      </c>
      <c r="AE18" s="114" t="s">
        <v>43</v>
      </c>
      <c r="AF18" s="113" t="s">
        <v>320</v>
      </c>
      <c r="AG18" s="114" t="s">
        <v>43</v>
      </c>
      <c r="AH18" s="113" t="s">
        <v>320</v>
      </c>
      <c r="AI18" s="114" t="s">
        <v>43</v>
      </c>
      <c r="AJ18" s="113" t="s">
        <v>320</v>
      </c>
      <c r="AK18" s="114" t="s">
        <v>43</v>
      </c>
      <c r="AL18" s="113" t="s">
        <v>320</v>
      </c>
      <c r="AM18" s="114" t="s">
        <v>43</v>
      </c>
      <c r="AN18" s="1076"/>
      <c r="AO18" s="1078"/>
      <c r="AP18" s="1062"/>
    </row>
    <row r="19" spans="1:127" ht="19.5" customHeight="1" x14ac:dyDescent="0.25">
      <c r="B19" s="472">
        <v>1</v>
      </c>
      <c r="C19" s="433">
        <v>2</v>
      </c>
      <c r="D19" s="473">
        <v>3</v>
      </c>
      <c r="E19" s="474">
        <v>4</v>
      </c>
      <c r="F19" s="433">
        <v>5</v>
      </c>
      <c r="G19" s="61">
        <v>6</v>
      </c>
      <c r="H19" s="116">
        <v>7</v>
      </c>
      <c r="I19" s="434">
        <v>8</v>
      </c>
      <c r="J19" s="435">
        <v>9</v>
      </c>
      <c r="K19" s="433">
        <v>10</v>
      </c>
      <c r="L19" s="434">
        <v>11</v>
      </c>
      <c r="M19" s="475">
        <v>12</v>
      </c>
      <c r="N19" s="475">
        <v>13</v>
      </c>
      <c r="O19" s="475">
        <v>14</v>
      </c>
      <c r="P19" s="435">
        <v>15</v>
      </c>
      <c r="Q19" s="434">
        <v>16</v>
      </c>
      <c r="R19" s="475">
        <v>17</v>
      </c>
      <c r="S19" s="475">
        <v>18</v>
      </c>
      <c r="T19" s="475">
        <v>19</v>
      </c>
      <c r="U19" s="435">
        <v>20</v>
      </c>
      <c r="V19" s="434">
        <v>21</v>
      </c>
      <c r="W19" s="435">
        <v>22</v>
      </c>
      <c r="X19" s="434">
        <v>23</v>
      </c>
      <c r="Y19" s="435">
        <v>24</v>
      </c>
      <c r="Z19" s="434">
        <v>25</v>
      </c>
      <c r="AA19" s="435">
        <v>26</v>
      </c>
      <c r="AB19" s="434">
        <v>27</v>
      </c>
      <c r="AC19" s="435">
        <v>28</v>
      </c>
      <c r="AD19" s="64" t="s">
        <v>321</v>
      </c>
      <c r="AE19" s="437" t="s">
        <v>322</v>
      </c>
      <c r="AF19" s="64" t="s">
        <v>323</v>
      </c>
      <c r="AG19" s="437" t="s">
        <v>324</v>
      </c>
      <c r="AH19" s="64" t="s">
        <v>325</v>
      </c>
      <c r="AI19" s="437" t="s">
        <v>326</v>
      </c>
      <c r="AJ19" s="64" t="s">
        <v>327</v>
      </c>
      <c r="AK19" s="437" t="s">
        <v>328</v>
      </c>
      <c r="AL19" s="64" t="s">
        <v>329</v>
      </c>
      <c r="AM19" s="437" t="s">
        <v>330</v>
      </c>
      <c r="AN19" s="433">
        <v>30</v>
      </c>
      <c r="AO19" s="433">
        <v>31</v>
      </c>
      <c r="AP19" s="433">
        <v>32</v>
      </c>
    </row>
    <row r="20" spans="1:127" ht="48" customHeight="1" x14ac:dyDescent="0.25">
      <c r="B20" s="440">
        <v>0</v>
      </c>
      <c r="C20" s="440" t="s">
        <v>92</v>
      </c>
      <c r="D20" s="441" t="s">
        <v>93</v>
      </c>
      <c r="E20" s="479" t="s">
        <v>190</v>
      </c>
      <c r="F20" s="480" t="s">
        <v>190</v>
      </c>
      <c r="G20" s="480" t="s">
        <v>190</v>
      </c>
      <c r="H20" s="480" t="s">
        <v>190</v>
      </c>
      <c r="I20" s="440">
        <f>I21+I22+I23+I24+I25+I26</f>
        <v>9.985833333333332</v>
      </c>
      <c r="J20" s="442">
        <f t="shared" ref="J20:AC20" si="0">J21+J22+J23+J24+J25+J26</f>
        <v>9.985833333333332</v>
      </c>
      <c r="K20" s="442">
        <f t="shared" si="0"/>
        <v>0</v>
      </c>
      <c r="L20" s="440">
        <f t="shared" si="0"/>
        <v>109.34333333333333</v>
      </c>
      <c r="M20" s="440">
        <f t="shared" si="0"/>
        <v>10.416666666666666</v>
      </c>
      <c r="N20" s="440">
        <f t="shared" si="0"/>
        <v>90.468333333333348</v>
      </c>
      <c r="O20" s="440">
        <f t="shared" si="0"/>
        <v>7.416666666666667</v>
      </c>
      <c r="P20" s="440">
        <f>P21+P22+P23+P24+P25+P26</f>
        <v>1.0416666666666667</v>
      </c>
      <c r="Q20" s="440">
        <f t="shared" si="0"/>
        <v>0.375</v>
      </c>
      <c r="R20" s="440">
        <f t="shared" si="0"/>
        <v>0</v>
      </c>
      <c r="S20" s="440">
        <f t="shared" si="0"/>
        <v>0</v>
      </c>
      <c r="T20" s="440">
        <f t="shared" si="0"/>
        <v>0</v>
      </c>
      <c r="U20" s="440">
        <f t="shared" si="0"/>
        <v>0.375</v>
      </c>
      <c r="V20" s="440">
        <f t="shared" si="0"/>
        <v>0</v>
      </c>
      <c r="W20" s="440">
        <f t="shared" si="0"/>
        <v>0</v>
      </c>
      <c r="X20" s="440">
        <f t="shared" si="0"/>
        <v>0</v>
      </c>
      <c r="Y20" s="440">
        <f t="shared" si="0"/>
        <v>0</v>
      </c>
      <c r="Z20" s="440">
        <f t="shared" si="0"/>
        <v>3.118416840572661E-2</v>
      </c>
      <c r="AA20" s="440">
        <f t="shared" si="0"/>
        <v>0.375</v>
      </c>
      <c r="AB20" s="440">
        <f t="shared" si="0"/>
        <v>0</v>
      </c>
      <c r="AC20" s="440">
        <f t="shared" si="0"/>
        <v>0</v>
      </c>
      <c r="AD20" s="440">
        <f>AD21+AD22+AD23+AD24+AD25+AD26</f>
        <v>49.203500000000005</v>
      </c>
      <c r="AE20" s="440">
        <f>AE21+AE22+AE23+AE24+AE25+AE26</f>
        <v>62.502510000000008</v>
      </c>
      <c r="AF20" s="440">
        <f t="shared" ref="AF20:AO20" si="1">AF21+AF22+AF23+AF24+AF25+AF26</f>
        <v>31.833416666666668</v>
      </c>
      <c r="AG20" s="440">
        <f t="shared" si="1"/>
        <v>18.624033333333333</v>
      </c>
      <c r="AH20" s="440">
        <f t="shared" si="1"/>
        <v>28.7652</v>
      </c>
      <c r="AI20" s="440">
        <f t="shared" si="1"/>
        <v>29.599333333333334</v>
      </c>
      <c r="AJ20" s="440">
        <f t="shared" si="1"/>
        <v>0</v>
      </c>
      <c r="AK20" s="440">
        <f t="shared" si="1"/>
        <v>0</v>
      </c>
      <c r="AL20" s="440">
        <f t="shared" si="1"/>
        <v>0</v>
      </c>
      <c r="AM20" s="440">
        <f t="shared" si="1"/>
        <v>0</v>
      </c>
      <c r="AN20" s="440">
        <f t="shared" si="1"/>
        <v>109.80211666666668</v>
      </c>
      <c r="AO20" s="440">
        <f t="shared" si="1"/>
        <v>110.72587666666668</v>
      </c>
      <c r="AP20" s="440" t="s">
        <v>190</v>
      </c>
    </row>
    <row r="21" spans="1:127" ht="42" customHeight="1" x14ac:dyDescent="0.25">
      <c r="B21" s="443" t="s">
        <v>94</v>
      </c>
      <c r="C21" s="451" t="s">
        <v>95</v>
      </c>
      <c r="D21" s="444" t="s">
        <v>93</v>
      </c>
      <c r="E21" s="444" t="s">
        <v>190</v>
      </c>
      <c r="F21" s="73" t="s">
        <v>190</v>
      </c>
      <c r="G21" s="73" t="s">
        <v>190</v>
      </c>
      <c r="H21" s="73" t="s">
        <v>190</v>
      </c>
      <c r="I21" s="448">
        <f t="shared" ref="I21:Q21" si="2">I28</f>
        <v>0</v>
      </c>
      <c r="J21" s="477">
        <f t="shared" si="2"/>
        <v>0</v>
      </c>
      <c r="K21" s="477">
        <f t="shared" si="2"/>
        <v>0</v>
      </c>
      <c r="L21" s="448">
        <f t="shared" si="2"/>
        <v>0</v>
      </c>
      <c r="M21" s="448">
        <f t="shared" si="2"/>
        <v>0</v>
      </c>
      <c r="N21" s="448">
        <f t="shared" si="2"/>
        <v>0</v>
      </c>
      <c r="O21" s="448">
        <f t="shared" si="2"/>
        <v>0</v>
      </c>
      <c r="P21" s="448">
        <f t="shared" si="2"/>
        <v>0</v>
      </c>
      <c r="Q21" s="448">
        <f t="shared" si="2"/>
        <v>0</v>
      </c>
      <c r="R21" s="448">
        <f t="shared" ref="R21:AN21" si="3">R28</f>
        <v>0</v>
      </c>
      <c r="S21" s="448">
        <f t="shared" si="3"/>
        <v>0</v>
      </c>
      <c r="T21" s="448">
        <f t="shared" si="3"/>
        <v>0</v>
      </c>
      <c r="U21" s="448">
        <f t="shared" si="3"/>
        <v>0</v>
      </c>
      <c r="V21" s="448">
        <f t="shared" si="3"/>
        <v>0</v>
      </c>
      <c r="W21" s="448">
        <f t="shared" si="3"/>
        <v>0</v>
      </c>
      <c r="X21" s="448">
        <f t="shared" si="3"/>
        <v>0</v>
      </c>
      <c r="Y21" s="448">
        <f t="shared" si="3"/>
        <v>0</v>
      </c>
      <c r="Z21" s="448">
        <f t="shared" si="3"/>
        <v>0</v>
      </c>
      <c r="AA21" s="448">
        <f t="shared" si="3"/>
        <v>0</v>
      </c>
      <c r="AB21" s="448">
        <f t="shared" si="3"/>
        <v>0</v>
      </c>
      <c r="AC21" s="448">
        <f t="shared" si="3"/>
        <v>0</v>
      </c>
      <c r="AD21" s="448">
        <f t="shared" si="3"/>
        <v>0</v>
      </c>
      <c r="AE21" s="448">
        <f t="shared" si="3"/>
        <v>0</v>
      </c>
      <c r="AF21" s="448">
        <f t="shared" si="3"/>
        <v>0</v>
      </c>
      <c r="AG21" s="448">
        <f t="shared" si="3"/>
        <v>0</v>
      </c>
      <c r="AH21" s="448">
        <f t="shared" si="3"/>
        <v>0</v>
      </c>
      <c r="AI21" s="448">
        <f t="shared" si="3"/>
        <v>0</v>
      </c>
      <c r="AJ21" s="448">
        <f t="shared" si="3"/>
        <v>0</v>
      </c>
      <c r="AK21" s="448">
        <f t="shared" si="3"/>
        <v>0</v>
      </c>
      <c r="AL21" s="448">
        <f t="shared" si="3"/>
        <v>0</v>
      </c>
      <c r="AM21" s="448">
        <f t="shared" si="3"/>
        <v>0</v>
      </c>
      <c r="AN21" s="448">
        <f t="shared" si="3"/>
        <v>0</v>
      </c>
      <c r="AO21" s="448">
        <f>AO28</f>
        <v>0</v>
      </c>
      <c r="AP21" s="72" t="s">
        <v>190</v>
      </c>
    </row>
    <row r="22" spans="1:127" ht="42" customHeight="1" x14ac:dyDescent="0.25">
      <c r="B22" s="443" t="s">
        <v>96</v>
      </c>
      <c r="C22" s="451" t="s">
        <v>97</v>
      </c>
      <c r="D22" s="444" t="s">
        <v>93</v>
      </c>
      <c r="E22" s="444" t="s">
        <v>190</v>
      </c>
      <c r="F22" s="73" t="s">
        <v>190</v>
      </c>
      <c r="G22" s="73" t="s">
        <v>190</v>
      </c>
      <c r="H22" s="73" t="s">
        <v>190</v>
      </c>
      <c r="I22" s="448">
        <f>I40</f>
        <v>0</v>
      </c>
      <c r="J22" s="477">
        <f>J40</f>
        <v>0</v>
      </c>
      <c r="K22" s="477">
        <f t="shared" ref="K22:AM22" si="4">K40</f>
        <v>0</v>
      </c>
      <c r="L22" s="448">
        <f t="shared" si="4"/>
        <v>12.695833333333335</v>
      </c>
      <c r="M22" s="448">
        <f t="shared" si="4"/>
        <v>3.7500000000000004</v>
      </c>
      <c r="N22" s="448">
        <f t="shared" si="4"/>
        <v>8.9458333333333346</v>
      </c>
      <c r="O22" s="448">
        <f t="shared" si="4"/>
        <v>0</v>
      </c>
      <c r="P22" s="448">
        <f t="shared" si="4"/>
        <v>0</v>
      </c>
      <c r="Q22" s="448">
        <f t="shared" si="4"/>
        <v>0</v>
      </c>
      <c r="R22" s="448">
        <f t="shared" si="4"/>
        <v>0</v>
      </c>
      <c r="S22" s="448">
        <f t="shared" si="4"/>
        <v>0</v>
      </c>
      <c r="T22" s="448">
        <f t="shared" si="4"/>
        <v>0</v>
      </c>
      <c r="U22" s="448">
        <f t="shared" si="4"/>
        <v>0</v>
      </c>
      <c r="V22" s="448">
        <f t="shared" si="4"/>
        <v>0</v>
      </c>
      <c r="W22" s="448">
        <f t="shared" si="4"/>
        <v>0</v>
      </c>
      <c r="X22" s="448">
        <f t="shared" si="4"/>
        <v>0</v>
      </c>
      <c r="Y22" s="448">
        <f t="shared" si="4"/>
        <v>0</v>
      </c>
      <c r="Z22" s="448">
        <f t="shared" si="4"/>
        <v>0</v>
      </c>
      <c r="AA22" s="448">
        <f t="shared" si="4"/>
        <v>0</v>
      </c>
      <c r="AB22" s="448">
        <f t="shared" si="4"/>
        <v>0</v>
      </c>
      <c r="AC22" s="448">
        <f t="shared" si="4"/>
        <v>0</v>
      </c>
      <c r="AD22" s="448">
        <f t="shared" si="4"/>
        <v>3.7500000000000004</v>
      </c>
      <c r="AE22" s="448">
        <f t="shared" si="4"/>
        <v>1.666676666666667</v>
      </c>
      <c r="AF22" s="448">
        <f t="shared" si="4"/>
        <v>2.4508333333333336</v>
      </c>
      <c r="AG22" s="448">
        <f t="shared" si="4"/>
        <v>2.4510000000000001</v>
      </c>
      <c r="AH22" s="448">
        <f t="shared" si="4"/>
        <v>6.4952000000000005</v>
      </c>
      <c r="AI22" s="448">
        <f t="shared" si="4"/>
        <v>7.3293333333333344</v>
      </c>
      <c r="AJ22" s="448">
        <f t="shared" si="4"/>
        <v>0</v>
      </c>
      <c r="AK22" s="448">
        <f t="shared" si="4"/>
        <v>0</v>
      </c>
      <c r="AL22" s="448">
        <f t="shared" si="4"/>
        <v>0</v>
      </c>
      <c r="AM22" s="448">
        <f t="shared" si="4"/>
        <v>0</v>
      </c>
      <c r="AN22" s="448">
        <f>AN40</f>
        <v>12.696033333333334</v>
      </c>
      <c r="AO22" s="448">
        <f>AO40</f>
        <v>11.447009999999999</v>
      </c>
      <c r="AP22" s="72" t="s">
        <v>190</v>
      </c>
    </row>
    <row r="23" spans="1:127" ht="42" customHeight="1" x14ac:dyDescent="0.25">
      <c r="B23" s="443" t="s">
        <v>98</v>
      </c>
      <c r="C23" s="451" t="s">
        <v>99</v>
      </c>
      <c r="D23" s="444" t="s">
        <v>93</v>
      </c>
      <c r="E23" s="444" t="s">
        <v>190</v>
      </c>
      <c r="F23" s="73" t="s">
        <v>190</v>
      </c>
      <c r="G23" s="73" t="s">
        <v>190</v>
      </c>
      <c r="H23" s="73" t="s">
        <v>190</v>
      </c>
      <c r="I23" s="448">
        <f>I68</f>
        <v>0</v>
      </c>
      <c r="J23" s="477">
        <f>J68</f>
        <v>0</v>
      </c>
      <c r="K23" s="477">
        <f t="shared" ref="K23:AO23" si="5">K68</f>
        <v>0</v>
      </c>
      <c r="L23" s="448">
        <f t="shared" si="5"/>
        <v>0</v>
      </c>
      <c r="M23" s="448">
        <f t="shared" si="5"/>
        <v>0</v>
      </c>
      <c r="N23" s="448">
        <f t="shared" si="5"/>
        <v>0</v>
      </c>
      <c r="O23" s="448">
        <f t="shared" si="5"/>
        <v>0</v>
      </c>
      <c r="P23" s="448">
        <f t="shared" si="5"/>
        <v>0</v>
      </c>
      <c r="Q23" s="448">
        <f t="shared" si="5"/>
        <v>0</v>
      </c>
      <c r="R23" s="448">
        <f t="shared" si="5"/>
        <v>0</v>
      </c>
      <c r="S23" s="448">
        <f t="shared" si="5"/>
        <v>0</v>
      </c>
      <c r="T23" s="448">
        <f t="shared" si="5"/>
        <v>0</v>
      </c>
      <c r="U23" s="448">
        <f t="shared" si="5"/>
        <v>0</v>
      </c>
      <c r="V23" s="448">
        <f t="shared" si="5"/>
        <v>0</v>
      </c>
      <c r="W23" s="448">
        <f t="shared" si="5"/>
        <v>0</v>
      </c>
      <c r="X23" s="448">
        <f t="shared" si="5"/>
        <v>0</v>
      </c>
      <c r="Y23" s="448">
        <f t="shared" si="5"/>
        <v>0</v>
      </c>
      <c r="Z23" s="448">
        <f t="shared" si="5"/>
        <v>0</v>
      </c>
      <c r="AA23" s="448">
        <f t="shared" si="5"/>
        <v>0</v>
      </c>
      <c r="AB23" s="448">
        <f t="shared" si="5"/>
        <v>0</v>
      </c>
      <c r="AC23" s="448">
        <f t="shared" si="5"/>
        <v>0</v>
      </c>
      <c r="AD23" s="448">
        <f t="shared" si="5"/>
        <v>0</v>
      </c>
      <c r="AE23" s="448">
        <f t="shared" si="5"/>
        <v>0</v>
      </c>
      <c r="AF23" s="448">
        <f t="shared" si="5"/>
        <v>0</v>
      </c>
      <c r="AG23" s="448">
        <f t="shared" si="5"/>
        <v>0</v>
      </c>
      <c r="AH23" s="448">
        <f t="shared" si="5"/>
        <v>0</v>
      </c>
      <c r="AI23" s="448">
        <f t="shared" si="5"/>
        <v>0</v>
      </c>
      <c r="AJ23" s="448">
        <f t="shared" si="5"/>
        <v>0</v>
      </c>
      <c r="AK23" s="448">
        <f t="shared" si="5"/>
        <v>0</v>
      </c>
      <c r="AL23" s="448">
        <f t="shared" si="5"/>
        <v>0</v>
      </c>
      <c r="AM23" s="448">
        <f t="shared" si="5"/>
        <v>0</v>
      </c>
      <c r="AN23" s="448">
        <f t="shared" si="5"/>
        <v>0</v>
      </c>
      <c r="AO23" s="448">
        <f t="shared" si="5"/>
        <v>0</v>
      </c>
      <c r="AP23" s="72" t="s">
        <v>190</v>
      </c>
    </row>
    <row r="24" spans="1:127" ht="42" customHeight="1" x14ac:dyDescent="0.25">
      <c r="B24" s="443" t="s">
        <v>100</v>
      </c>
      <c r="C24" s="451" t="s">
        <v>101</v>
      </c>
      <c r="D24" s="444" t="s">
        <v>93</v>
      </c>
      <c r="E24" s="444" t="s">
        <v>190</v>
      </c>
      <c r="F24" s="73" t="s">
        <v>190</v>
      </c>
      <c r="G24" s="73" t="s">
        <v>190</v>
      </c>
      <c r="H24" s="73" t="s">
        <v>190</v>
      </c>
      <c r="I24" s="448">
        <f t="shared" ref="I24:AO24" si="6">I71</f>
        <v>9.985833333333332</v>
      </c>
      <c r="J24" s="477">
        <f t="shared" si="6"/>
        <v>9.985833333333332</v>
      </c>
      <c r="K24" s="477">
        <f t="shared" si="6"/>
        <v>0</v>
      </c>
      <c r="L24" s="448">
        <f t="shared" si="6"/>
        <v>88.189166666666665</v>
      </c>
      <c r="M24" s="448">
        <f t="shared" si="6"/>
        <v>6.6666666666666661</v>
      </c>
      <c r="N24" s="448">
        <f t="shared" si="6"/>
        <v>81.522500000000008</v>
      </c>
      <c r="O24" s="448">
        <f t="shared" si="6"/>
        <v>0</v>
      </c>
      <c r="P24" s="448">
        <f t="shared" si="6"/>
        <v>0</v>
      </c>
      <c r="Q24" s="448">
        <f t="shared" si="6"/>
        <v>0</v>
      </c>
      <c r="R24" s="448">
        <f t="shared" si="6"/>
        <v>0</v>
      </c>
      <c r="S24" s="448">
        <f t="shared" si="6"/>
        <v>0</v>
      </c>
      <c r="T24" s="448">
        <f t="shared" si="6"/>
        <v>0</v>
      </c>
      <c r="U24" s="448">
        <f t="shared" si="6"/>
        <v>0</v>
      </c>
      <c r="V24" s="448">
        <f t="shared" si="6"/>
        <v>0</v>
      </c>
      <c r="W24" s="448">
        <f t="shared" si="6"/>
        <v>0</v>
      </c>
      <c r="X24" s="448">
        <f t="shared" si="6"/>
        <v>0</v>
      </c>
      <c r="Y24" s="448">
        <f t="shared" si="6"/>
        <v>0</v>
      </c>
      <c r="Z24" s="448">
        <f t="shared" si="6"/>
        <v>0</v>
      </c>
      <c r="AA24" s="448">
        <f t="shared" si="6"/>
        <v>0</v>
      </c>
      <c r="AB24" s="448">
        <f t="shared" si="6"/>
        <v>0</v>
      </c>
      <c r="AC24" s="448">
        <f t="shared" si="6"/>
        <v>0</v>
      </c>
      <c r="AD24" s="448">
        <f t="shared" si="6"/>
        <v>44.536750000000005</v>
      </c>
      <c r="AE24" s="448">
        <f t="shared" si="6"/>
        <v>53.252500000000005</v>
      </c>
      <c r="AF24" s="448">
        <f t="shared" si="6"/>
        <v>22.465916666666669</v>
      </c>
      <c r="AG24" s="448">
        <f t="shared" si="6"/>
        <v>15.922933333333333</v>
      </c>
      <c r="AH24" s="448">
        <f t="shared" si="6"/>
        <v>22.02</v>
      </c>
      <c r="AI24" s="448">
        <f t="shared" si="6"/>
        <v>22.02</v>
      </c>
      <c r="AJ24" s="448">
        <f t="shared" si="6"/>
        <v>0</v>
      </c>
      <c r="AK24" s="448">
        <f t="shared" si="6"/>
        <v>0</v>
      </c>
      <c r="AL24" s="448">
        <f t="shared" si="6"/>
        <v>0</v>
      </c>
      <c r="AM24" s="448">
        <f t="shared" si="6"/>
        <v>0</v>
      </c>
      <c r="AN24" s="448">
        <f t="shared" si="6"/>
        <v>89.02266666666668</v>
      </c>
      <c r="AO24" s="448">
        <f t="shared" si="6"/>
        <v>91.195433333333341</v>
      </c>
      <c r="AP24" s="72" t="s">
        <v>190</v>
      </c>
    </row>
    <row r="25" spans="1:127" ht="42" customHeight="1" x14ac:dyDescent="0.25">
      <c r="B25" s="443" t="s">
        <v>102</v>
      </c>
      <c r="C25" s="451" t="s">
        <v>103</v>
      </c>
      <c r="D25" s="444" t="s">
        <v>93</v>
      </c>
      <c r="E25" s="444" t="s">
        <v>190</v>
      </c>
      <c r="F25" s="73" t="s">
        <v>190</v>
      </c>
      <c r="G25" s="73" t="s">
        <v>190</v>
      </c>
      <c r="H25" s="73" t="s">
        <v>190</v>
      </c>
      <c r="I25" s="448">
        <f t="shared" ref="I25:AO25" si="7">I84</f>
        <v>0</v>
      </c>
      <c r="J25" s="477">
        <f t="shared" si="7"/>
        <v>0</v>
      </c>
      <c r="K25" s="477">
        <f t="shared" si="7"/>
        <v>0</v>
      </c>
      <c r="L25" s="448">
        <f t="shared" si="7"/>
        <v>0</v>
      </c>
      <c r="M25" s="448">
        <f t="shared" si="7"/>
        <v>0</v>
      </c>
      <c r="N25" s="448">
        <f t="shared" si="7"/>
        <v>0</v>
      </c>
      <c r="O25" s="448">
        <f t="shared" si="7"/>
        <v>0</v>
      </c>
      <c r="P25" s="448">
        <f t="shared" si="7"/>
        <v>0</v>
      </c>
      <c r="Q25" s="448">
        <f t="shared" si="7"/>
        <v>0</v>
      </c>
      <c r="R25" s="448">
        <f t="shared" si="7"/>
        <v>0</v>
      </c>
      <c r="S25" s="448">
        <f t="shared" si="7"/>
        <v>0</v>
      </c>
      <c r="T25" s="448">
        <f t="shared" si="7"/>
        <v>0</v>
      </c>
      <c r="U25" s="448">
        <f t="shared" si="7"/>
        <v>0</v>
      </c>
      <c r="V25" s="448">
        <f t="shared" si="7"/>
        <v>0</v>
      </c>
      <c r="W25" s="448">
        <f t="shared" si="7"/>
        <v>0</v>
      </c>
      <c r="X25" s="448">
        <f t="shared" si="7"/>
        <v>0</v>
      </c>
      <c r="Y25" s="448">
        <f t="shared" si="7"/>
        <v>0</v>
      </c>
      <c r="Z25" s="448">
        <f t="shared" si="7"/>
        <v>0</v>
      </c>
      <c r="AA25" s="448">
        <f t="shared" si="7"/>
        <v>0</v>
      </c>
      <c r="AB25" s="448">
        <f t="shared" si="7"/>
        <v>0</v>
      </c>
      <c r="AC25" s="448">
        <f t="shared" si="7"/>
        <v>0</v>
      </c>
      <c r="AD25" s="448">
        <f t="shared" si="7"/>
        <v>0</v>
      </c>
      <c r="AE25" s="448">
        <f t="shared" si="7"/>
        <v>0</v>
      </c>
      <c r="AF25" s="448">
        <f t="shared" si="7"/>
        <v>0</v>
      </c>
      <c r="AG25" s="448">
        <f t="shared" si="7"/>
        <v>0</v>
      </c>
      <c r="AH25" s="448">
        <f t="shared" si="7"/>
        <v>0</v>
      </c>
      <c r="AI25" s="448">
        <f t="shared" si="7"/>
        <v>0</v>
      </c>
      <c r="AJ25" s="448">
        <f t="shared" si="7"/>
        <v>0</v>
      </c>
      <c r="AK25" s="448">
        <f t="shared" si="7"/>
        <v>0</v>
      </c>
      <c r="AL25" s="448">
        <f t="shared" si="7"/>
        <v>0</v>
      </c>
      <c r="AM25" s="448">
        <f t="shared" si="7"/>
        <v>0</v>
      </c>
      <c r="AN25" s="448">
        <f t="shared" si="7"/>
        <v>0</v>
      </c>
      <c r="AO25" s="448">
        <f t="shared" si="7"/>
        <v>0</v>
      </c>
      <c r="AP25" s="72" t="s">
        <v>190</v>
      </c>
    </row>
    <row r="26" spans="1:127" ht="42" customHeight="1" x14ac:dyDescent="0.25">
      <c r="B26" s="443" t="s">
        <v>104</v>
      </c>
      <c r="C26" s="451" t="s">
        <v>105</v>
      </c>
      <c r="D26" s="444" t="s">
        <v>93</v>
      </c>
      <c r="E26" s="444" t="s">
        <v>190</v>
      </c>
      <c r="F26" s="73" t="s">
        <v>190</v>
      </c>
      <c r="G26" s="73" t="s">
        <v>190</v>
      </c>
      <c r="H26" s="73" t="s">
        <v>190</v>
      </c>
      <c r="I26" s="448">
        <f t="shared" ref="I26:AO26" si="8">I85</f>
        <v>0</v>
      </c>
      <c r="J26" s="477">
        <f t="shared" si="8"/>
        <v>0</v>
      </c>
      <c r="K26" s="477">
        <f t="shared" si="8"/>
        <v>0</v>
      </c>
      <c r="L26" s="448">
        <f t="shared" si="8"/>
        <v>8.4583333333333339</v>
      </c>
      <c r="M26" s="448">
        <f t="shared" si="8"/>
        <v>0</v>
      </c>
      <c r="N26" s="448">
        <f t="shared" si="8"/>
        <v>0</v>
      </c>
      <c r="O26" s="448">
        <f t="shared" si="8"/>
        <v>7.416666666666667</v>
      </c>
      <c r="P26" s="448">
        <f t="shared" si="8"/>
        <v>1.0416666666666667</v>
      </c>
      <c r="Q26" s="448">
        <f t="shared" si="8"/>
        <v>0.375</v>
      </c>
      <c r="R26" s="448">
        <f t="shared" si="8"/>
        <v>0</v>
      </c>
      <c r="S26" s="448">
        <f t="shared" si="8"/>
        <v>0</v>
      </c>
      <c r="T26" s="448">
        <f t="shared" si="8"/>
        <v>0</v>
      </c>
      <c r="U26" s="448">
        <f t="shared" si="8"/>
        <v>0.375</v>
      </c>
      <c r="V26" s="448">
        <f t="shared" si="8"/>
        <v>0</v>
      </c>
      <c r="W26" s="448">
        <f t="shared" si="8"/>
        <v>0</v>
      </c>
      <c r="X26" s="448">
        <f t="shared" si="8"/>
        <v>0</v>
      </c>
      <c r="Y26" s="448">
        <f t="shared" si="8"/>
        <v>0</v>
      </c>
      <c r="Z26" s="448">
        <f t="shared" si="8"/>
        <v>3.118416840572661E-2</v>
      </c>
      <c r="AA26" s="448">
        <f t="shared" si="8"/>
        <v>0.375</v>
      </c>
      <c r="AB26" s="448">
        <f t="shared" si="8"/>
        <v>0</v>
      </c>
      <c r="AC26" s="448">
        <f t="shared" si="8"/>
        <v>0</v>
      </c>
      <c r="AD26" s="448">
        <f t="shared" si="8"/>
        <v>0.91675000000000006</v>
      </c>
      <c r="AE26" s="448">
        <f t="shared" si="8"/>
        <v>7.5833333333333339</v>
      </c>
      <c r="AF26" s="448">
        <f t="shared" si="8"/>
        <v>6.916666666666667</v>
      </c>
      <c r="AG26" s="448">
        <f t="shared" si="8"/>
        <v>0.25009999999999999</v>
      </c>
      <c r="AH26" s="448">
        <f t="shared" si="8"/>
        <v>0.25</v>
      </c>
      <c r="AI26" s="448">
        <f t="shared" si="8"/>
        <v>0.25</v>
      </c>
      <c r="AJ26" s="448">
        <f t="shared" si="8"/>
        <v>0</v>
      </c>
      <c r="AK26" s="448">
        <f t="shared" si="8"/>
        <v>0</v>
      </c>
      <c r="AL26" s="448">
        <f t="shared" si="8"/>
        <v>0</v>
      </c>
      <c r="AM26" s="448">
        <f t="shared" si="8"/>
        <v>0</v>
      </c>
      <c r="AN26" s="448">
        <f t="shared" si="8"/>
        <v>8.0834166666666665</v>
      </c>
      <c r="AO26" s="448">
        <f t="shared" si="8"/>
        <v>8.0834333333333337</v>
      </c>
      <c r="AP26" s="72" t="s">
        <v>190</v>
      </c>
    </row>
    <row r="27" spans="1:127" ht="48" customHeight="1" x14ac:dyDescent="0.25">
      <c r="B27" s="440" t="s">
        <v>106</v>
      </c>
      <c r="C27" s="445" t="s">
        <v>107</v>
      </c>
      <c r="D27" s="441" t="s">
        <v>93</v>
      </c>
      <c r="E27" s="479" t="s">
        <v>190</v>
      </c>
      <c r="F27" s="480" t="s">
        <v>190</v>
      </c>
      <c r="G27" s="480" t="s">
        <v>190</v>
      </c>
      <c r="H27" s="480" t="s">
        <v>190</v>
      </c>
      <c r="I27" s="440">
        <f>I28+I40+I68+I71+I84+I85</f>
        <v>9.985833333333332</v>
      </c>
      <c r="J27" s="442">
        <f>J28+J40+J68+J71+J84+J85</f>
        <v>9.985833333333332</v>
      </c>
      <c r="K27" s="442">
        <v>0</v>
      </c>
      <c r="L27" s="440">
        <f t="shared" ref="L27:AO27" si="9">L28+L40+L68+L71+L84+L85</f>
        <v>109.34333333333333</v>
      </c>
      <c r="M27" s="440">
        <f t="shared" si="9"/>
        <v>10.416666666666666</v>
      </c>
      <c r="N27" s="440">
        <f t="shared" si="9"/>
        <v>90.468333333333348</v>
      </c>
      <c r="O27" s="440">
        <f t="shared" si="9"/>
        <v>7.416666666666667</v>
      </c>
      <c r="P27" s="440">
        <f t="shared" si="9"/>
        <v>1.0416666666666667</v>
      </c>
      <c r="Q27" s="440">
        <f t="shared" si="9"/>
        <v>0.375</v>
      </c>
      <c r="R27" s="440">
        <f t="shared" si="9"/>
        <v>0</v>
      </c>
      <c r="S27" s="440">
        <f t="shared" si="9"/>
        <v>0</v>
      </c>
      <c r="T27" s="440">
        <f t="shared" si="9"/>
        <v>0</v>
      </c>
      <c r="U27" s="440">
        <f t="shared" si="9"/>
        <v>0.375</v>
      </c>
      <c r="V27" s="408">
        <f t="shared" si="9"/>
        <v>0</v>
      </c>
      <c r="W27" s="408">
        <f t="shared" si="9"/>
        <v>0</v>
      </c>
      <c r="X27" s="408">
        <f t="shared" si="9"/>
        <v>0</v>
      </c>
      <c r="Y27" s="408">
        <f t="shared" si="9"/>
        <v>0</v>
      </c>
      <c r="Z27" s="408">
        <f t="shared" si="9"/>
        <v>3.118416840572661E-2</v>
      </c>
      <c r="AA27" s="408">
        <f t="shared" si="9"/>
        <v>0.375</v>
      </c>
      <c r="AB27" s="440">
        <f t="shared" si="9"/>
        <v>0</v>
      </c>
      <c r="AC27" s="440">
        <f t="shared" si="9"/>
        <v>0</v>
      </c>
      <c r="AD27" s="440">
        <f t="shared" si="9"/>
        <v>49.203500000000005</v>
      </c>
      <c r="AE27" s="440">
        <f t="shared" si="9"/>
        <v>62.502510000000008</v>
      </c>
      <c r="AF27" s="440">
        <f t="shared" si="9"/>
        <v>31.833416666666668</v>
      </c>
      <c r="AG27" s="440">
        <f t="shared" si="9"/>
        <v>18.624033333333333</v>
      </c>
      <c r="AH27" s="440">
        <f t="shared" si="9"/>
        <v>28.7652</v>
      </c>
      <c r="AI27" s="440">
        <f t="shared" si="9"/>
        <v>29.599333333333334</v>
      </c>
      <c r="AJ27" s="440">
        <f t="shared" si="9"/>
        <v>0</v>
      </c>
      <c r="AK27" s="440">
        <f t="shared" si="9"/>
        <v>0</v>
      </c>
      <c r="AL27" s="440">
        <f t="shared" si="9"/>
        <v>0</v>
      </c>
      <c r="AM27" s="440">
        <f t="shared" si="9"/>
        <v>0</v>
      </c>
      <c r="AN27" s="440">
        <f t="shared" si="9"/>
        <v>109.80211666666668</v>
      </c>
      <c r="AO27" s="440">
        <f t="shared" si="9"/>
        <v>110.72587666666668</v>
      </c>
      <c r="AP27" s="440" t="s">
        <v>190</v>
      </c>
    </row>
    <row r="28" spans="1:127" ht="48" customHeight="1" x14ac:dyDescent="0.25">
      <c r="B28" s="440" t="s">
        <v>108</v>
      </c>
      <c r="C28" s="445" t="s">
        <v>109</v>
      </c>
      <c r="D28" s="441" t="s">
        <v>93</v>
      </c>
      <c r="E28" s="479" t="s">
        <v>190</v>
      </c>
      <c r="F28" s="480" t="s">
        <v>190</v>
      </c>
      <c r="G28" s="480" t="s">
        <v>190</v>
      </c>
      <c r="H28" s="480" t="s">
        <v>190</v>
      </c>
      <c r="I28" s="440">
        <f>I29+I33+I36+I37</f>
        <v>0</v>
      </c>
      <c r="J28" s="442">
        <f>J29+J33+J36+J37</f>
        <v>0</v>
      </c>
      <c r="K28" s="442">
        <v>0</v>
      </c>
      <c r="L28" s="440">
        <f t="shared" ref="L28:AM28" si="10">L29+L33+L36+L37</f>
        <v>0</v>
      </c>
      <c r="M28" s="440">
        <f t="shared" si="10"/>
        <v>0</v>
      </c>
      <c r="N28" s="440">
        <f t="shared" si="10"/>
        <v>0</v>
      </c>
      <c r="O28" s="440">
        <f t="shared" si="10"/>
        <v>0</v>
      </c>
      <c r="P28" s="440">
        <f t="shared" si="10"/>
        <v>0</v>
      </c>
      <c r="Q28" s="440">
        <f t="shared" si="10"/>
        <v>0</v>
      </c>
      <c r="R28" s="440">
        <f t="shared" si="10"/>
        <v>0</v>
      </c>
      <c r="S28" s="440">
        <f t="shared" si="10"/>
        <v>0</v>
      </c>
      <c r="T28" s="440">
        <f t="shared" si="10"/>
        <v>0</v>
      </c>
      <c r="U28" s="440">
        <f t="shared" si="10"/>
        <v>0</v>
      </c>
      <c r="V28" s="440">
        <f t="shared" si="10"/>
        <v>0</v>
      </c>
      <c r="W28" s="440">
        <f t="shared" si="10"/>
        <v>0</v>
      </c>
      <c r="X28" s="440">
        <f t="shared" si="10"/>
        <v>0</v>
      </c>
      <c r="Y28" s="440">
        <f t="shared" si="10"/>
        <v>0</v>
      </c>
      <c r="Z28" s="440">
        <f t="shared" si="10"/>
        <v>0</v>
      </c>
      <c r="AA28" s="440">
        <f t="shared" si="10"/>
        <v>0</v>
      </c>
      <c r="AB28" s="440">
        <f t="shared" si="10"/>
        <v>0</v>
      </c>
      <c r="AC28" s="440">
        <f t="shared" si="10"/>
        <v>0</v>
      </c>
      <c r="AD28" s="440">
        <f t="shared" si="10"/>
        <v>0</v>
      </c>
      <c r="AE28" s="440">
        <f t="shared" si="10"/>
        <v>0</v>
      </c>
      <c r="AF28" s="440">
        <f t="shared" si="10"/>
        <v>0</v>
      </c>
      <c r="AG28" s="440">
        <f t="shared" si="10"/>
        <v>0</v>
      </c>
      <c r="AH28" s="440">
        <f t="shared" si="10"/>
        <v>0</v>
      </c>
      <c r="AI28" s="440">
        <f t="shared" si="10"/>
        <v>0</v>
      </c>
      <c r="AJ28" s="440">
        <f t="shared" si="10"/>
        <v>0</v>
      </c>
      <c r="AK28" s="440">
        <f t="shared" si="10"/>
        <v>0</v>
      </c>
      <c r="AL28" s="440">
        <f t="shared" si="10"/>
        <v>0</v>
      </c>
      <c r="AM28" s="440">
        <f t="shared" si="10"/>
        <v>0</v>
      </c>
      <c r="AN28" s="440">
        <f>AN29+AN33+AN36+AN37</f>
        <v>0</v>
      </c>
      <c r="AO28" s="440">
        <f>AO29+AO33+AO36+AO37</f>
        <v>0</v>
      </c>
      <c r="AP28" s="440" t="s">
        <v>190</v>
      </c>
    </row>
    <row r="29" spans="1:127" ht="48" customHeight="1" outlineLevel="1" x14ac:dyDescent="0.25">
      <c r="B29" s="445" t="s">
        <v>110</v>
      </c>
      <c r="C29" s="445" t="s">
        <v>111</v>
      </c>
      <c r="D29" s="441" t="s">
        <v>93</v>
      </c>
      <c r="E29" s="479" t="s">
        <v>190</v>
      </c>
      <c r="F29" s="480" t="s">
        <v>190</v>
      </c>
      <c r="G29" s="480" t="s">
        <v>190</v>
      </c>
      <c r="H29" s="480" t="s">
        <v>190</v>
      </c>
      <c r="I29" s="440">
        <f t="shared" ref="I29:AM29" si="11">I30+I31+I32</f>
        <v>0</v>
      </c>
      <c r="J29" s="442">
        <f t="shared" si="11"/>
        <v>0</v>
      </c>
      <c r="K29" s="442">
        <f t="shared" si="11"/>
        <v>0</v>
      </c>
      <c r="L29" s="442">
        <f t="shared" si="11"/>
        <v>0</v>
      </c>
      <c r="M29" s="442">
        <f t="shared" si="11"/>
        <v>0</v>
      </c>
      <c r="N29" s="442">
        <f t="shared" si="11"/>
        <v>0</v>
      </c>
      <c r="O29" s="442">
        <f t="shared" si="11"/>
        <v>0</v>
      </c>
      <c r="P29" s="442">
        <f t="shared" si="11"/>
        <v>0</v>
      </c>
      <c r="Q29" s="442">
        <f t="shared" si="11"/>
        <v>0</v>
      </c>
      <c r="R29" s="442">
        <f t="shared" si="11"/>
        <v>0</v>
      </c>
      <c r="S29" s="442">
        <f t="shared" si="11"/>
        <v>0</v>
      </c>
      <c r="T29" s="442">
        <f t="shared" si="11"/>
        <v>0</v>
      </c>
      <c r="U29" s="442">
        <f t="shared" si="11"/>
        <v>0</v>
      </c>
      <c r="V29" s="408">
        <f t="shared" si="11"/>
        <v>0</v>
      </c>
      <c r="W29" s="408">
        <f t="shared" si="11"/>
        <v>0</v>
      </c>
      <c r="X29" s="408">
        <f t="shared" si="11"/>
        <v>0</v>
      </c>
      <c r="Y29" s="408">
        <f t="shared" si="11"/>
        <v>0</v>
      </c>
      <c r="Z29" s="408">
        <f t="shared" si="11"/>
        <v>0</v>
      </c>
      <c r="AA29" s="408">
        <f t="shared" si="11"/>
        <v>0</v>
      </c>
      <c r="AB29" s="440">
        <f t="shared" si="11"/>
        <v>0</v>
      </c>
      <c r="AC29" s="440">
        <f t="shared" si="11"/>
        <v>0</v>
      </c>
      <c r="AD29" s="440">
        <f t="shared" si="11"/>
        <v>0</v>
      </c>
      <c r="AE29" s="440">
        <f t="shared" si="11"/>
        <v>0</v>
      </c>
      <c r="AF29" s="440">
        <f t="shared" si="11"/>
        <v>0</v>
      </c>
      <c r="AG29" s="440">
        <f t="shared" si="11"/>
        <v>0</v>
      </c>
      <c r="AH29" s="440">
        <f t="shared" si="11"/>
        <v>0</v>
      </c>
      <c r="AI29" s="440">
        <f t="shared" si="11"/>
        <v>0</v>
      </c>
      <c r="AJ29" s="440">
        <f t="shared" si="11"/>
        <v>0</v>
      </c>
      <c r="AK29" s="440">
        <f t="shared" si="11"/>
        <v>0</v>
      </c>
      <c r="AL29" s="440">
        <f t="shared" si="11"/>
        <v>0</v>
      </c>
      <c r="AM29" s="440">
        <f t="shared" si="11"/>
        <v>0</v>
      </c>
      <c r="AN29" s="440">
        <f>AN30+AN31+AN32</f>
        <v>0</v>
      </c>
      <c r="AO29" s="440">
        <f>AO30+AO31+AO32</f>
        <v>0</v>
      </c>
      <c r="AP29" s="440" t="s">
        <v>190</v>
      </c>
    </row>
    <row r="30" spans="1:127" ht="42" customHeight="1" outlineLevel="1" x14ac:dyDescent="0.25">
      <c r="B30" s="446" t="s">
        <v>112</v>
      </c>
      <c r="C30" s="447" t="s">
        <v>113</v>
      </c>
      <c r="D30" s="72" t="s">
        <v>93</v>
      </c>
      <c r="E30" s="72" t="s">
        <v>190</v>
      </c>
      <c r="F30" s="72" t="s">
        <v>190</v>
      </c>
      <c r="G30" s="72" t="s">
        <v>190</v>
      </c>
      <c r="H30" s="72" t="s">
        <v>190</v>
      </c>
      <c r="I30" s="326">
        <v>0</v>
      </c>
      <c r="J30" s="73">
        <v>0</v>
      </c>
      <c r="K30" s="73">
        <v>0</v>
      </c>
      <c r="L30" s="450">
        <v>0</v>
      </c>
      <c r="M30" s="450">
        <v>0</v>
      </c>
      <c r="N30" s="450">
        <v>0</v>
      </c>
      <c r="O30" s="450">
        <v>0</v>
      </c>
      <c r="P30" s="450">
        <v>0</v>
      </c>
      <c r="Q30" s="450">
        <v>0</v>
      </c>
      <c r="R30" s="450">
        <v>0</v>
      </c>
      <c r="S30" s="450">
        <v>0</v>
      </c>
      <c r="T30" s="450">
        <v>0</v>
      </c>
      <c r="U30" s="450">
        <v>0</v>
      </c>
      <c r="V30" s="450">
        <v>0</v>
      </c>
      <c r="W30" s="450">
        <v>0</v>
      </c>
      <c r="X30" s="450">
        <v>0</v>
      </c>
      <c r="Y30" s="450">
        <v>0</v>
      </c>
      <c r="Z30" s="450">
        <v>0</v>
      </c>
      <c r="AA30" s="450">
        <v>0</v>
      </c>
      <c r="AB30" s="326">
        <v>0</v>
      </c>
      <c r="AC30" s="326">
        <v>0</v>
      </c>
      <c r="AD30" s="326">
        <v>0</v>
      </c>
      <c r="AE30" s="326">
        <v>0</v>
      </c>
      <c r="AF30" s="326">
        <v>0</v>
      </c>
      <c r="AG30" s="326">
        <v>0</v>
      </c>
      <c r="AH30" s="326">
        <v>0</v>
      </c>
      <c r="AI30" s="326">
        <v>0</v>
      </c>
      <c r="AJ30" s="326">
        <v>0</v>
      </c>
      <c r="AK30" s="326">
        <v>0</v>
      </c>
      <c r="AL30" s="326">
        <v>0</v>
      </c>
      <c r="AM30" s="326">
        <v>0</v>
      </c>
      <c r="AN30" s="326">
        <v>0</v>
      </c>
      <c r="AO30" s="326">
        <v>0</v>
      </c>
      <c r="AP30" s="72" t="s">
        <v>190</v>
      </c>
    </row>
    <row r="31" spans="1:127" s="117" customFormat="1" ht="42" customHeight="1" outlineLevel="1" x14ac:dyDescent="0.25">
      <c r="A31" s="105"/>
      <c r="B31" s="446" t="s">
        <v>114</v>
      </c>
      <c r="C31" s="447" t="s">
        <v>115</v>
      </c>
      <c r="D31" s="72" t="s">
        <v>93</v>
      </c>
      <c r="E31" s="72" t="s">
        <v>190</v>
      </c>
      <c r="F31" s="72" t="s">
        <v>190</v>
      </c>
      <c r="G31" s="72" t="s">
        <v>190</v>
      </c>
      <c r="H31" s="72" t="s">
        <v>190</v>
      </c>
      <c r="I31" s="326">
        <v>0</v>
      </c>
      <c r="J31" s="73">
        <v>0</v>
      </c>
      <c r="K31" s="73">
        <v>0</v>
      </c>
      <c r="L31" s="450">
        <v>0</v>
      </c>
      <c r="M31" s="450">
        <v>0</v>
      </c>
      <c r="N31" s="450">
        <v>0</v>
      </c>
      <c r="O31" s="450">
        <v>0</v>
      </c>
      <c r="P31" s="450">
        <v>0</v>
      </c>
      <c r="Q31" s="450">
        <v>0</v>
      </c>
      <c r="R31" s="450">
        <v>0</v>
      </c>
      <c r="S31" s="450">
        <v>0</v>
      </c>
      <c r="T31" s="450">
        <v>0</v>
      </c>
      <c r="U31" s="450">
        <v>0</v>
      </c>
      <c r="V31" s="450">
        <v>0</v>
      </c>
      <c r="W31" s="450">
        <v>0</v>
      </c>
      <c r="X31" s="450">
        <v>0</v>
      </c>
      <c r="Y31" s="450">
        <v>0</v>
      </c>
      <c r="Z31" s="450">
        <v>0</v>
      </c>
      <c r="AA31" s="450">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t="s">
        <v>190</v>
      </c>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row>
    <row r="32" spans="1:127" s="117" customFormat="1" ht="42" customHeight="1" outlineLevel="1" x14ac:dyDescent="0.25">
      <c r="A32" s="105"/>
      <c r="B32" s="446" t="s">
        <v>116</v>
      </c>
      <c r="C32" s="447" t="s">
        <v>117</v>
      </c>
      <c r="D32" s="72" t="s">
        <v>93</v>
      </c>
      <c r="E32" s="72" t="s">
        <v>190</v>
      </c>
      <c r="F32" s="72" t="s">
        <v>190</v>
      </c>
      <c r="G32" s="72" t="s">
        <v>190</v>
      </c>
      <c r="H32" s="72" t="s">
        <v>190</v>
      </c>
      <c r="I32" s="326">
        <v>0</v>
      </c>
      <c r="J32" s="73">
        <v>0</v>
      </c>
      <c r="K32" s="73">
        <v>0</v>
      </c>
      <c r="L32" s="450">
        <v>0</v>
      </c>
      <c r="M32" s="450">
        <v>0</v>
      </c>
      <c r="N32" s="450">
        <v>0</v>
      </c>
      <c r="O32" s="450">
        <v>0</v>
      </c>
      <c r="P32" s="450">
        <v>0</v>
      </c>
      <c r="Q32" s="450">
        <v>0</v>
      </c>
      <c r="R32" s="450">
        <v>0</v>
      </c>
      <c r="S32" s="450">
        <v>0</v>
      </c>
      <c r="T32" s="450">
        <v>0</v>
      </c>
      <c r="U32" s="450">
        <v>0</v>
      </c>
      <c r="V32" s="450">
        <v>0</v>
      </c>
      <c r="W32" s="450">
        <v>0</v>
      </c>
      <c r="X32" s="450">
        <v>0</v>
      </c>
      <c r="Y32" s="450">
        <v>0</v>
      </c>
      <c r="Z32" s="450">
        <v>0</v>
      </c>
      <c r="AA32" s="450">
        <v>0</v>
      </c>
      <c r="AB32" s="326">
        <v>0</v>
      </c>
      <c r="AC32" s="326">
        <v>0</v>
      </c>
      <c r="AD32" s="326">
        <v>0</v>
      </c>
      <c r="AE32" s="326">
        <v>0</v>
      </c>
      <c r="AF32" s="326">
        <v>0</v>
      </c>
      <c r="AG32" s="326">
        <v>0</v>
      </c>
      <c r="AH32" s="326">
        <v>0</v>
      </c>
      <c r="AI32" s="326">
        <v>0</v>
      </c>
      <c r="AJ32" s="326">
        <v>0</v>
      </c>
      <c r="AK32" s="326">
        <v>0</v>
      </c>
      <c r="AL32" s="326">
        <v>0</v>
      </c>
      <c r="AM32" s="326">
        <v>0</v>
      </c>
      <c r="AN32" s="326">
        <v>0</v>
      </c>
      <c r="AO32" s="326">
        <v>0</v>
      </c>
      <c r="AP32" s="326" t="s">
        <v>190</v>
      </c>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row>
    <row r="33" spans="1:42" ht="48" customHeight="1" outlineLevel="1" x14ac:dyDescent="0.25">
      <c r="A33" s="105"/>
      <c r="B33" s="440" t="s">
        <v>118</v>
      </c>
      <c r="C33" s="445" t="s">
        <v>119</v>
      </c>
      <c r="D33" s="440" t="s">
        <v>93</v>
      </c>
      <c r="E33" s="481" t="s">
        <v>190</v>
      </c>
      <c r="F33" s="481" t="s">
        <v>190</v>
      </c>
      <c r="G33" s="481" t="s">
        <v>190</v>
      </c>
      <c r="H33" s="481" t="s">
        <v>190</v>
      </c>
      <c r="I33" s="398">
        <f>SUM(I34:I35)</f>
        <v>0</v>
      </c>
      <c r="J33" s="398">
        <f>J34+J35</f>
        <v>0</v>
      </c>
      <c r="K33" s="398">
        <f>K34+K35</f>
        <v>0</v>
      </c>
      <c r="L33" s="476">
        <f>SUM(L34:L35)</f>
        <v>0</v>
      </c>
      <c r="M33" s="476">
        <f>M34+M35</f>
        <v>0</v>
      </c>
      <c r="N33" s="476">
        <f>SUM(N34:N35)</f>
        <v>0</v>
      </c>
      <c r="O33" s="476">
        <f>O34+O35</f>
        <v>0</v>
      </c>
      <c r="P33" s="476">
        <f>P34+P35</f>
        <v>0</v>
      </c>
      <c r="Q33" s="476">
        <f>SUM(Q34:Q35)</f>
        <v>0</v>
      </c>
      <c r="R33" s="476">
        <f>R34+R35</f>
        <v>0</v>
      </c>
      <c r="S33" s="476">
        <f>SUM(S34:S35)</f>
        <v>0</v>
      </c>
      <c r="T33" s="476">
        <f>T34+T35</f>
        <v>0</v>
      </c>
      <c r="U33" s="476">
        <f>U34+U35</f>
        <v>0</v>
      </c>
      <c r="V33" s="476">
        <f>SUM(V34:V35)</f>
        <v>0</v>
      </c>
      <c r="W33" s="476">
        <f>W34+W35</f>
        <v>0</v>
      </c>
      <c r="X33" s="476">
        <f>SUM(X34:X35)</f>
        <v>0</v>
      </c>
      <c r="Y33" s="476">
        <f>Y34+Y35</f>
        <v>0</v>
      </c>
      <c r="Z33" s="476">
        <f>SUM(Z34:Z35)</f>
        <v>0</v>
      </c>
      <c r="AA33" s="476">
        <f>AA34+AA35</f>
        <v>0</v>
      </c>
      <c r="AB33" s="398">
        <f t="shared" ref="AB33:AO33" si="12">AB34+AB35</f>
        <v>0</v>
      </c>
      <c r="AC33" s="398">
        <f t="shared" si="12"/>
        <v>0</v>
      </c>
      <c r="AD33" s="398">
        <f t="shared" si="12"/>
        <v>0</v>
      </c>
      <c r="AE33" s="398">
        <f t="shared" si="12"/>
        <v>0</v>
      </c>
      <c r="AF33" s="398">
        <f t="shared" si="12"/>
        <v>0</v>
      </c>
      <c r="AG33" s="398">
        <f t="shared" si="12"/>
        <v>0</v>
      </c>
      <c r="AH33" s="398">
        <f t="shared" si="12"/>
        <v>0</v>
      </c>
      <c r="AI33" s="398">
        <f t="shared" si="12"/>
        <v>0</v>
      </c>
      <c r="AJ33" s="398">
        <f t="shared" si="12"/>
        <v>0</v>
      </c>
      <c r="AK33" s="398">
        <f t="shared" si="12"/>
        <v>0</v>
      </c>
      <c r="AL33" s="398">
        <f t="shared" si="12"/>
        <v>0</v>
      </c>
      <c r="AM33" s="398">
        <f t="shared" si="12"/>
        <v>0</v>
      </c>
      <c r="AN33" s="398">
        <f t="shared" si="12"/>
        <v>0</v>
      </c>
      <c r="AO33" s="398">
        <f t="shared" si="12"/>
        <v>0</v>
      </c>
      <c r="AP33" s="396" t="s">
        <v>190</v>
      </c>
    </row>
    <row r="34" spans="1:42" ht="42" customHeight="1" outlineLevel="1" x14ac:dyDescent="0.25">
      <c r="A34" s="105"/>
      <c r="B34" s="447" t="s">
        <v>120</v>
      </c>
      <c r="C34" s="447" t="s">
        <v>121</v>
      </c>
      <c r="D34" s="72" t="s">
        <v>93</v>
      </c>
      <c r="E34" s="72" t="s">
        <v>190</v>
      </c>
      <c r="F34" s="72" t="s">
        <v>190</v>
      </c>
      <c r="G34" s="72" t="s">
        <v>190</v>
      </c>
      <c r="H34" s="72" t="s">
        <v>190</v>
      </c>
      <c r="I34" s="326">
        <v>0</v>
      </c>
      <c r="J34" s="73">
        <v>0</v>
      </c>
      <c r="K34" s="73">
        <v>0</v>
      </c>
      <c r="L34" s="450">
        <v>0</v>
      </c>
      <c r="M34" s="450">
        <v>0</v>
      </c>
      <c r="N34" s="450">
        <v>0</v>
      </c>
      <c r="O34" s="450">
        <v>0</v>
      </c>
      <c r="P34" s="450">
        <v>0</v>
      </c>
      <c r="Q34" s="450">
        <v>0</v>
      </c>
      <c r="R34" s="450">
        <v>0</v>
      </c>
      <c r="S34" s="450">
        <v>0</v>
      </c>
      <c r="T34" s="450">
        <v>0</v>
      </c>
      <c r="U34" s="450">
        <v>0</v>
      </c>
      <c r="V34" s="326">
        <v>0</v>
      </c>
      <c r="W34" s="73">
        <v>0</v>
      </c>
      <c r="X34" s="73">
        <v>0</v>
      </c>
      <c r="Y34" s="73">
        <v>0</v>
      </c>
      <c r="Z34" s="73">
        <v>0</v>
      </c>
      <c r="AA34" s="73">
        <v>0</v>
      </c>
      <c r="AB34" s="326">
        <v>0</v>
      </c>
      <c r="AC34" s="326">
        <v>0</v>
      </c>
      <c r="AD34" s="326">
        <v>0</v>
      </c>
      <c r="AE34" s="326">
        <v>0</v>
      </c>
      <c r="AF34" s="326">
        <v>0</v>
      </c>
      <c r="AG34" s="326">
        <v>0</v>
      </c>
      <c r="AH34" s="326">
        <v>0</v>
      </c>
      <c r="AI34" s="326">
        <v>0</v>
      </c>
      <c r="AJ34" s="326">
        <v>0</v>
      </c>
      <c r="AK34" s="326">
        <v>0</v>
      </c>
      <c r="AL34" s="326">
        <v>0</v>
      </c>
      <c r="AM34" s="326">
        <v>0</v>
      </c>
      <c r="AN34" s="326">
        <v>0</v>
      </c>
      <c r="AO34" s="326">
        <v>0</v>
      </c>
      <c r="AP34" s="326" t="s">
        <v>190</v>
      </c>
    </row>
    <row r="35" spans="1:42" ht="42" customHeight="1" outlineLevel="1" x14ac:dyDescent="0.25">
      <c r="A35" s="105"/>
      <c r="B35" s="446" t="s">
        <v>122</v>
      </c>
      <c r="C35" s="447" t="s">
        <v>123</v>
      </c>
      <c r="D35" s="72" t="s">
        <v>93</v>
      </c>
      <c r="E35" s="72" t="s">
        <v>190</v>
      </c>
      <c r="F35" s="72" t="s">
        <v>190</v>
      </c>
      <c r="G35" s="72" t="s">
        <v>190</v>
      </c>
      <c r="H35" s="72" t="s">
        <v>190</v>
      </c>
      <c r="I35" s="326">
        <v>0</v>
      </c>
      <c r="J35" s="73">
        <v>0</v>
      </c>
      <c r="K35" s="73">
        <v>0</v>
      </c>
      <c r="L35" s="450">
        <v>0</v>
      </c>
      <c r="M35" s="450">
        <v>0</v>
      </c>
      <c r="N35" s="450">
        <v>0</v>
      </c>
      <c r="O35" s="450">
        <v>0</v>
      </c>
      <c r="P35" s="450">
        <v>0</v>
      </c>
      <c r="Q35" s="450">
        <v>0</v>
      </c>
      <c r="R35" s="450">
        <v>0</v>
      </c>
      <c r="S35" s="450">
        <v>0</v>
      </c>
      <c r="T35" s="450">
        <v>0</v>
      </c>
      <c r="U35" s="450">
        <v>0</v>
      </c>
      <c r="V35" s="326">
        <v>0</v>
      </c>
      <c r="W35" s="73">
        <v>0</v>
      </c>
      <c r="X35" s="73">
        <v>0</v>
      </c>
      <c r="Y35" s="73">
        <v>0</v>
      </c>
      <c r="Z35" s="73">
        <v>0</v>
      </c>
      <c r="AA35" s="73">
        <v>0</v>
      </c>
      <c r="AB35" s="326">
        <v>0</v>
      </c>
      <c r="AC35" s="326">
        <v>0</v>
      </c>
      <c r="AD35" s="326">
        <v>0</v>
      </c>
      <c r="AE35" s="326">
        <v>0</v>
      </c>
      <c r="AF35" s="326">
        <v>0</v>
      </c>
      <c r="AG35" s="326">
        <v>0</v>
      </c>
      <c r="AH35" s="326">
        <v>0</v>
      </c>
      <c r="AI35" s="326">
        <v>0</v>
      </c>
      <c r="AJ35" s="326">
        <v>0</v>
      </c>
      <c r="AK35" s="326">
        <v>0</v>
      </c>
      <c r="AL35" s="326">
        <v>0</v>
      </c>
      <c r="AM35" s="326">
        <v>0</v>
      </c>
      <c r="AN35" s="326">
        <v>0</v>
      </c>
      <c r="AO35" s="326">
        <v>0</v>
      </c>
      <c r="AP35" s="326" t="s">
        <v>190</v>
      </c>
    </row>
    <row r="36" spans="1:42" ht="48" customHeight="1" outlineLevel="1" x14ac:dyDescent="0.25">
      <c r="A36" s="105"/>
      <c r="B36" s="440" t="s">
        <v>124</v>
      </c>
      <c r="C36" s="440" t="s">
        <v>125</v>
      </c>
      <c r="D36" s="440" t="s">
        <v>93</v>
      </c>
      <c r="E36" s="481" t="s">
        <v>190</v>
      </c>
      <c r="F36" s="481" t="s">
        <v>190</v>
      </c>
      <c r="G36" s="481" t="s">
        <v>190</v>
      </c>
      <c r="H36" s="481" t="s">
        <v>190</v>
      </c>
      <c r="I36" s="396">
        <v>0</v>
      </c>
      <c r="J36" s="442">
        <v>0</v>
      </c>
      <c r="K36" s="398">
        <v>0</v>
      </c>
      <c r="L36" s="396">
        <v>0</v>
      </c>
      <c r="M36" s="442">
        <v>0</v>
      </c>
      <c r="N36" s="442">
        <v>0</v>
      </c>
      <c r="O36" s="442">
        <v>0</v>
      </c>
      <c r="P36" s="442">
        <v>0</v>
      </c>
      <c r="Q36" s="396">
        <v>0</v>
      </c>
      <c r="R36" s="442">
        <v>0</v>
      </c>
      <c r="S36" s="442">
        <v>0</v>
      </c>
      <c r="T36" s="442">
        <v>0</v>
      </c>
      <c r="U36" s="442">
        <v>0</v>
      </c>
      <c r="V36" s="396">
        <v>0</v>
      </c>
      <c r="W36" s="442">
        <v>0</v>
      </c>
      <c r="X36" s="396">
        <v>0</v>
      </c>
      <c r="Y36" s="442">
        <v>0</v>
      </c>
      <c r="Z36" s="396">
        <v>0</v>
      </c>
      <c r="AA36" s="442">
        <v>0</v>
      </c>
      <c r="AB36" s="396">
        <v>0</v>
      </c>
      <c r="AC36" s="396">
        <v>0</v>
      </c>
      <c r="AD36" s="396">
        <v>0</v>
      </c>
      <c r="AE36" s="396">
        <v>0</v>
      </c>
      <c r="AF36" s="396">
        <v>0</v>
      </c>
      <c r="AG36" s="396">
        <v>0</v>
      </c>
      <c r="AH36" s="396">
        <v>0</v>
      </c>
      <c r="AI36" s="396">
        <v>0</v>
      </c>
      <c r="AJ36" s="396">
        <v>0</v>
      </c>
      <c r="AK36" s="396">
        <v>0</v>
      </c>
      <c r="AL36" s="396">
        <v>0</v>
      </c>
      <c r="AM36" s="396">
        <v>0</v>
      </c>
      <c r="AN36" s="396">
        <v>0</v>
      </c>
      <c r="AO36" s="396">
        <v>0</v>
      </c>
      <c r="AP36" s="396" t="s">
        <v>190</v>
      </c>
    </row>
    <row r="37" spans="1:42" ht="47.25" outlineLevel="1" x14ac:dyDescent="0.25">
      <c r="A37" s="105"/>
      <c r="B37" s="408" t="s">
        <v>126</v>
      </c>
      <c r="C37" s="440" t="s">
        <v>127</v>
      </c>
      <c r="D37" s="440" t="s">
        <v>93</v>
      </c>
      <c r="E37" s="476" t="s">
        <v>190</v>
      </c>
      <c r="F37" s="481" t="s">
        <v>190</v>
      </c>
      <c r="G37" s="482" t="s">
        <v>190</v>
      </c>
      <c r="H37" s="482" t="s">
        <v>190</v>
      </c>
      <c r="I37" s="396">
        <f t="shared" ref="I37:AO37" si="13">SUBTOTAL(9,I38:I39)</f>
        <v>0</v>
      </c>
      <c r="J37" s="396">
        <f t="shared" si="13"/>
        <v>0</v>
      </c>
      <c r="K37" s="396">
        <f t="shared" si="13"/>
        <v>0</v>
      </c>
      <c r="L37" s="396">
        <f t="shared" si="13"/>
        <v>0</v>
      </c>
      <c r="M37" s="396">
        <f t="shared" si="13"/>
        <v>0</v>
      </c>
      <c r="N37" s="396">
        <f t="shared" si="13"/>
        <v>0</v>
      </c>
      <c r="O37" s="396">
        <f t="shared" si="13"/>
        <v>0</v>
      </c>
      <c r="P37" s="396">
        <f t="shared" si="13"/>
        <v>0</v>
      </c>
      <c r="Q37" s="396">
        <f t="shared" si="13"/>
        <v>0</v>
      </c>
      <c r="R37" s="396">
        <f t="shared" si="13"/>
        <v>0</v>
      </c>
      <c r="S37" s="396">
        <f t="shared" si="13"/>
        <v>0</v>
      </c>
      <c r="T37" s="396">
        <f t="shared" si="13"/>
        <v>0</v>
      </c>
      <c r="U37" s="396">
        <f t="shared" si="13"/>
        <v>0</v>
      </c>
      <c r="V37" s="396">
        <f t="shared" si="13"/>
        <v>0</v>
      </c>
      <c r="W37" s="396">
        <f t="shared" si="13"/>
        <v>0</v>
      </c>
      <c r="X37" s="396">
        <f t="shared" si="13"/>
        <v>0</v>
      </c>
      <c r="Y37" s="396">
        <f t="shared" si="13"/>
        <v>0</v>
      </c>
      <c r="Z37" s="396">
        <f t="shared" si="13"/>
        <v>0</v>
      </c>
      <c r="AA37" s="396">
        <f t="shared" si="13"/>
        <v>0</v>
      </c>
      <c r="AB37" s="396">
        <f t="shared" si="13"/>
        <v>0</v>
      </c>
      <c r="AC37" s="396">
        <f t="shared" si="13"/>
        <v>0</v>
      </c>
      <c r="AD37" s="396">
        <f t="shared" si="13"/>
        <v>0</v>
      </c>
      <c r="AE37" s="396">
        <f t="shared" si="13"/>
        <v>0</v>
      </c>
      <c r="AF37" s="396">
        <f t="shared" si="13"/>
        <v>0</v>
      </c>
      <c r="AG37" s="396">
        <f t="shared" si="13"/>
        <v>0</v>
      </c>
      <c r="AH37" s="396">
        <f t="shared" si="13"/>
        <v>0</v>
      </c>
      <c r="AI37" s="396">
        <f t="shared" si="13"/>
        <v>0</v>
      </c>
      <c r="AJ37" s="396">
        <f t="shared" si="13"/>
        <v>0</v>
      </c>
      <c r="AK37" s="396">
        <f t="shared" si="13"/>
        <v>0</v>
      </c>
      <c r="AL37" s="396">
        <f t="shared" si="13"/>
        <v>0</v>
      </c>
      <c r="AM37" s="396">
        <f t="shared" si="13"/>
        <v>0</v>
      </c>
      <c r="AN37" s="396">
        <f t="shared" si="13"/>
        <v>0</v>
      </c>
      <c r="AO37" s="396">
        <f t="shared" si="13"/>
        <v>0</v>
      </c>
      <c r="AP37" s="396" t="s">
        <v>190</v>
      </c>
    </row>
    <row r="38" spans="1:42" ht="42" customHeight="1" outlineLevel="1" x14ac:dyDescent="0.25">
      <c r="A38" s="105"/>
      <c r="B38" s="450" t="s">
        <v>286</v>
      </c>
      <c r="C38" s="72" t="s">
        <v>287</v>
      </c>
      <c r="D38" s="72" t="s">
        <v>93</v>
      </c>
      <c r="E38" s="450" t="s">
        <v>190</v>
      </c>
      <c r="F38" s="72" t="s">
        <v>190</v>
      </c>
      <c r="G38" s="452" t="s">
        <v>190</v>
      </c>
      <c r="H38" s="452" t="s">
        <v>190</v>
      </c>
      <c r="I38" s="478">
        <v>0</v>
      </c>
      <c r="J38" s="478">
        <v>0</v>
      </c>
      <c r="K38" s="478">
        <v>0</v>
      </c>
      <c r="L38" s="478">
        <v>0</v>
      </c>
      <c r="M38" s="478">
        <v>0</v>
      </c>
      <c r="N38" s="478">
        <v>0</v>
      </c>
      <c r="O38" s="478">
        <v>0</v>
      </c>
      <c r="P38" s="478">
        <v>0</v>
      </c>
      <c r="Q38" s="478">
        <v>0</v>
      </c>
      <c r="R38" s="478">
        <v>0</v>
      </c>
      <c r="S38" s="478">
        <v>0</v>
      </c>
      <c r="T38" s="478">
        <v>0</v>
      </c>
      <c r="U38" s="478">
        <v>0</v>
      </c>
      <c r="V38" s="478">
        <v>0</v>
      </c>
      <c r="W38" s="478">
        <v>0</v>
      </c>
      <c r="X38" s="478">
        <v>0</v>
      </c>
      <c r="Y38" s="478">
        <v>0</v>
      </c>
      <c r="Z38" s="478">
        <v>0</v>
      </c>
      <c r="AA38" s="478">
        <v>0</v>
      </c>
      <c r="AB38" s="478">
        <v>0</v>
      </c>
      <c r="AC38" s="478">
        <v>0</v>
      </c>
      <c r="AD38" s="478">
        <v>0</v>
      </c>
      <c r="AE38" s="478">
        <v>0</v>
      </c>
      <c r="AF38" s="478">
        <v>0</v>
      </c>
      <c r="AG38" s="478">
        <v>0</v>
      </c>
      <c r="AH38" s="478">
        <v>0</v>
      </c>
      <c r="AI38" s="478">
        <v>0</v>
      </c>
      <c r="AJ38" s="478">
        <v>0</v>
      </c>
      <c r="AK38" s="478">
        <v>0</v>
      </c>
      <c r="AL38" s="478">
        <v>0</v>
      </c>
      <c r="AM38" s="478">
        <v>0</v>
      </c>
      <c r="AN38" s="478">
        <v>0</v>
      </c>
      <c r="AO38" s="478">
        <v>0</v>
      </c>
      <c r="AP38" s="326" t="s">
        <v>190</v>
      </c>
    </row>
    <row r="39" spans="1:42" ht="47.25" outlineLevel="1" x14ac:dyDescent="0.25">
      <c r="A39" s="105"/>
      <c r="B39" s="421" t="s">
        <v>128</v>
      </c>
      <c r="C39" s="422" t="s">
        <v>129</v>
      </c>
      <c r="D39" s="444" t="s">
        <v>93</v>
      </c>
      <c r="E39" s="444" t="s">
        <v>190</v>
      </c>
      <c r="F39" s="73" t="s">
        <v>190</v>
      </c>
      <c r="G39" s="73" t="s">
        <v>190</v>
      </c>
      <c r="H39" s="73" t="s">
        <v>190</v>
      </c>
      <c r="I39" s="326">
        <v>0</v>
      </c>
      <c r="J39" s="326">
        <v>0</v>
      </c>
      <c r="K39" s="450">
        <v>0</v>
      </c>
      <c r="L39" s="450">
        <v>0</v>
      </c>
      <c r="M39" s="450">
        <v>0</v>
      </c>
      <c r="N39" s="450">
        <v>0</v>
      </c>
      <c r="O39" s="450">
        <v>0</v>
      </c>
      <c r="P39" s="450">
        <v>0</v>
      </c>
      <c r="Q39" s="450">
        <v>0</v>
      </c>
      <c r="R39" s="450">
        <v>0</v>
      </c>
      <c r="S39" s="450">
        <v>0</v>
      </c>
      <c r="T39" s="450">
        <v>0</v>
      </c>
      <c r="U39" s="450">
        <v>0</v>
      </c>
      <c r="V39" s="326">
        <v>0</v>
      </c>
      <c r="W39" s="73">
        <v>0</v>
      </c>
      <c r="X39" s="326">
        <v>0</v>
      </c>
      <c r="Y39" s="73">
        <v>0</v>
      </c>
      <c r="Z39" s="326">
        <v>0</v>
      </c>
      <c r="AA39" s="73">
        <v>0</v>
      </c>
      <c r="AB39" s="326">
        <v>0</v>
      </c>
      <c r="AC39" s="326">
        <v>0</v>
      </c>
      <c r="AD39" s="326">
        <v>0</v>
      </c>
      <c r="AE39" s="326">
        <v>0</v>
      </c>
      <c r="AF39" s="326">
        <v>0</v>
      </c>
      <c r="AG39" s="326">
        <v>0</v>
      </c>
      <c r="AH39" s="326">
        <v>0</v>
      </c>
      <c r="AI39" s="326">
        <v>0</v>
      </c>
      <c r="AJ39" s="326">
        <v>0</v>
      </c>
      <c r="AK39" s="326">
        <v>0</v>
      </c>
      <c r="AL39" s="326">
        <v>0</v>
      </c>
      <c r="AM39" s="326">
        <v>0</v>
      </c>
      <c r="AN39" s="326">
        <v>0</v>
      </c>
      <c r="AO39" s="326">
        <v>0</v>
      </c>
      <c r="AP39" s="326" t="s">
        <v>190</v>
      </c>
    </row>
    <row r="40" spans="1:42" ht="48" customHeight="1" outlineLevel="1" x14ac:dyDescent="0.25">
      <c r="A40" s="105"/>
      <c r="B40" s="394" t="s">
        <v>130</v>
      </c>
      <c r="C40" s="395" t="s">
        <v>131</v>
      </c>
      <c r="D40" s="441" t="s">
        <v>93</v>
      </c>
      <c r="E40" s="479" t="s">
        <v>190</v>
      </c>
      <c r="F40" s="480" t="s">
        <v>190</v>
      </c>
      <c r="G40" s="480" t="s">
        <v>190</v>
      </c>
      <c r="H40" s="480" t="s">
        <v>190</v>
      </c>
      <c r="I40" s="396">
        <f t="shared" ref="I40:AO40" si="14">SUBTOTAL(9,I41:I67)</f>
        <v>0</v>
      </c>
      <c r="J40" s="396">
        <f t="shared" si="14"/>
        <v>0</v>
      </c>
      <c r="K40" s="396">
        <f t="shared" si="14"/>
        <v>0</v>
      </c>
      <c r="L40" s="396">
        <f t="shared" si="14"/>
        <v>12.695833333333335</v>
      </c>
      <c r="M40" s="396">
        <f t="shared" si="14"/>
        <v>3.7500000000000004</v>
      </c>
      <c r="N40" s="396">
        <f t="shared" si="14"/>
        <v>8.9458333333333346</v>
      </c>
      <c r="O40" s="396">
        <f t="shared" si="14"/>
        <v>0</v>
      </c>
      <c r="P40" s="396">
        <f t="shared" si="14"/>
        <v>0</v>
      </c>
      <c r="Q40" s="396">
        <f t="shared" si="14"/>
        <v>0</v>
      </c>
      <c r="R40" s="396">
        <f t="shared" si="14"/>
        <v>0</v>
      </c>
      <c r="S40" s="396">
        <f t="shared" si="14"/>
        <v>0</v>
      </c>
      <c r="T40" s="396">
        <f t="shared" si="14"/>
        <v>0</v>
      </c>
      <c r="U40" s="396">
        <f t="shared" si="14"/>
        <v>0</v>
      </c>
      <c r="V40" s="396">
        <f t="shared" si="14"/>
        <v>0</v>
      </c>
      <c r="W40" s="396">
        <f t="shared" si="14"/>
        <v>0</v>
      </c>
      <c r="X40" s="396">
        <f t="shared" si="14"/>
        <v>0</v>
      </c>
      <c r="Y40" s="396">
        <f t="shared" si="14"/>
        <v>0</v>
      </c>
      <c r="Z40" s="396">
        <f t="shared" si="14"/>
        <v>0</v>
      </c>
      <c r="AA40" s="396">
        <f t="shared" si="14"/>
        <v>0</v>
      </c>
      <c r="AB40" s="396">
        <f t="shared" si="14"/>
        <v>0</v>
      </c>
      <c r="AC40" s="396">
        <f t="shared" si="14"/>
        <v>0</v>
      </c>
      <c r="AD40" s="396">
        <f t="shared" si="14"/>
        <v>3.7500000000000004</v>
      </c>
      <c r="AE40" s="396">
        <f t="shared" si="14"/>
        <v>1.666676666666667</v>
      </c>
      <c r="AF40" s="396">
        <f t="shared" si="14"/>
        <v>2.4508333333333336</v>
      </c>
      <c r="AG40" s="396">
        <f t="shared" si="14"/>
        <v>2.4510000000000001</v>
      </c>
      <c r="AH40" s="396">
        <f t="shared" si="14"/>
        <v>6.4952000000000005</v>
      </c>
      <c r="AI40" s="396">
        <f t="shared" si="14"/>
        <v>7.3293333333333344</v>
      </c>
      <c r="AJ40" s="396">
        <f t="shared" si="14"/>
        <v>0</v>
      </c>
      <c r="AK40" s="396">
        <f t="shared" si="14"/>
        <v>0</v>
      </c>
      <c r="AL40" s="396">
        <f t="shared" si="14"/>
        <v>0</v>
      </c>
      <c r="AM40" s="396">
        <f t="shared" si="14"/>
        <v>0</v>
      </c>
      <c r="AN40" s="396">
        <f t="shared" si="14"/>
        <v>12.696033333333334</v>
      </c>
      <c r="AO40" s="396">
        <f t="shared" si="14"/>
        <v>11.447009999999999</v>
      </c>
      <c r="AP40" s="396" t="s">
        <v>190</v>
      </c>
    </row>
    <row r="41" spans="1:42" ht="48" customHeight="1" x14ac:dyDescent="0.25">
      <c r="A41" s="105"/>
      <c r="B41" s="394" t="s">
        <v>132</v>
      </c>
      <c r="C41" s="395" t="s">
        <v>133</v>
      </c>
      <c r="D41" s="394" t="s">
        <v>93</v>
      </c>
      <c r="E41" s="397" t="s">
        <v>190</v>
      </c>
      <c r="F41" s="397" t="s">
        <v>190</v>
      </c>
      <c r="G41" s="397" t="s">
        <v>190</v>
      </c>
      <c r="H41" s="397" t="s">
        <v>190</v>
      </c>
      <c r="I41" s="396">
        <f t="shared" ref="I41:AO41" si="15">SUBTOTAL(9,I42:I48)</f>
        <v>0</v>
      </c>
      <c r="J41" s="396">
        <f t="shared" si="15"/>
        <v>0</v>
      </c>
      <c r="K41" s="396">
        <f t="shared" si="15"/>
        <v>0</v>
      </c>
      <c r="L41" s="396">
        <f t="shared" si="15"/>
        <v>10.612500000000001</v>
      </c>
      <c r="M41" s="396">
        <f t="shared" si="15"/>
        <v>1.666666666666667</v>
      </c>
      <c r="N41" s="396">
        <f t="shared" si="15"/>
        <v>8.9458333333333346</v>
      </c>
      <c r="O41" s="396">
        <f t="shared" si="15"/>
        <v>0</v>
      </c>
      <c r="P41" s="396">
        <f t="shared" si="15"/>
        <v>0</v>
      </c>
      <c r="Q41" s="396">
        <f t="shared" si="15"/>
        <v>0</v>
      </c>
      <c r="R41" s="396">
        <f t="shared" si="15"/>
        <v>0</v>
      </c>
      <c r="S41" s="396">
        <f t="shared" si="15"/>
        <v>0</v>
      </c>
      <c r="T41" s="396">
        <f t="shared" si="15"/>
        <v>0</v>
      </c>
      <c r="U41" s="396">
        <f t="shared" si="15"/>
        <v>0</v>
      </c>
      <c r="V41" s="396">
        <f t="shared" si="15"/>
        <v>0</v>
      </c>
      <c r="W41" s="396">
        <f t="shared" si="15"/>
        <v>0</v>
      </c>
      <c r="X41" s="396">
        <f t="shared" si="15"/>
        <v>0</v>
      </c>
      <c r="Y41" s="396">
        <f t="shared" si="15"/>
        <v>0</v>
      </c>
      <c r="Z41" s="396">
        <f t="shared" si="15"/>
        <v>0</v>
      </c>
      <c r="AA41" s="396">
        <f t="shared" si="15"/>
        <v>0</v>
      </c>
      <c r="AB41" s="396">
        <f t="shared" si="15"/>
        <v>0</v>
      </c>
      <c r="AC41" s="396">
        <f t="shared" si="15"/>
        <v>0</v>
      </c>
      <c r="AD41" s="396">
        <f t="shared" si="15"/>
        <v>1.666666666666667</v>
      </c>
      <c r="AE41" s="396">
        <f t="shared" si="15"/>
        <v>1.666666666666667</v>
      </c>
      <c r="AF41" s="396">
        <f t="shared" si="15"/>
        <v>2.4508333333333336</v>
      </c>
      <c r="AG41" s="396">
        <f t="shared" si="15"/>
        <v>2.4510000000000001</v>
      </c>
      <c r="AH41" s="396">
        <f t="shared" si="15"/>
        <v>6.495000000000001</v>
      </c>
      <c r="AI41" s="396">
        <f t="shared" si="15"/>
        <v>6.4960000000000004</v>
      </c>
      <c r="AJ41" s="396">
        <f t="shared" si="15"/>
        <v>0</v>
      </c>
      <c r="AK41" s="396">
        <f t="shared" si="15"/>
        <v>0</v>
      </c>
      <c r="AL41" s="396">
        <f t="shared" si="15"/>
        <v>0</v>
      </c>
      <c r="AM41" s="396">
        <f t="shared" si="15"/>
        <v>0</v>
      </c>
      <c r="AN41" s="396">
        <f t="shared" si="15"/>
        <v>10.612500000000001</v>
      </c>
      <c r="AO41" s="396">
        <f t="shared" si="15"/>
        <v>10.613666666666667</v>
      </c>
      <c r="AP41" s="396" t="s">
        <v>190</v>
      </c>
    </row>
    <row r="42" spans="1:42" ht="42" customHeight="1" outlineLevel="1" x14ac:dyDescent="0.25">
      <c r="A42" s="105"/>
      <c r="B42" s="424" t="s">
        <v>134</v>
      </c>
      <c r="C42" s="425" t="s">
        <v>135</v>
      </c>
      <c r="D42" s="424" t="s">
        <v>93</v>
      </c>
      <c r="E42" s="421" t="s">
        <v>190</v>
      </c>
      <c r="F42" s="421" t="s">
        <v>190</v>
      </c>
      <c r="G42" s="421" t="s">
        <v>190</v>
      </c>
      <c r="H42" s="421" t="s">
        <v>190</v>
      </c>
      <c r="I42" s="426">
        <v>0</v>
      </c>
      <c r="J42" s="426">
        <v>0</v>
      </c>
      <c r="K42" s="426">
        <v>0</v>
      </c>
      <c r="L42" s="426">
        <v>0</v>
      </c>
      <c r="M42" s="426">
        <v>0</v>
      </c>
      <c r="N42" s="426">
        <v>0</v>
      </c>
      <c r="O42" s="426">
        <v>0</v>
      </c>
      <c r="P42" s="426">
        <v>0</v>
      </c>
      <c r="Q42" s="426">
        <v>0</v>
      </c>
      <c r="R42" s="426">
        <v>0</v>
      </c>
      <c r="S42" s="426">
        <v>0</v>
      </c>
      <c r="T42" s="426">
        <v>0</v>
      </c>
      <c r="U42" s="426">
        <v>0</v>
      </c>
      <c r="V42" s="426">
        <v>0</v>
      </c>
      <c r="W42" s="426">
        <v>0</v>
      </c>
      <c r="X42" s="426">
        <v>0</v>
      </c>
      <c r="Y42" s="426">
        <v>0</v>
      </c>
      <c r="Z42" s="426">
        <v>0</v>
      </c>
      <c r="AA42" s="426">
        <v>0</v>
      </c>
      <c r="AB42" s="426">
        <v>0</v>
      </c>
      <c r="AC42" s="426">
        <v>0</v>
      </c>
      <c r="AD42" s="426">
        <v>0</v>
      </c>
      <c r="AE42" s="426">
        <v>0</v>
      </c>
      <c r="AF42" s="426">
        <v>0</v>
      </c>
      <c r="AG42" s="426">
        <v>0</v>
      </c>
      <c r="AH42" s="426">
        <v>0</v>
      </c>
      <c r="AI42" s="426">
        <v>0</v>
      </c>
      <c r="AJ42" s="426">
        <v>0</v>
      </c>
      <c r="AK42" s="426">
        <v>0</v>
      </c>
      <c r="AL42" s="426">
        <v>0</v>
      </c>
      <c r="AM42" s="426">
        <v>0</v>
      </c>
      <c r="AN42" s="426">
        <v>0</v>
      </c>
      <c r="AO42" s="426">
        <v>0</v>
      </c>
      <c r="AP42" s="426" t="s">
        <v>190</v>
      </c>
    </row>
    <row r="43" spans="1:42" ht="42" customHeight="1" outlineLevel="1" x14ac:dyDescent="0.25">
      <c r="A43" s="105"/>
      <c r="B43" s="424" t="s">
        <v>139</v>
      </c>
      <c r="C43" s="425" t="s">
        <v>140</v>
      </c>
      <c r="D43" s="424" t="s">
        <v>93</v>
      </c>
      <c r="E43" s="421" t="s">
        <v>190</v>
      </c>
      <c r="F43" s="421" t="s">
        <v>190</v>
      </c>
      <c r="G43" s="421" t="s">
        <v>190</v>
      </c>
      <c r="H43" s="421" t="s">
        <v>190</v>
      </c>
      <c r="I43" s="426">
        <f t="shared" ref="I43:K43" si="16">SUBTOTAL(9,I44:I48)</f>
        <v>0</v>
      </c>
      <c r="J43" s="426">
        <f t="shared" si="16"/>
        <v>0</v>
      </c>
      <c r="K43" s="426">
        <f t="shared" si="16"/>
        <v>0</v>
      </c>
      <c r="L43" s="426">
        <f>SUBTOTAL(9,L44:L50)</f>
        <v>10.612500000000001</v>
      </c>
      <c r="M43" s="426">
        <f t="shared" ref="M43:AN43" si="17">SUBTOTAL(9,M44:M50)</f>
        <v>1.666666666666667</v>
      </c>
      <c r="N43" s="426">
        <f t="shared" si="17"/>
        <v>8.9458333333333346</v>
      </c>
      <c r="O43" s="426">
        <f t="shared" si="17"/>
        <v>0</v>
      </c>
      <c r="P43" s="426">
        <f t="shared" si="17"/>
        <v>0</v>
      </c>
      <c r="Q43" s="426">
        <f t="shared" si="17"/>
        <v>0</v>
      </c>
      <c r="R43" s="426">
        <f t="shared" si="17"/>
        <v>0</v>
      </c>
      <c r="S43" s="426">
        <f t="shared" si="17"/>
        <v>0</v>
      </c>
      <c r="T43" s="426">
        <f t="shared" si="17"/>
        <v>0</v>
      </c>
      <c r="U43" s="426">
        <f t="shared" si="17"/>
        <v>0</v>
      </c>
      <c r="V43" s="426">
        <f t="shared" si="17"/>
        <v>0</v>
      </c>
      <c r="W43" s="426">
        <f t="shared" si="17"/>
        <v>0</v>
      </c>
      <c r="X43" s="426">
        <f t="shared" si="17"/>
        <v>0</v>
      </c>
      <c r="Y43" s="426">
        <f t="shared" si="17"/>
        <v>0</v>
      </c>
      <c r="Z43" s="426">
        <f t="shared" si="17"/>
        <v>0</v>
      </c>
      <c r="AA43" s="426">
        <f t="shared" si="17"/>
        <v>0</v>
      </c>
      <c r="AB43" s="426">
        <f t="shared" si="17"/>
        <v>0</v>
      </c>
      <c r="AC43" s="426">
        <f t="shared" si="17"/>
        <v>0</v>
      </c>
      <c r="AD43" s="426">
        <f t="shared" si="17"/>
        <v>1.666666666666667</v>
      </c>
      <c r="AE43" s="426">
        <f t="shared" si="17"/>
        <v>1.666666666666667</v>
      </c>
      <c r="AF43" s="426">
        <f t="shared" si="17"/>
        <v>2.4508333333333336</v>
      </c>
      <c r="AG43" s="426">
        <f t="shared" si="17"/>
        <v>2.4510000000000001</v>
      </c>
      <c r="AH43" s="426">
        <f t="shared" si="17"/>
        <v>6.4952000000000005</v>
      </c>
      <c r="AI43" s="426">
        <f t="shared" si="17"/>
        <v>7.3293333333333344</v>
      </c>
      <c r="AJ43" s="426">
        <f t="shared" si="17"/>
        <v>0</v>
      </c>
      <c r="AK43" s="426">
        <f t="shared" si="17"/>
        <v>0</v>
      </c>
      <c r="AL43" s="426">
        <f t="shared" si="17"/>
        <v>0</v>
      </c>
      <c r="AM43" s="426">
        <f t="shared" si="17"/>
        <v>0</v>
      </c>
      <c r="AN43" s="426">
        <f t="shared" si="17"/>
        <v>10.6127</v>
      </c>
      <c r="AO43" s="426">
        <f>SUBTOTAL(9,AO44:AO50)</f>
        <v>11.446999999999999</v>
      </c>
      <c r="AP43" s="426" t="s">
        <v>190</v>
      </c>
    </row>
    <row r="44" spans="1:42" s="462" customFormat="1" ht="33" customHeight="1" outlineLevel="1" x14ac:dyDescent="0.25">
      <c r="B44" s="76" t="s">
        <v>139</v>
      </c>
      <c r="C44" s="399" t="s">
        <v>746</v>
      </c>
      <c r="D44" s="76" t="s">
        <v>838</v>
      </c>
      <c r="E44" s="76" t="s">
        <v>288</v>
      </c>
      <c r="F44" s="76" t="s">
        <v>289</v>
      </c>
      <c r="G44" s="76" t="s">
        <v>331</v>
      </c>
      <c r="H44" s="76" t="s">
        <v>331</v>
      </c>
      <c r="I44" s="77">
        <v>0</v>
      </c>
      <c r="J44" s="77">
        <v>0</v>
      </c>
      <c r="K44" s="77">
        <v>0</v>
      </c>
      <c r="L44" s="77">
        <f>SUM(M44:P44)</f>
        <v>1.9841666666666669</v>
      </c>
      <c r="M44" s="77">
        <f>'С № 2'!AM45/1.2</f>
        <v>0.33333333333333337</v>
      </c>
      <c r="N44" s="77">
        <f>'С № 2'!U45/1.2</f>
        <v>1.6508333333333334</v>
      </c>
      <c r="O44" s="402"/>
      <c r="P44" s="77"/>
      <c r="Q44" s="385"/>
      <c r="R44" s="401"/>
      <c r="S44" s="385"/>
      <c r="T44" s="401"/>
      <c r="U44" s="385"/>
      <c r="V44" s="385"/>
      <c r="W44" s="385"/>
      <c r="X44" s="385"/>
      <c r="Y44" s="385"/>
      <c r="Z44" s="385"/>
      <c r="AA44" s="385"/>
      <c r="AB44" s="385"/>
      <c r="AC44" s="385"/>
      <c r="AD44" s="77">
        <f>'С № 2'!AJ45/1.2</f>
        <v>0.33333333333333337</v>
      </c>
      <c r="AE44" s="77">
        <f>'С № 1 (2020)'!AX44/1.2</f>
        <v>0.33333333333333337</v>
      </c>
      <c r="AF44" s="77">
        <f>1.981/1.2</f>
        <v>1.6508333333333334</v>
      </c>
      <c r="AG44" s="77">
        <v>1.651</v>
      </c>
      <c r="AH44" s="77"/>
      <c r="AI44" s="77"/>
      <c r="AJ44" s="385"/>
      <c r="AK44" s="385"/>
      <c r="AL44" s="385"/>
      <c r="AM44" s="385"/>
      <c r="AN44" s="77">
        <f t="shared" ref="AN44:AO50" si="18">AB44+AD44+AF44+AH44</f>
        <v>1.9841666666666669</v>
      </c>
      <c r="AO44" s="77">
        <f t="shared" si="18"/>
        <v>1.9843333333333333</v>
      </c>
      <c r="AP44" s="385"/>
    </row>
    <row r="45" spans="1:42" s="462" customFormat="1" ht="33" customHeight="1" outlineLevel="1" x14ac:dyDescent="0.25">
      <c r="B45" s="76" t="s">
        <v>139</v>
      </c>
      <c r="C45" s="399" t="s">
        <v>754</v>
      </c>
      <c r="D45" s="76" t="s">
        <v>756</v>
      </c>
      <c r="E45" s="76" t="s">
        <v>288</v>
      </c>
      <c r="F45" s="76" t="s">
        <v>289</v>
      </c>
      <c r="G45" s="76" t="s">
        <v>332</v>
      </c>
      <c r="H45" s="76" t="s">
        <v>332</v>
      </c>
      <c r="I45" s="77">
        <v>0</v>
      </c>
      <c r="J45" s="77">
        <v>0</v>
      </c>
      <c r="K45" s="77">
        <v>0</v>
      </c>
      <c r="L45" s="77">
        <f>SUM(M45:P45)</f>
        <v>1.9833333333333334</v>
      </c>
      <c r="M45" s="77">
        <f>'С № 2'!AM46/1.2</f>
        <v>0.33333333333333337</v>
      </c>
      <c r="N45" s="77">
        <f>'С № 2'!U46/1.2</f>
        <v>1.6500000000000001</v>
      </c>
      <c r="O45" s="402"/>
      <c r="P45" s="77"/>
      <c r="Q45" s="385"/>
      <c r="R45" s="401"/>
      <c r="S45" s="385"/>
      <c r="T45" s="401"/>
      <c r="U45" s="385"/>
      <c r="V45" s="385"/>
      <c r="W45" s="385"/>
      <c r="X45" s="385"/>
      <c r="Y45" s="385"/>
      <c r="Z45" s="385"/>
      <c r="AA45" s="385"/>
      <c r="AB45" s="385"/>
      <c r="AC45" s="385"/>
      <c r="AD45" s="77">
        <f>'С № 2'!AJ46/1.2</f>
        <v>0.33333333333333337</v>
      </c>
      <c r="AE45" s="77">
        <f>'С № 1 (2020)'!AX45/1.2</f>
        <v>0.33333333333333337</v>
      </c>
      <c r="AF45" s="77"/>
      <c r="AG45" s="77"/>
      <c r="AH45" s="77">
        <f>'С № 2'!BD46/1.2</f>
        <v>1.6500000000000001</v>
      </c>
      <c r="AI45" s="77">
        <v>1.65</v>
      </c>
      <c r="AJ45" s="385"/>
      <c r="AK45" s="385"/>
      <c r="AL45" s="385"/>
      <c r="AM45" s="385"/>
      <c r="AN45" s="77">
        <f t="shared" si="18"/>
        <v>1.9833333333333334</v>
      </c>
      <c r="AO45" s="77">
        <f t="shared" si="18"/>
        <v>1.9833333333333334</v>
      </c>
      <c r="AP45" s="385"/>
    </row>
    <row r="46" spans="1:42" s="462" customFormat="1" ht="33" customHeight="1" outlineLevel="1" x14ac:dyDescent="0.25">
      <c r="B46" s="76" t="s">
        <v>139</v>
      </c>
      <c r="C46" s="399" t="s">
        <v>757</v>
      </c>
      <c r="D46" s="76" t="s">
        <v>839</v>
      </c>
      <c r="E46" s="76" t="s">
        <v>288</v>
      </c>
      <c r="F46" s="76" t="s">
        <v>289</v>
      </c>
      <c r="G46" s="76" t="s">
        <v>332</v>
      </c>
      <c r="H46" s="76" t="s">
        <v>332</v>
      </c>
      <c r="I46" s="77">
        <v>0</v>
      </c>
      <c r="J46" s="77">
        <v>0</v>
      </c>
      <c r="K46" s="77">
        <v>0</v>
      </c>
      <c r="L46" s="77">
        <f>SUM(M46:P46)</f>
        <v>2.7558333333333338</v>
      </c>
      <c r="M46" s="77">
        <f>'С № 2'!AM47/1.2</f>
        <v>0.33333333333333337</v>
      </c>
      <c r="N46" s="77">
        <f>'С № 2'!U47/1.2</f>
        <v>2.4225000000000003</v>
      </c>
      <c r="O46" s="402"/>
      <c r="P46" s="77"/>
      <c r="Q46" s="385"/>
      <c r="R46" s="401"/>
      <c r="S46" s="385"/>
      <c r="T46" s="401"/>
      <c r="U46" s="385"/>
      <c r="V46" s="385"/>
      <c r="W46" s="385"/>
      <c r="X46" s="385"/>
      <c r="Y46" s="385"/>
      <c r="Z46" s="385"/>
      <c r="AA46" s="385"/>
      <c r="AB46" s="385"/>
      <c r="AC46" s="385"/>
      <c r="AD46" s="77">
        <f>'С № 2'!AJ47/1.2</f>
        <v>0.33333333333333337</v>
      </c>
      <c r="AE46" s="77">
        <f>'С № 1 (2020)'!AX46/1.2</f>
        <v>0.33333333333333337</v>
      </c>
      <c r="AF46" s="77"/>
      <c r="AG46" s="77"/>
      <c r="AH46" s="77">
        <f>'С № 2'!BD47/1.2</f>
        <v>2.4225000000000003</v>
      </c>
      <c r="AI46" s="77">
        <v>2.423</v>
      </c>
      <c r="AJ46" s="385"/>
      <c r="AK46" s="385"/>
      <c r="AL46" s="385"/>
      <c r="AM46" s="385"/>
      <c r="AN46" s="77">
        <f t="shared" si="18"/>
        <v>2.7558333333333338</v>
      </c>
      <c r="AO46" s="77">
        <f t="shared" si="18"/>
        <v>2.7563333333333335</v>
      </c>
      <c r="AP46" s="385"/>
    </row>
    <row r="47" spans="1:42" s="462" customFormat="1" ht="33" customHeight="1" outlineLevel="1" x14ac:dyDescent="0.25">
      <c r="B47" s="76" t="s">
        <v>139</v>
      </c>
      <c r="C47" s="399" t="s">
        <v>717</v>
      </c>
      <c r="D47" s="76" t="s">
        <v>733</v>
      </c>
      <c r="E47" s="76" t="s">
        <v>288</v>
      </c>
      <c r="F47" s="76" t="s">
        <v>289</v>
      </c>
      <c r="G47" s="76" t="s">
        <v>332</v>
      </c>
      <c r="H47" s="76" t="s">
        <v>332</v>
      </c>
      <c r="I47" s="77">
        <v>0</v>
      </c>
      <c r="J47" s="77">
        <v>0</v>
      </c>
      <c r="K47" s="77">
        <v>0</v>
      </c>
      <c r="L47" s="77">
        <f>SUM(M47:P47)</f>
        <v>2.7558333333333338</v>
      </c>
      <c r="M47" s="77">
        <f>'С № 2'!AM48/1.2</f>
        <v>0.33333333333333337</v>
      </c>
      <c r="N47" s="77">
        <f>'С № 2'!U48/1.2</f>
        <v>2.4225000000000003</v>
      </c>
      <c r="O47" s="402"/>
      <c r="P47" s="77"/>
      <c r="Q47" s="385"/>
      <c r="R47" s="401"/>
      <c r="S47" s="385"/>
      <c r="T47" s="401"/>
      <c r="U47" s="385"/>
      <c r="V47" s="385"/>
      <c r="W47" s="385"/>
      <c r="X47" s="385"/>
      <c r="Y47" s="385"/>
      <c r="Z47" s="385"/>
      <c r="AA47" s="385"/>
      <c r="AB47" s="385"/>
      <c r="AC47" s="385"/>
      <c r="AD47" s="77">
        <f>'С № 2'!AJ48/1.2</f>
        <v>0.33333333333333337</v>
      </c>
      <c r="AE47" s="77">
        <f>'С № 1 (2020)'!AX47/1.2</f>
        <v>0.33333333333333337</v>
      </c>
      <c r="AF47" s="77"/>
      <c r="AG47" s="77"/>
      <c r="AH47" s="77">
        <f>'С № 2'!BD48/1.2</f>
        <v>2.4225000000000003</v>
      </c>
      <c r="AI47" s="77">
        <v>2.423</v>
      </c>
      <c r="AJ47" s="385"/>
      <c r="AK47" s="385"/>
      <c r="AL47" s="385"/>
      <c r="AM47" s="385"/>
      <c r="AN47" s="77">
        <f t="shared" si="18"/>
        <v>2.7558333333333338</v>
      </c>
      <c r="AO47" s="77">
        <f t="shared" si="18"/>
        <v>2.7563333333333335</v>
      </c>
      <c r="AP47" s="385"/>
    </row>
    <row r="48" spans="1:42" s="462" customFormat="1" ht="33" customHeight="1" outlineLevel="1" x14ac:dyDescent="0.25">
      <c r="B48" s="76" t="s">
        <v>139</v>
      </c>
      <c r="C48" s="399" t="s">
        <v>718</v>
      </c>
      <c r="D48" s="76" t="s">
        <v>840</v>
      </c>
      <c r="E48" s="76" t="s">
        <v>288</v>
      </c>
      <c r="F48" s="76" t="s">
        <v>289</v>
      </c>
      <c r="G48" s="76" t="s">
        <v>331</v>
      </c>
      <c r="H48" s="76" t="s">
        <v>331</v>
      </c>
      <c r="I48" s="77">
        <v>0</v>
      </c>
      <c r="J48" s="77">
        <v>0</v>
      </c>
      <c r="K48" s="77">
        <v>0</v>
      </c>
      <c r="L48" s="77">
        <f>SUM(M48:P48)</f>
        <v>1.1333333333333333</v>
      </c>
      <c r="M48" s="77">
        <f>'С № 2'!AM49/1.2</f>
        <v>0.33333333333333337</v>
      </c>
      <c r="N48" s="77">
        <f>'С № 2'!U49/1.2</f>
        <v>0.8</v>
      </c>
      <c r="O48" s="402"/>
      <c r="P48" s="77"/>
      <c r="Q48" s="385"/>
      <c r="R48" s="401"/>
      <c r="S48" s="385"/>
      <c r="T48" s="401"/>
      <c r="U48" s="385"/>
      <c r="V48" s="385"/>
      <c r="W48" s="385"/>
      <c r="X48" s="385"/>
      <c r="Y48" s="385"/>
      <c r="Z48" s="385"/>
      <c r="AA48" s="385"/>
      <c r="AB48" s="385"/>
      <c r="AC48" s="385"/>
      <c r="AD48" s="77">
        <f>'С № 2'!AJ49/1.2</f>
        <v>0.33333333333333337</v>
      </c>
      <c r="AE48" s="77">
        <f>'С № 1 (2020)'!AX48/1.2</f>
        <v>0.33333333333333337</v>
      </c>
      <c r="AF48" s="77">
        <v>0.8</v>
      </c>
      <c r="AG48" s="77">
        <v>0.8</v>
      </c>
      <c r="AH48" s="77"/>
      <c r="AI48" s="77"/>
      <c r="AJ48" s="385"/>
      <c r="AK48" s="385"/>
      <c r="AL48" s="385"/>
      <c r="AM48" s="385"/>
      <c r="AN48" s="77">
        <f t="shared" si="18"/>
        <v>1.1333333333333333</v>
      </c>
      <c r="AO48" s="77">
        <f t="shared" si="18"/>
        <v>1.1333333333333333</v>
      </c>
      <c r="AP48" s="385"/>
    </row>
    <row r="49" spans="1:42" s="927" customFormat="1" ht="33" customHeight="1" outlineLevel="1" x14ac:dyDescent="0.25">
      <c r="B49" s="76" t="s">
        <v>139</v>
      </c>
      <c r="C49" s="399" t="s">
        <v>1715</v>
      </c>
      <c r="D49" s="76" t="s">
        <v>1719</v>
      </c>
      <c r="E49" s="76" t="s">
        <v>288</v>
      </c>
      <c r="F49" s="76" t="s">
        <v>332</v>
      </c>
      <c r="G49" s="76" t="s">
        <v>332</v>
      </c>
      <c r="H49" s="76" t="s">
        <v>332</v>
      </c>
      <c r="I49" s="77"/>
      <c r="J49" s="77"/>
      <c r="K49" s="77"/>
      <c r="L49" s="77"/>
      <c r="M49" s="77"/>
      <c r="N49" s="77"/>
      <c r="O49" s="402"/>
      <c r="P49" s="77"/>
      <c r="Q49" s="385"/>
      <c r="R49" s="401"/>
      <c r="S49" s="385"/>
      <c r="T49" s="401"/>
      <c r="U49" s="385"/>
      <c r="V49" s="385"/>
      <c r="W49" s="385"/>
      <c r="X49" s="385"/>
      <c r="Y49" s="385"/>
      <c r="Z49" s="385"/>
      <c r="AA49" s="385"/>
      <c r="AB49" s="385"/>
      <c r="AC49" s="385"/>
      <c r="AD49" s="77">
        <v>0</v>
      </c>
      <c r="AE49" s="77"/>
      <c r="AF49" s="77"/>
      <c r="AG49" s="77"/>
      <c r="AH49" s="77">
        <v>1E-4</v>
      </c>
      <c r="AI49" s="77">
        <f>'С № 2'!BI50/1.2</f>
        <v>0.41666666666666669</v>
      </c>
      <c r="AJ49" s="385"/>
      <c r="AK49" s="385"/>
      <c r="AL49" s="385"/>
      <c r="AM49" s="385"/>
      <c r="AN49" s="77">
        <f t="shared" si="18"/>
        <v>1E-4</v>
      </c>
      <c r="AO49" s="77">
        <f t="shared" si="18"/>
        <v>0.41666666666666669</v>
      </c>
      <c r="AP49" s="385"/>
    </row>
    <row r="50" spans="1:42" s="927" customFormat="1" ht="33" customHeight="1" outlineLevel="1" x14ac:dyDescent="0.25">
      <c r="B50" s="76" t="s">
        <v>139</v>
      </c>
      <c r="C50" s="399" t="s">
        <v>1717</v>
      </c>
      <c r="D50" s="76" t="s">
        <v>1720</v>
      </c>
      <c r="E50" s="76" t="s">
        <v>288</v>
      </c>
      <c r="F50" s="76" t="s">
        <v>332</v>
      </c>
      <c r="G50" s="76" t="s">
        <v>332</v>
      </c>
      <c r="H50" s="76" t="s">
        <v>332</v>
      </c>
      <c r="I50" s="77"/>
      <c r="J50" s="77"/>
      <c r="K50" s="77"/>
      <c r="L50" s="77"/>
      <c r="M50" s="77"/>
      <c r="N50" s="77"/>
      <c r="O50" s="402"/>
      <c r="P50" s="77"/>
      <c r="Q50" s="385"/>
      <c r="R50" s="401"/>
      <c r="S50" s="385"/>
      <c r="T50" s="401"/>
      <c r="U50" s="385"/>
      <c r="V50" s="385"/>
      <c r="W50" s="385"/>
      <c r="X50" s="385"/>
      <c r="Y50" s="385"/>
      <c r="Z50" s="385"/>
      <c r="AA50" s="385"/>
      <c r="AB50" s="385"/>
      <c r="AC50" s="385"/>
      <c r="AD50" s="77"/>
      <c r="AE50" s="77"/>
      <c r="AF50" s="77"/>
      <c r="AG50" s="77"/>
      <c r="AH50" s="77">
        <v>1E-4</v>
      </c>
      <c r="AI50" s="77">
        <f>'С № 2'!BI51/1.2</f>
        <v>0.41666666666666669</v>
      </c>
      <c r="AJ50" s="385"/>
      <c r="AK50" s="385"/>
      <c r="AL50" s="385"/>
      <c r="AM50" s="385"/>
      <c r="AN50" s="77">
        <f t="shared" si="18"/>
        <v>1E-4</v>
      </c>
      <c r="AO50" s="77">
        <f t="shared" si="18"/>
        <v>0.41666666666666669</v>
      </c>
      <c r="AP50" s="385"/>
    </row>
    <row r="51" spans="1:42" ht="48" customHeight="1" x14ac:dyDescent="0.25">
      <c r="A51" s="105"/>
      <c r="B51" s="394" t="s">
        <v>141</v>
      </c>
      <c r="C51" s="395" t="s">
        <v>142</v>
      </c>
      <c r="D51" s="394" t="s">
        <v>93</v>
      </c>
      <c r="E51" s="397" t="s">
        <v>190</v>
      </c>
      <c r="F51" s="397" t="s">
        <v>190</v>
      </c>
      <c r="G51" s="397" t="s">
        <v>190</v>
      </c>
      <c r="H51" s="397" t="s">
        <v>190</v>
      </c>
      <c r="I51" s="396">
        <f>SUBTOTAL(9,I52:I54)</f>
        <v>0</v>
      </c>
      <c r="J51" s="396">
        <f t="shared" ref="J51:AO51" si="19">SUBTOTAL(9,J52:J54)</f>
        <v>0</v>
      </c>
      <c r="K51" s="396">
        <f t="shared" si="19"/>
        <v>0</v>
      </c>
      <c r="L51" s="396">
        <f t="shared" si="19"/>
        <v>0</v>
      </c>
      <c r="M51" s="396">
        <f t="shared" si="19"/>
        <v>0</v>
      </c>
      <c r="N51" s="396">
        <f t="shared" si="19"/>
        <v>0</v>
      </c>
      <c r="O51" s="396">
        <f t="shared" si="19"/>
        <v>0</v>
      </c>
      <c r="P51" s="396">
        <f t="shared" si="19"/>
        <v>0</v>
      </c>
      <c r="Q51" s="396">
        <f t="shared" si="19"/>
        <v>0</v>
      </c>
      <c r="R51" s="396">
        <f t="shared" si="19"/>
        <v>0</v>
      </c>
      <c r="S51" s="396">
        <f t="shared" si="19"/>
        <v>0</v>
      </c>
      <c r="T51" s="396">
        <f t="shared" si="19"/>
        <v>0</v>
      </c>
      <c r="U51" s="396">
        <f t="shared" si="19"/>
        <v>0</v>
      </c>
      <c r="V51" s="396">
        <f t="shared" si="19"/>
        <v>0</v>
      </c>
      <c r="W51" s="396">
        <f t="shared" si="19"/>
        <v>0</v>
      </c>
      <c r="X51" s="396">
        <f t="shared" si="19"/>
        <v>0</v>
      </c>
      <c r="Y51" s="396">
        <f t="shared" si="19"/>
        <v>0</v>
      </c>
      <c r="Z51" s="396">
        <f t="shared" si="19"/>
        <v>0</v>
      </c>
      <c r="AA51" s="396">
        <f t="shared" si="19"/>
        <v>0</v>
      </c>
      <c r="AB51" s="396">
        <f t="shared" si="19"/>
        <v>0</v>
      </c>
      <c r="AC51" s="396">
        <f t="shared" si="19"/>
        <v>0</v>
      </c>
      <c r="AD51" s="396">
        <f t="shared" si="19"/>
        <v>0</v>
      </c>
      <c r="AE51" s="396">
        <f t="shared" si="19"/>
        <v>0</v>
      </c>
      <c r="AF51" s="396">
        <f t="shared" si="19"/>
        <v>0</v>
      </c>
      <c r="AG51" s="396">
        <f t="shared" si="19"/>
        <v>0</v>
      </c>
      <c r="AH51" s="396">
        <f t="shared" si="19"/>
        <v>0</v>
      </c>
      <c r="AI51" s="396">
        <f t="shared" si="19"/>
        <v>0</v>
      </c>
      <c r="AJ51" s="396">
        <f t="shared" si="19"/>
        <v>0</v>
      </c>
      <c r="AK51" s="396">
        <f t="shared" si="19"/>
        <v>0</v>
      </c>
      <c r="AL51" s="396">
        <f t="shared" si="19"/>
        <v>0</v>
      </c>
      <c r="AM51" s="396">
        <f t="shared" si="19"/>
        <v>0</v>
      </c>
      <c r="AN51" s="396">
        <f t="shared" si="19"/>
        <v>0</v>
      </c>
      <c r="AO51" s="396">
        <f t="shared" si="19"/>
        <v>0</v>
      </c>
      <c r="AP51" s="396" t="s">
        <v>190</v>
      </c>
    </row>
    <row r="52" spans="1:42" ht="37.5" customHeight="1" x14ac:dyDescent="0.25">
      <c r="A52" s="105"/>
      <c r="B52" s="424" t="s">
        <v>143</v>
      </c>
      <c r="C52" s="425" t="s">
        <v>144</v>
      </c>
      <c r="D52" s="424" t="s">
        <v>93</v>
      </c>
      <c r="E52" s="421" t="s">
        <v>190</v>
      </c>
      <c r="F52" s="421" t="s">
        <v>190</v>
      </c>
      <c r="G52" s="421" t="s">
        <v>190</v>
      </c>
      <c r="H52" s="421" t="s">
        <v>190</v>
      </c>
      <c r="I52" s="426">
        <f>SUM(I53:I53)</f>
        <v>0</v>
      </c>
      <c r="J52" s="427">
        <f>SUM(J53:J53)</f>
        <v>0</v>
      </c>
      <c r="K52" s="427">
        <f>SUM(K53:K53)</f>
        <v>0</v>
      </c>
      <c r="L52" s="426"/>
      <c r="M52" s="426">
        <f>SUM(M53:M53)</f>
        <v>0</v>
      </c>
      <c r="N52" s="426"/>
      <c r="O52" s="426">
        <f>SUM(O53:O53)</f>
        <v>0</v>
      </c>
      <c r="P52" s="426">
        <f>SUM(P53:P53)</f>
        <v>0</v>
      </c>
      <c r="Q52" s="426"/>
      <c r="R52" s="426">
        <f>SUM(R53:R53)</f>
        <v>0</v>
      </c>
      <c r="S52" s="426"/>
      <c r="T52" s="426">
        <f>SUM(T53:T53)</f>
        <v>0</v>
      </c>
      <c r="U52" s="426">
        <f>SUM(U53:U53)</f>
        <v>0</v>
      </c>
      <c r="V52" s="426"/>
      <c r="W52" s="427"/>
      <c r="X52" s="427"/>
      <c r="Y52" s="427"/>
      <c r="Z52" s="426"/>
      <c r="AA52" s="427"/>
      <c r="AB52" s="426">
        <f>SUM(AB53:AB53)</f>
        <v>0</v>
      </c>
      <c r="AC52" s="426">
        <f>SUM(AC53:AC53)</f>
        <v>0</v>
      </c>
      <c r="AD52" s="426">
        <f>SUM(AD53:AD53)</f>
        <v>0</v>
      </c>
      <c r="AE52" s="426">
        <f>SUM(AE53:AE53)</f>
        <v>0</v>
      </c>
      <c r="AF52" s="426"/>
      <c r="AG52" s="426"/>
      <c r="AH52" s="426"/>
      <c r="AI52" s="426"/>
      <c r="AJ52" s="426"/>
      <c r="AK52" s="426"/>
      <c r="AL52" s="426"/>
      <c r="AM52" s="426"/>
      <c r="AN52" s="426"/>
      <c r="AO52" s="426"/>
      <c r="AP52" s="426"/>
    </row>
    <row r="53" spans="1:42" ht="47.25" hidden="1" customHeight="1" x14ac:dyDescent="0.25">
      <c r="A53" s="105"/>
      <c r="B53" s="412" t="s">
        <v>145</v>
      </c>
      <c r="C53" s="469" t="s">
        <v>146</v>
      </c>
      <c r="D53" s="468" t="s">
        <v>147</v>
      </c>
      <c r="E53" s="413" t="s">
        <v>290</v>
      </c>
      <c r="F53" s="412" t="s">
        <v>331</v>
      </c>
      <c r="G53" s="412" t="s">
        <v>332</v>
      </c>
      <c r="H53" s="412" t="s">
        <v>332</v>
      </c>
      <c r="I53" s="78" t="s">
        <v>190</v>
      </c>
      <c r="J53" s="78" t="s">
        <v>190</v>
      </c>
      <c r="K53" s="393">
        <v>0</v>
      </c>
      <c r="L53" s="118"/>
      <c r="M53" s="118"/>
      <c r="N53" s="118"/>
      <c r="O53" s="118"/>
      <c r="P53" s="118"/>
      <c r="Q53" s="118"/>
      <c r="R53" s="118"/>
      <c r="S53" s="118"/>
      <c r="T53" s="118"/>
      <c r="U53" s="118"/>
      <c r="V53" s="118"/>
      <c r="W53" s="204"/>
      <c r="X53" s="203"/>
      <c r="Y53" s="204"/>
      <c r="Z53" s="118"/>
      <c r="AA53" s="118"/>
      <c r="AB53" s="78"/>
      <c r="AC53" s="78"/>
      <c r="AD53" s="78"/>
      <c r="AE53" s="78"/>
      <c r="AF53" s="77"/>
      <c r="AG53" s="78"/>
      <c r="AH53" s="77"/>
      <c r="AI53" s="78"/>
      <c r="AJ53" s="78"/>
      <c r="AK53" s="78"/>
      <c r="AL53" s="78"/>
      <c r="AM53" s="78"/>
      <c r="AN53" s="78"/>
      <c r="AO53" s="78"/>
      <c r="AP53" s="78"/>
    </row>
    <row r="54" spans="1:42" ht="45.75" customHeight="1" x14ac:dyDescent="0.25">
      <c r="A54" s="105"/>
      <c r="B54" s="424" t="s">
        <v>148</v>
      </c>
      <c r="C54" s="425" t="s">
        <v>149</v>
      </c>
      <c r="D54" s="424" t="s">
        <v>93</v>
      </c>
      <c r="E54" s="421" t="s">
        <v>190</v>
      </c>
      <c r="F54" s="421" t="s">
        <v>190</v>
      </c>
      <c r="G54" s="421" t="s">
        <v>190</v>
      </c>
      <c r="H54" s="421" t="s">
        <v>190</v>
      </c>
      <c r="I54" s="426">
        <v>0</v>
      </c>
      <c r="J54" s="427">
        <v>0</v>
      </c>
      <c r="K54" s="427">
        <v>0</v>
      </c>
      <c r="L54" s="426">
        <v>0</v>
      </c>
      <c r="M54" s="427">
        <v>0</v>
      </c>
      <c r="N54" s="426">
        <v>0</v>
      </c>
      <c r="O54" s="427">
        <v>0</v>
      </c>
      <c r="P54" s="426">
        <v>0</v>
      </c>
      <c r="Q54" s="427">
        <v>0</v>
      </c>
      <c r="R54" s="426">
        <v>0</v>
      </c>
      <c r="S54" s="427">
        <v>0</v>
      </c>
      <c r="T54" s="426">
        <v>0</v>
      </c>
      <c r="U54" s="427">
        <v>0</v>
      </c>
      <c r="V54" s="426">
        <v>0</v>
      </c>
      <c r="W54" s="427">
        <v>0</v>
      </c>
      <c r="X54" s="426">
        <v>0</v>
      </c>
      <c r="Y54" s="427">
        <v>0</v>
      </c>
      <c r="Z54" s="426">
        <v>0</v>
      </c>
      <c r="AA54" s="427">
        <v>0</v>
      </c>
      <c r="AB54" s="426">
        <v>0</v>
      </c>
      <c r="AC54" s="426">
        <v>0</v>
      </c>
      <c r="AD54" s="426">
        <v>0</v>
      </c>
      <c r="AE54" s="426">
        <v>0</v>
      </c>
      <c r="AF54" s="426">
        <v>0</v>
      </c>
      <c r="AG54" s="426">
        <v>0</v>
      </c>
      <c r="AH54" s="426">
        <v>0</v>
      </c>
      <c r="AI54" s="426">
        <v>0</v>
      </c>
      <c r="AJ54" s="426">
        <v>0</v>
      </c>
      <c r="AK54" s="426">
        <v>0</v>
      </c>
      <c r="AL54" s="426">
        <v>0</v>
      </c>
      <c r="AM54" s="426">
        <v>0</v>
      </c>
      <c r="AN54" s="426">
        <v>0</v>
      </c>
      <c r="AO54" s="426">
        <v>0</v>
      </c>
      <c r="AP54" s="426" t="s">
        <v>190</v>
      </c>
    </row>
    <row r="55" spans="1:42" ht="48" customHeight="1" x14ac:dyDescent="0.25">
      <c r="A55" s="105"/>
      <c r="B55" s="394" t="s">
        <v>150</v>
      </c>
      <c r="C55" s="395" t="s">
        <v>151</v>
      </c>
      <c r="D55" s="394" t="s">
        <v>93</v>
      </c>
      <c r="E55" s="397" t="s">
        <v>190</v>
      </c>
      <c r="F55" s="397" t="s">
        <v>190</v>
      </c>
      <c r="G55" s="397" t="s">
        <v>190</v>
      </c>
      <c r="H55" s="397" t="s">
        <v>190</v>
      </c>
      <c r="I55" s="396">
        <f t="shared" ref="I55:AO55" si="20">SUBTOTAL(9,I56:I64)</f>
        <v>0</v>
      </c>
      <c r="J55" s="396">
        <f t="shared" si="20"/>
        <v>0</v>
      </c>
      <c r="K55" s="396">
        <f t="shared" si="20"/>
        <v>0</v>
      </c>
      <c r="L55" s="396">
        <f t="shared" si="20"/>
        <v>2.0833333333333335</v>
      </c>
      <c r="M55" s="396">
        <f t="shared" si="20"/>
        <v>2.0833333333333335</v>
      </c>
      <c r="N55" s="396">
        <f t="shared" si="20"/>
        <v>0</v>
      </c>
      <c r="O55" s="396">
        <f t="shared" si="20"/>
        <v>0</v>
      </c>
      <c r="P55" s="396">
        <f t="shared" si="20"/>
        <v>0</v>
      </c>
      <c r="Q55" s="396">
        <f t="shared" si="20"/>
        <v>0</v>
      </c>
      <c r="R55" s="396">
        <f t="shared" si="20"/>
        <v>0</v>
      </c>
      <c r="S55" s="396">
        <f t="shared" si="20"/>
        <v>0</v>
      </c>
      <c r="T55" s="396">
        <f t="shared" si="20"/>
        <v>0</v>
      </c>
      <c r="U55" s="396">
        <f t="shared" si="20"/>
        <v>0</v>
      </c>
      <c r="V55" s="396">
        <f t="shared" si="20"/>
        <v>0</v>
      </c>
      <c r="W55" s="396">
        <f t="shared" si="20"/>
        <v>0</v>
      </c>
      <c r="X55" s="396">
        <f t="shared" si="20"/>
        <v>0</v>
      </c>
      <c r="Y55" s="396">
        <f t="shared" si="20"/>
        <v>0</v>
      </c>
      <c r="Z55" s="396">
        <f t="shared" si="20"/>
        <v>0</v>
      </c>
      <c r="AA55" s="396">
        <f t="shared" si="20"/>
        <v>0</v>
      </c>
      <c r="AB55" s="396">
        <f t="shared" si="20"/>
        <v>0</v>
      </c>
      <c r="AC55" s="396">
        <f t="shared" si="20"/>
        <v>0</v>
      </c>
      <c r="AD55" s="396">
        <f t="shared" si="20"/>
        <v>2.0833333333333335</v>
      </c>
      <c r="AE55" s="396">
        <f t="shared" si="20"/>
        <v>1.0000000000000001E-5</v>
      </c>
      <c r="AF55" s="396">
        <f t="shared" si="20"/>
        <v>0</v>
      </c>
      <c r="AG55" s="396">
        <f t="shared" si="20"/>
        <v>0</v>
      </c>
      <c r="AH55" s="396">
        <f t="shared" si="20"/>
        <v>0</v>
      </c>
      <c r="AI55" s="396">
        <f t="shared" si="20"/>
        <v>0</v>
      </c>
      <c r="AJ55" s="396">
        <f t="shared" si="20"/>
        <v>0</v>
      </c>
      <c r="AK55" s="396">
        <f t="shared" si="20"/>
        <v>0</v>
      </c>
      <c r="AL55" s="396">
        <f t="shared" si="20"/>
        <v>0</v>
      </c>
      <c r="AM55" s="396">
        <f t="shared" si="20"/>
        <v>0</v>
      </c>
      <c r="AN55" s="396">
        <f t="shared" si="20"/>
        <v>2.0833333333333335</v>
      </c>
      <c r="AO55" s="396">
        <f t="shared" si="20"/>
        <v>1.0000000000000001E-5</v>
      </c>
      <c r="AP55" s="396" t="s">
        <v>190</v>
      </c>
    </row>
    <row r="56" spans="1:42" ht="42" customHeight="1" x14ac:dyDescent="0.25">
      <c r="A56" s="105"/>
      <c r="B56" s="450" t="s">
        <v>152</v>
      </c>
      <c r="C56" s="457" t="s">
        <v>153</v>
      </c>
      <c r="D56" s="421" t="s">
        <v>93</v>
      </c>
      <c r="E56" s="421" t="s">
        <v>190</v>
      </c>
      <c r="F56" s="421" t="s">
        <v>190</v>
      </c>
      <c r="G56" s="421" t="s">
        <v>190</v>
      </c>
      <c r="H56" s="421" t="s">
        <v>190</v>
      </c>
      <c r="I56" s="326">
        <v>0</v>
      </c>
      <c r="J56" s="326">
        <v>0</v>
      </c>
      <c r="K56" s="326">
        <v>0</v>
      </c>
      <c r="L56" s="326">
        <v>0</v>
      </c>
      <c r="M56" s="326">
        <v>0</v>
      </c>
      <c r="N56" s="326">
        <v>0</v>
      </c>
      <c r="O56" s="326">
        <v>0</v>
      </c>
      <c r="P56" s="326">
        <v>0</v>
      </c>
      <c r="Q56" s="326">
        <v>0</v>
      </c>
      <c r="R56" s="326">
        <v>0</v>
      </c>
      <c r="S56" s="326">
        <v>0</v>
      </c>
      <c r="T56" s="326">
        <v>0</v>
      </c>
      <c r="U56" s="326">
        <v>0</v>
      </c>
      <c r="V56" s="326">
        <v>0</v>
      </c>
      <c r="W56" s="326">
        <v>0</v>
      </c>
      <c r="X56" s="326">
        <v>0</v>
      </c>
      <c r="Y56" s="326">
        <v>0</v>
      </c>
      <c r="Z56" s="326">
        <v>0</v>
      </c>
      <c r="AA56" s="326">
        <v>0</v>
      </c>
      <c r="AB56" s="326">
        <v>0</v>
      </c>
      <c r="AC56" s="326">
        <v>0</v>
      </c>
      <c r="AD56" s="326">
        <v>0</v>
      </c>
      <c r="AE56" s="326">
        <v>0</v>
      </c>
      <c r="AF56" s="326">
        <v>0</v>
      </c>
      <c r="AG56" s="326">
        <v>0</v>
      </c>
      <c r="AH56" s="326">
        <v>0</v>
      </c>
      <c r="AI56" s="326">
        <v>0</v>
      </c>
      <c r="AJ56" s="326">
        <v>0</v>
      </c>
      <c r="AK56" s="326">
        <v>0</v>
      </c>
      <c r="AL56" s="326">
        <v>0</v>
      </c>
      <c r="AM56" s="326">
        <v>0</v>
      </c>
      <c r="AN56" s="326">
        <v>0</v>
      </c>
      <c r="AO56" s="326">
        <v>0</v>
      </c>
      <c r="AP56" s="326" t="s">
        <v>190</v>
      </c>
    </row>
    <row r="57" spans="1:42" ht="42" customHeight="1" x14ac:dyDescent="0.25">
      <c r="A57" s="105"/>
      <c r="B57" s="450" t="s">
        <v>154</v>
      </c>
      <c r="C57" s="457" t="s">
        <v>155</v>
      </c>
      <c r="D57" s="421" t="s">
        <v>93</v>
      </c>
      <c r="E57" s="421" t="s">
        <v>190</v>
      </c>
      <c r="F57" s="421" t="s">
        <v>190</v>
      </c>
      <c r="G57" s="421" t="s">
        <v>190</v>
      </c>
      <c r="H57" s="421" t="s">
        <v>190</v>
      </c>
      <c r="I57" s="426">
        <f>SUBTOTAL(9,I58)</f>
        <v>0</v>
      </c>
      <c r="J57" s="426">
        <f t="shared" ref="J57:AO57" si="21">SUBTOTAL(9,J58)</f>
        <v>0</v>
      </c>
      <c r="K57" s="426">
        <f t="shared" si="21"/>
        <v>0</v>
      </c>
      <c r="L57" s="426">
        <f t="shared" si="21"/>
        <v>2.0833333333333335</v>
      </c>
      <c r="M57" s="426">
        <f t="shared" si="21"/>
        <v>2.0833333333333335</v>
      </c>
      <c r="N57" s="426">
        <f t="shared" si="21"/>
        <v>0</v>
      </c>
      <c r="O57" s="426">
        <f t="shared" si="21"/>
        <v>0</v>
      </c>
      <c r="P57" s="426">
        <f t="shared" si="21"/>
        <v>0</v>
      </c>
      <c r="Q57" s="426">
        <f t="shared" si="21"/>
        <v>0</v>
      </c>
      <c r="R57" s="426">
        <f t="shared" si="21"/>
        <v>0</v>
      </c>
      <c r="S57" s="426">
        <f t="shared" si="21"/>
        <v>0</v>
      </c>
      <c r="T57" s="426">
        <f t="shared" si="21"/>
        <v>0</v>
      </c>
      <c r="U57" s="426">
        <f t="shared" si="21"/>
        <v>0</v>
      </c>
      <c r="V57" s="426">
        <f t="shared" si="21"/>
        <v>0</v>
      </c>
      <c r="W57" s="426">
        <f t="shared" si="21"/>
        <v>0</v>
      </c>
      <c r="X57" s="426">
        <f t="shared" si="21"/>
        <v>0</v>
      </c>
      <c r="Y57" s="426">
        <f t="shared" si="21"/>
        <v>0</v>
      </c>
      <c r="Z57" s="426">
        <f t="shared" si="21"/>
        <v>0</v>
      </c>
      <c r="AA57" s="426">
        <f t="shared" si="21"/>
        <v>0</v>
      </c>
      <c r="AB57" s="426">
        <f t="shared" si="21"/>
        <v>0</v>
      </c>
      <c r="AC57" s="426">
        <f t="shared" si="21"/>
        <v>0</v>
      </c>
      <c r="AD57" s="426">
        <f t="shared" si="21"/>
        <v>2.0833333333333335</v>
      </c>
      <c r="AE57" s="426">
        <f t="shared" si="21"/>
        <v>1.0000000000000001E-5</v>
      </c>
      <c r="AF57" s="426">
        <f t="shared" si="21"/>
        <v>0</v>
      </c>
      <c r="AG57" s="426">
        <f t="shared" si="21"/>
        <v>0</v>
      </c>
      <c r="AH57" s="426">
        <f t="shared" si="21"/>
        <v>0</v>
      </c>
      <c r="AI57" s="426">
        <f t="shared" si="21"/>
        <v>0</v>
      </c>
      <c r="AJ57" s="426">
        <f t="shared" si="21"/>
        <v>0</v>
      </c>
      <c r="AK57" s="426">
        <f t="shared" si="21"/>
        <v>0</v>
      </c>
      <c r="AL57" s="426">
        <f t="shared" si="21"/>
        <v>0</v>
      </c>
      <c r="AM57" s="426">
        <f t="shared" si="21"/>
        <v>0</v>
      </c>
      <c r="AN57" s="426">
        <f t="shared" si="21"/>
        <v>2.0833333333333335</v>
      </c>
      <c r="AO57" s="426">
        <f t="shared" si="21"/>
        <v>1.0000000000000001E-5</v>
      </c>
      <c r="AP57" s="326" t="s">
        <v>190</v>
      </c>
    </row>
    <row r="58" spans="1:42" s="462" customFormat="1" ht="33" customHeight="1" x14ac:dyDescent="0.25">
      <c r="B58" s="407" t="s">
        <v>154</v>
      </c>
      <c r="C58" s="458" t="s">
        <v>734</v>
      </c>
      <c r="D58" s="76" t="s">
        <v>841</v>
      </c>
      <c r="E58" s="76" t="s">
        <v>763</v>
      </c>
      <c r="F58" s="76" t="s">
        <v>289</v>
      </c>
      <c r="G58" s="76" t="s">
        <v>289</v>
      </c>
      <c r="H58" s="76"/>
      <c r="I58" s="76"/>
      <c r="J58" s="76"/>
      <c r="K58" s="76"/>
      <c r="L58" s="77">
        <f>SUM(M58:P58)</f>
        <v>2.0833333333333335</v>
      </c>
      <c r="M58" s="77">
        <f>2.5/1.2</f>
        <v>2.0833333333333335</v>
      </c>
      <c r="N58" s="77"/>
      <c r="O58" s="77"/>
      <c r="P58" s="77"/>
      <c r="Q58" s="77"/>
      <c r="R58" s="77"/>
      <c r="S58" s="77"/>
      <c r="T58" s="77"/>
      <c r="U58" s="77"/>
      <c r="V58" s="77"/>
      <c r="W58" s="77"/>
      <c r="X58" s="77"/>
      <c r="Y58" s="77"/>
      <c r="Z58" s="77"/>
      <c r="AA58" s="77"/>
      <c r="AB58" s="77"/>
      <c r="AC58" s="77"/>
      <c r="AD58" s="77">
        <f>2.5/1.2</f>
        <v>2.0833333333333335</v>
      </c>
      <c r="AE58" s="77">
        <v>1.0000000000000001E-5</v>
      </c>
      <c r="AF58" s="77"/>
      <c r="AG58" s="77"/>
      <c r="AH58" s="77"/>
      <c r="AI58" s="77"/>
      <c r="AJ58" s="77"/>
      <c r="AK58" s="77"/>
      <c r="AL58" s="77"/>
      <c r="AM58" s="77"/>
      <c r="AN58" s="77">
        <f>AB58+AD58+AF58+AH58</f>
        <v>2.0833333333333335</v>
      </c>
      <c r="AO58" s="77">
        <f>AC58+AE58+AG58+AI58</f>
        <v>1.0000000000000001E-5</v>
      </c>
      <c r="AP58" s="77"/>
    </row>
    <row r="59" spans="1:42" ht="42" customHeight="1" x14ac:dyDescent="0.25">
      <c r="A59" s="105"/>
      <c r="B59" s="421" t="s">
        <v>156</v>
      </c>
      <c r="C59" s="422" t="s">
        <v>157</v>
      </c>
      <c r="D59" s="421" t="s">
        <v>93</v>
      </c>
      <c r="E59" s="421" t="s">
        <v>190</v>
      </c>
      <c r="F59" s="421" t="s">
        <v>190</v>
      </c>
      <c r="G59" s="421" t="s">
        <v>190</v>
      </c>
      <c r="H59" s="421" t="s">
        <v>190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c r="AN59" s="326">
        <v>0</v>
      </c>
      <c r="AO59" s="326">
        <v>0</v>
      </c>
      <c r="AP59" s="326" t="s">
        <v>190</v>
      </c>
    </row>
    <row r="60" spans="1:42" ht="42" customHeight="1" x14ac:dyDescent="0.25">
      <c r="A60" s="105"/>
      <c r="B60" s="421" t="s">
        <v>158</v>
      </c>
      <c r="C60" s="422" t="s">
        <v>159</v>
      </c>
      <c r="D60" s="421" t="s">
        <v>93</v>
      </c>
      <c r="E60" s="421" t="s">
        <v>190</v>
      </c>
      <c r="F60" s="421" t="s">
        <v>190</v>
      </c>
      <c r="G60" s="421" t="s">
        <v>190</v>
      </c>
      <c r="H60" s="421" t="s">
        <v>190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t="s">
        <v>190</v>
      </c>
    </row>
    <row r="61" spans="1:42" ht="42" customHeight="1" x14ac:dyDescent="0.25">
      <c r="A61" s="105"/>
      <c r="B61" s="421" t="s">
        <v>160</v>
      </c>
      <c r="C61" s="422" t="s">
        <v>161</v>
      </c>
      <c r="D61" s="421" t="s">
        <v>93</v>
      </c>
      <c r="E61" s="421" t="s">
        <v>190</v>
      </c>
      <c r="F61" s="421" t="s">
        <v>190</v>
      </c>
      <c r="G61" s="421" t="s">
        <v>190</v>
      </c>
      <c r="H61" s="421" t="s">
        <v>190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t="s">
        <v>190</v>
      </c>
    </row>
    <row r="62" spans="1:42" ht="42" customHeight="1" x14ac:dyDescent="0.25">
      <c r="A62" s="105"/>
      <c r="B62" s="421" t="s">
        <v>165</v>
      </c>
      <c r="C62" s="422" t="s">
        <v>166</v>
      </c>
      <c r="D62" s="421" t="s">
        <v>93</v>
      </c>
      <c r="E62" s="421" t="s">
        <v>190</v>
      </c>
      <c r="F62" s="421" t="s">
        <v>190</v>
      </c>
      <c r="G62" s="421" t="s">
        <v>190</v>
      </c>
      <c r="H62" s="421" t="s">
        <v>190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t="s">
        <v>190</v>
      </c>
    </row>
    <row r="63" spans="1:42" ht="42" customHeight="1" x14ac:dyDescent="0.25">
      <c r="A63" s="105"/>
      <c r="B63" s="450" t="s">
        <v>167</v>
      </c>
      <c r="C63" s="457" t="s">
        <v>168</v>
      </c>
      <c r="D63" s="421" t="s">
        <v>93</v>
      </c>
      <c r="E63" s="421" t="s">
        <v>190</v>
      </c>
      <c r="F63" s="421" t="s">
        <v>190</v>
      </c>
      <c r="G63" s="421" t="s">
        <v>190</v>
      </c>
      <c r="H63" s="421" t="s">
        <v>190</v>
      </c>
      <c r="I63" s="326">
        <v>0</v>
      </c>
      <c r="J63" s="326">
        <v>0</v>
      </c>
      <c r="K63" s="423">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c r="AB63" s="326">
        <v>0</v>
      </c>
      <c r="AC63" s="326">
        <v>0</v>
      </c>
      <c r="AD63" s="326">
        <v>0</v>
      </c>
      <c r="AE63" s="326">
        <v>0</v>
      </c>
      <c r="AF63" s="326">
        <v>0</v>
      </c>
      <c r="AG63" s="326">
        <v>0</v>
      </c>
      <c r="AH63" s="326">
        <v>0</v>
      </c>
      <c r="AI63" s="326">
        <v>0</v>
      </c>
      <c r="AJ63" s="326">
        <v>0</v>
      </c>
      <c r="AK63" s="326">
        <v>0</v>
      </c>
      <c r="AL63" s="326">
        <v>0</v>
      </c>
      <c r="AM63" s="326">
        <v>0</v>
      </c>
      <c r="AN63" s="326">
        <v>0</v>
      </c>
      <c r="AO63" s="326">
        <v>0</v>
      </c>
      <c r="AP63" s="326" t="s">
        <v>190</v>
      </c>
    </row>
    <row r="64" spans="1:42" ht="42" customHeight="1" x14ac:dyDescent="0.25">
      <c r="A64" s="105"/>
      <c r="B64" s="450" t="s">
        <v>169</v>
      </c>
      <c r="C64" s="457" t="s">
        <v>170</v>
      </c>
      <c r="D64" s="421" t="s">
        <v>93</v>
      </c>
      <c r="E64" s="421" t="s">
        <v>190</v>
      </c>
      <c r="F64" s="421" t="s">
        <v>190</v>
      </c>
      <c r="G64" s="421" t="s">
        <v>190</v>
      </c>
      <c r="H64" s="421" t="s">
        <v>190</v>
      </c>
      <c r="I64" s="326">
        <v>0</v>
      </c>
      <c r="J64" s="326">
        <v>0</v>
      </c>
      <c r="K64" s="423">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t="s">
        <v>190</v>
      </c>
    </row>
    <row r="65" spans="1:42" ht="48" customHeight="1" x14ac:dyDescent="0.25">
      <c r="A65" s="105"/>
      <c r="B65" s="394" t="s">
        <v>171</v>
      </c>
      <c r="C65" s="395" t="s">
        <v>172</v>
      </c>
      <c r="D65" s="394" t="s">
        <v>93</v>
      </c>
      <c r="E65" s="397" t="s">
        <v>190</v>
      </c>
      <c r="F65" s="397" t="s">
        <v>190</v>
      </c>
      <c r="G65" s="397" t="s">
        <v>190</v>
      </c>
      <c r="H65" s="397" t="s">
        <v>190</v>
      </c>
      <c r="I65" s="396">
        <f>I66</f>
        <v>0</v>
      </c>
      <c r="J65" s="396">
        <f>J66</f>
        <v>0</v>
      </c>
      <c r="K65" s="459">
        <f>K66+K67</f>
        <v>0</v>
      </c>
      <c r="L65" s="396">
        <f>L66+L67</f>
        <v>0</v>
      </c>
      <c r="M65" s="396">
        <f>M66+M67</f>
        <v>0</v>
      </c>
      <c r="N65" s="396">
        <f t="shared" ref="N65:U65" si="22">N66</f>
        <v>0</v>
      </c>
      <c r="O65" s="396">
        <f>O66+O67</f>
        <v>0</v>
      </c>
      <c r="P65" s="396">
        <f t="shared" si="22"/>
        <v>0</v>
      </c>
      <c r="Q65" s="396">
        <f t="shared" si="22"/>
        <v>0</v>
      </c>
      <c r="R65" s="396">
        <f>R66+R67</f>
        <v>0</v>
      </c>
      <c r="S65" s="396">
        <f t="shared" si="22"/>
        <v>0</v>
      </c>
      <c r="T65" s="396">
        <f t="shared" si="22"/>
        <v>0</v>
      </c>
      <c r="U65" s="396">
        <f t="shared" si="22"/>
        <v>0</v>
      </c>
      <c r="V65" s="396">
        <f t="shared" ref="V65:AC65" si="23">V66+V67</f>
        <v>0</v>
      </c>
      <c r="W65" s="396">
        <f t="shared" si="23"/>
        <v>0</v>
      </c>
      <c r="X65" s="396">
        <f t="shared" si="23"/>
        <v>0</v>
      </c>
      <c r="Y65" s="396">
        <f t="shared" si="23"/>
        <v>0</v>
      </c>
      <c r="Z65" s="396">
        <f t="shared" si="23"/>
        <v>0</v>
      </c>
      <c r="AA65" s="396">
        <f t="shared" si="23"/>
        <v>0</v>
      </c>
      <c r="AB65" s="396">
        <f t="shared" si="23"/>
        <v>0</v>
      </c>
      <c r="AC65" s="396">
        <f t="shared" si="23"/>
        <v>0</v>
      </c>
      <c r="AD65" s="396">
        <f>AD66</f>
        <v>0</v>
      </c>
      <c r="AE65" s="396">
        <f>AE66</f>
        <v>0</v>
      </c>
      <c r="AF65" s="396">
        <f>AF66</f>
        <v>0</v>
      </c>
      <c r="AG65" s="396">
        <f t="shared" ref="AG65:AO65" si="24">AG66+AG67</f>
        <v>0</v>
      </c>
      <c r="AH65" s="396">
        <f t="shared" si="24"/>
        <v>0</v>
      </c>
      <c r="AI65" s="396">
        <f t="shared" si="24"/>
        <v>0</v>
      </c>
      <c r="AJ65" s="396">
        <f t="shared" si="24"/>
        <v>0</v>
      </c>
      <c r="AK65" s="396">
        <f t="shared" si="24"/>
        <v>0</v>
      </c>
      <c r="AL65" s="396">
        <f t="shared" si="24"/>
        <v>0</v>
      </c>
      <c r="AM65" s="396">
        <f t="shared" si="24"/>
        <v>0</v>
      </c>
      <c r="AN65" s="396">
        <f t="shared" si="24"/>
        <v>0</v>
      </c>
      <c r="AO65" s="396">
        <f t="shared" si="24"/>
        <v>0</v>
      </c>
      <c r="AP65" s="396" t="s">
        <v>190</v>
      </c>
    </row>
    <row r="66" spans="1:42" ht="42" customHeight="1" x14ac:dyDescent="0.25">
      <c r="A66" s="105"/>
      <c r="B66" s="421" t="s">
        <v>173</v>
      </c>
      <c r="C66" s="422" t="s">
        <v>174</v>
      </c>
      <c r="D66" s="421" t="s">
        <v>93</v>
      </c>
      <c r="E66" s="421" t="s">
        <v>190</v>
      </c>
      <c r="F66" s="421" t="s">
        <v>190</v>
      </c>
      <c r="G66" s="421" t="s">
        <v>190</v>
      </c>
      <c r="H66" s="421" t="s">
        <v>190</v>
      </c>
      <c r="I66" s="326">
        <v>0</v>
      </c>
      <c r="J66" s="423">
        <v>0</v>
      </c>
      <c r="K66" s="423">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423">
        <v>0</v>
      </c>
      <c r="AC66" s="423">
        <v>0</v>
      </c>
      <c r="AD66" s="423">
        <v>0</v>
      </c>
      <c r="AE66" s="423">
        <v>0</v>
      </c>
      <c r="AF66" s="423">
        <v>0</v>
      </c>
      <c r="AG66" s="423">
        <v>0</v>
      </c>
      <c r="AH66" s="423">
        <v>0</v>
      </c>
      <c r="AI66" s="423">
        <v>0</v>
      </c>
      <c r="AJ66" s="423">
        <v>0</v>
      </c>
      <c r="AK66" s="423">
        <v>0</v>
      </c>
      <c r="AL66" s="423">
        <v>0</v>
      </c>
      <c r="AM66" s="423">
        <v>0</v>
      </c>
      <c r="AN66" s="326">
        <v>0</v>
      </c>
      <c r="AO66" s="326">
        <v>0</v>
      </c>
      <c r="AP66" s="326" t="s">
        <v>190</v>
      </c>
    </row>
    <row r="67" spans="1:42" ht="42" customHeight="1" x14ac:dyDescent="0.25">
      <c r="A67" s="105"/>
      <c r="B67" s="421" t="s">
        <v>175</v>
      </c>
      <c r="C67" s="422" t="s">
        <v>176</v>
      </c>
      <c r="D67" s="421" t="s">
        <v>93</v>
      </c>
      <c r="E67" s="421" t="s">
        <v>190</v>
      </c>
      <c r="F67" s="421" t="s">
        <v>190</v>
      </c>
      <c r="G67" s="421" t="s">
        <v>190</v>
      </c>
      <c r="H67" s="421" t="s">
        <v>190</v>
      </c>
      <c r="I67" s="326">
        <v>0</v>
      </c>
      <c r="J67" s="423">
        <v>0</v>
      </c>
      <c r="K67" s="423">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423">
        <v>0</v>
      </c>
      <c r="AC67" s="423">
        <v>0</v>
      </c>
      <c r="AD67" s="423">
        <v>0</v>
      </c>
      <c r="AE67" s="423">
        <v>0</v>
      </c>
      <c r="AF67" s="423">
        <v>0</v>
      </c>
      <c r="AG67" s="423">
        <v>0</v>
      </c>
      <c r="AH67" s="423">
        <v>0</v>
      </c>
      <c r="AI67" s="423">
        <v>0</v>
      </c>
      <c r="AJ67" s="423">
        <v>0</v>
      </c>
      <c r="AK67" s="423">
        <v>0</v>
      </c>
      <c r="AL67" s="423">
        <v>0</v>
      </c>
      <c r="AM67" s="423">
        <v>0</v>
      </c>
      <c r="AN67" s="423">
        <v>0</v>
      </c>
      <c r="AO67" s="423">
        <v>0</v>
      </c>
      <c r="AP67" s="326" t="s">
        <v>190</v>
      </c>
    </row>
    <row r="68" spans="1:42" ht="48" customHeight="1" x14ac:dyDescent="0.25">
      <c r="A68" s="105"/>
      <c r="B68" s="394" t="s">
        <v>177</v>
      </c>
      <c r="C68" s="395" t="s">
        <v>178</v>
      </c>
      <c r="D68" s="440" t="s">
        <v>93</v>
      </c>
      <c r="E68" s="476" t="s">
        <v>190</v>
      </c>
      <c r="F68" s="476" t="s">
        <v>190</v>
      </c>
      <c r="G68" s="483" t="s">
        <v>190</v>
      </c>
      <c r="H68" s="483" t="s">
        <v>190</v>
      </c>
      <c r="I68" s="396">
        <v>0</v>
      </c>
      <c r="J68" s="405">
        <v>0</v>
      </c>
      <c r="K68" s="405">
        <v>0</v>
      </c>
      <c r="L68" s="396">
        <f>L69+L70</f>
        <v>0</v>
      </c>
      <c r="M68" s="405">
        <f>M69+M70</f>
        <v>0</v>
      </c>
      <c r="N68" s="396">
        <v>0</v>
      </c>
      <c r="O68" s="405">
        <v>0</v>
      </c>
      <c r="P68" s="396">
        <v>0</v>
      </c>
      <c r="Q68" s="405">
        <v>0</v>
      </c>
      <c r="R68" s="396">
        <v>0</v>
      </c>
      <c r="S68" s="405">
        <v>0</v>
      </c>
      <c r="T68" s="396">
        <v>0</v>
      </c>
      <c r="U68" s="405">
        <v>0</v>
      </c>
      <c r="V68" s="396">
        <f t="shared" ref="V68:AO68" si="25">V69+V70</f>
        <v>0</v>
      </c>
      <c r="W68" s="405">
        <f t="shared" si="25"/>
        <v>0</v>
      </c>
      <c r="X68" s="396">
        <f t="shared" si="25"/>
        <v>0</v>
      </c>
      <c r="Y68" s="405">
        <f t="shared" si="25"/>
        <v>0</v>
      </c>
      <c r="Z68" s="396">
        <f t="shared" si="25"/>
        <v>0</v>
      </c>
      <c r="AA68" s="405">
        <f t="shared" si="25"/>
        <v>0</v>
      </c>
      <c r="AB68" s="405">
        <f t="shared" si="25"/>
        <v>0</v>
      </c>
      <c r="AC68" s="405">
        <f t="shared" si="25"/>
        <v>0</v>
      </c>
      <c r="AD68" s="405">
        <f t="shared" si="25"/>
        <v>0</v>
      </c>
      <c r="AE68" s="405">
        <f t="shared" si="25"/>
        <v>0</v>
      </c>
      <c r="AF68" s="405">
        <f t="shared" si="25"/>
        <v>0</v>
      </c>
      <c r="AG68" s="405">
        <f t="shared" si="25"/>
        <v>0</v>
      </c>
      <c r="AH68" s="405">
        <f t="shared" si="25"/>
        <v>0</v>
      </c>
      <c r="AI68" s="405">
        <f t="shared" si="25"/>
        <v>0</v>
      </c>
      <c r="AJ68" s="405">
        <f t="shared" si="25"/>
        <v>0</v>
      </c>
      <c r="AK68" s="405">
        <f t="shared" si="25"/>
        <v>0</v>
      </c>
      <c r="AL68" s="405">
        <f t="shared" si="25"/>
        <v>0</v>
      </c>
      <c r="AM68" s="405">
        <f t="shared" si="25"/>
        <v>0</v>
      </c>
      <c r="AN68" s="405">
        <f t="shared" si="25"/>
        <v>0</v>
      </c>
      <c r="AO68" s="405">
        <f t="shared" si="25"/>
        <v>0</v>
      </c>
      <c r="AP68" s="409" t="s">
        <v>190</v>
      </c>
    </row>
    <row r="69" spans="1:42" ht="42" customHeight="1" x14ac:dyDescent="0.25">
      <c r="A69" s="105"/>
      <c r="B69" s="421" t="s">
        <v>179</v>
      </c>
      <c r="C69" s="422" t="s">
        <v>180</v>
      </c>
      <c r="D69" s="421" t="s">
        <v>93</v>
      </c>
      <c r="E69" s="450" t="s">
        <v>190</v>
      </c>
      <c r="F69" s="421" t="s">
        <v>190</v>
      </c>
      <c r="G69" s="421" t="s">
        <v>190</v>
      </c>
      <c r="H69" s="460" t="s">
        <v>190</v>
      </c>
      <c r="I69" s="326">
        <v>0</v>
      </c>
      <c r="J69" s="326">
        <v>0</v>
      </c>
      <c r="K69" s="423">
        <v>0</v>
      </c>
      <c r="L69" s="326">
        <v>0</v>
      </c>
      <c r="M69" s="326">
        <v>0</v>
      </c>
      <c r="N69" s="326">
        <v>0</v>
      </c>
      <c r="O69" s="326">
        <v>0</v>
      </c>
      <c r="P69" s="326">
        <v>0</v>
      </c>
      <c r="Q69" s="326">
        <v>0</v>
      </c>
      <c r="R69" s="326">
        <v>0</v>
      </c>
      <c r="S69" s="326">
        <v>0</v>
      </c>
      <c r="T69" s="326">
        <v>0</v>
      </c>
      <c r="U69" s="326">
        <v>0</v>
      </c>
      <c r="V69" s="326">
        <v>0</v>
      </c>
      <c r="W69" s="326">
        <v>0</v>
      </c>
      <c r="X69" s="326">
        <v>0</v>
      </c>
      <c r="Y69" s="326">
        <v>0</v>
      </c>
      <c r="Z69" s="326">
        <v>0</v>
      </c>
      <c r="AA69" s="326">
        <v>0</v>
      </c>
      <c r="AB69" s="423">
        <v>0</v>
      </c>
      <c r="AC69" s="423">
        <v>0</v>
      </c>
      <c r="AD69" s="423">
        <v>0</v>
      </c>
      <c r="AE69" s="423">
        <v>0</v>
      </c>
      <c r="AF69" s="423">
        <v>0</v>
      </c>
      <c r="AG69" s="423">
        <v>0</v>
      </c>
      <c r="AH69" s="423">
        <v>0</v>
      </c>
      <c r="AI69" s="423">
        <v>0</v>
      </c>
      <c r="AJ69" s="423">
        <v>0</v>
      </c>
      <c r="AK69" s="423">
        <v>0</v>
      </c>
      <c r="AL69" s="423">
        <v>0</v>
      </c>
      <c r="AM69" s="423">
        <v>0</v>
      </c>
      <c r="AN69" s="423">
        <v>0</v>
      </c>
      <c r="AO69" s="423">
        <v>0</v>
      </c>
      <c r="AP69" s="326" t="s">
        <v>190</v>
      </c>
    </row>
    <row r="70" spans="1:42" ht="42" customHeight="1" x14ac:dyDescent="0.25">
      <c r="A70" s="105"/>
      <c r="B70" s="421" t="s">
        <v>181</v>
      </c>
      <c r="C70" s="422" t="s">
        <v>182</v>
      </c>
      <c r="D70" s="421" t="s">
        <v>93</v>
      </c>
      <c r="E70" s="450" t="s">
        <v>190</v>
      </c>
      <c r="F70" s="421" t="s">
        <v>190</v>
      </c>
      <c r="G70" s="421" t="s">
        <v>190</v>
      </c>
      <c r="H70" s="460" t="s">
        <v>190</v>
      </c>
      <c r="I70" s="326">
        <v>0</v>
      </c>
      <c r="J70" s="326">
        <v>0</v>
      </c>
      <c r="K70" s="423">
        <v>0</v>
      </c>
      <c r="L70" s="326">
        <v>0</v>
      </c>
      <c r="M70" s="326">
        <v>0</v>
      </c>
      <c r="N70" s="326">
        <v>0</v>
      </c>
      <c r="O70" s="326">
        <v>0</v>
      </c>
      <c r="P70" s="326">
        <v>0</v>
      </c>
      <c r="Q70" s="326">
        <v>0</v>
      </c>
      <c r="R70" s="326">
        <v>0</v>
      </c>
      <c r="S70" s="326">
        <v>0</v>
      </c>
      <c r="T70" s="326">
        <v>0</v>
      </c>
      <c r="U70" s="326">
        <v>0</v>
      </c>
      <c r="V70" s="326">
        <v>0</v>
      </c>
      <c r="W70" s="326">
        <v>0</v>
      </c>
      <c r="X70" s="326">
        <v>0</v>
      </c>
      <c r="Y70" s="326">
        <v>0</v>
      </c>
      <c r="Z70" s="326">
        <v>0</v>
      </c>
      <c r="AA70" s="326">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326" t="s">
        <v>190</v>
      </c>
    </row>
    <row r="71" spans="1:42" ht="48" customHeight="1" x14ac:dyDescent="0.25">
      <c r="A71" s="105"/>
      <c r="B71" s="394" t="s">
        <v>183</v>
      </c>
      <c r="C71" s="395" t="s">
        <v>184</v>
      </c>
      <c r="D71" s="394" t="s">
        <v>93</v>
      </c>
      <c r="E71" s="476" t="s">
        <v>190</v>
      </c>
      <c r="F71" s="397" t="s">
        <v>190</v>
      </c>
      <c r="G71" s="397" t="s">
        <v>190</v>
      </c>
      <c r="H71" s="483" t="s">
        <v>190</v>
      </c>
      <c r="I71" s="396">
        <f>SUBTOTAL(9,I72:I83)</f>
        <v>9.985833333333332</v>
      </c>
      <c r="J71" s="396">
        <f>SUBTOTAL(9,J72:J83)</f>
        <v>9.985833333333332</v>
      </c>
      <c r="K71" s="405">
        <v>0</v>
      </c>
      <c r="L71" s="396">
        <f>SUBTOTAL(9,L72:L83)</f>
        <v>88.189166666666665</v>
      </c>
      <c r="M71" s="396">
        <f>SUBTOTAL(9,M72:M83)</f>
        <v>6.6666666666666661</v>
      </c>
      <c r="N71" s="396">
        <f>SUBTOTAL(9,N72:N83)</f>
        <v>81.522500000000008</v>
      </c>
      <c r="O71" s="396">
        <f t="shared" ref="O71:AO71" si="26">SUBTOTAL(9,O72:O83)</f>
        <v>0</v>
      </c>
      <c r="P71" s="396">
        <f t="shared" si="26"/>
        <v>0</v>
      </c>
      <c r="Q71" s="396">
        <f t="shared" si="26"/>
        <v>0</v>
      </c>
      <c r="R71" s="396">
        <f t="shared" si="26"/>
        <v>0</v>
      </c>
      <c r="S71" s="396">
        <f t="shared" si="26"/>
        <v>0</v>
      </c>
      <c r="T71" s="396">
        <f t="shared" si="26"/>
        <v>0</v>
      </c>
      <c r="U71" s="396">
        <f t="shared" si="26"/>
        <v>0</v>
      </c>
      <c r="V71" s="396">
        <f t="shared" si="26"/>
        <v>0</v>
      </c>
      <c r="W71" s="396">
        <f t="shared" si="26"/>
        <v>0</v>
      </c>
      <c r="X71" s="396">
        <f t="shared" si="26"/>
        <v>0</v>
      </c>
      <c r="Y71" s="396">
        <f t="shared" si="26"/>
        <v>0</v>
      </c>
      <c r="Z71" s="396">
        <f t="shared" si="26"/>
        <v>0</v>
      </c>
      <c r="AA71" s="396">
        <f t="shared" si="26"/>
        <v>0</v>
      </c>
      <c r="AB71" s="396">
        <f t="shared" si="26"/>
        <v>0</v>
      </c>
      <c r="AC71" s="396">
        <f t="shared" si="26"/>
        <v>0</v>
      </c>
      <c r="AD71" s="396">
        <f t="shared" si="26"/>
        <v>44.536750000000005</v>
      </c>
      <c r="AE71" s="396">
        <f t="shared" si="26"/>
        <v>53.252500000000005</v>
      </c>
      <c r="AF71" s="396">
        <f>SUBTOTAL(9,AF72:AF83)</f>
        <v>22.465916666666669</v>
      </c>
      <c r="AG71" s="396">
        <f t="shared" si="26"/>
        <v>15.922933333333333</v>
      </c>
      <c r="AH71" s="396">
        <f>SUBTOTAL(9,AH72:AH83)</f>
        <v>22.02</v>
      </c>
      <c r="AI71" s="396">
        <f t="shared" si="26"/>
        <v>22.02</v>
      </c>
      <c r="AJ71" s="396">
        <f t="shared" si="26"/>
        <v>0</v>
      </c>
      <c r="AK71" s="396">
        <f t="shared" si="26"/>
        <v>0</v>
      </c>
      <c r="AL71" s="396">
        <f t="shared" si="26"/>
        <v>0</v>
      </c>
      <c r="AM71" s="396">
        <f t="shared" si="26"/>
        <v>0</v>
      </c>
      <c r="AN71" s="396">
        <f t="shared" si="26"/>
        <v>89.02266666666668</v>
      </c>
      <c r="AO71" s="396">
        <f t="shared" si="26"/>
        <v>91.195433333333341</v>
      </c>
      <c r="AP71" s="396" t="s">
        <v>190</v>
      </c>
    </row>
    <row r="72" spans="1:42" s="462" customFormat="1" ht="33" customHeight="1" x14ac:dyDescent="0.25">
      <c r="B72" s="76" t="s">
        <v>183</v>
      </c>
      <c r="C72" s="399" t="s">
        <v>737</v>
      </c>
      <c r="D72" s="76" t="s">
        <v>736</v>
      </c>
      <c r="E72" s="407" t="s">
        <v>763</v>
      </c>
      <c r="F72" s="76" t="s">
        <v>766</v>
      </c>
      <c r="G72" s="76" t="s">
        <v>289</v>
      </c>
      <c r="H72" s="76" t="s">
        <v>289</v>
      </c>
      <c r="I72" s="77">
        <f>'С № 2'!I72/1.2</f>
        <v>0.80833333333333335</v>
      </c>
      <c r="J72" s="77">
        <v>0.80833333333333335</v>
      </c>
      <c r="K72" s="402"/>
      <c r="L72" s="77">
        <f>SUM(M72:P72)</f>
        <v>5.0458333333333334</v>
      </c>
      <c r="M72" s="77"/>
      <c r="N72" s="77">
        <f>'С № 2'!U72/1.2</f>
        <v>5.0458333333333334</v>
      </c>
      <c r="O72" s="77"/>
      <c r="P72" s="77"/>
      <c r="Q72" s="385"/>
      <c r="R72" s="385"/>
      <c r="S72" s="385"/>
      <c r="T72" s="385"/>
      <c r="U72" s="385"/>
      <c r="V72" s="385"/>
      <c r="W72" s="385"/>
      <c r="X72" s="385"/>
      <c r="Y72" s="385"/>
      <c r="Z72" s="385"/>
      <c r="AA72" s="385"/>
      <c r="AB72" s="401"/>
      <c r="AC72" s="401"/>
      <c r="AD72" s="402">
        <f>'С № 1 (2020)'!AO69/1.2</f>
        <v>5.0458333333333334</v>
      </c>
      <c r="AE72" s="402">
        <f>'С № 1 (2020)'!AP69/1.2</f>
        <v>5.0458333333333334</v>
      </c>
      <c r="AF72" s="402">
        <f>'С № 2'!AT72/1.2</f>
        <v>0</v>
      </c>
      <c r="AG72" s="401"/>
      <c r="AH72" s="402">
        <f>'С № 2'!BD72/1.2</f>
        <v>0</v>
      </c>
      <c r="AI72" s="401"/>
      <c r="AJ72" s="401"/>
      <c r="AK72" s="401"/>
      <c r="AL72" s="401"/>
      <c r="AM72" s="401"/>
      <c r="AN72" s="402">
        <f>AB72+AD72+AF72+AH72</f>
        <v>5.0458333333333334</v>
      </c>
      <c r="AO72" s="402">
        <f>AC72+AE72+AG72+AI72</f>
        <v>5.0458333333333334</v>
      </c>
      <c r="AP72" s="385"/>
    </row>
    <row r="73" spans="1:42" s="462" customFormat="1" ht="33" customHeight="1" x14ac:dyDescent="0.25">
      <c r="B73" s="76" t="s">
        <v>183</v>
      </c>
      <c r="C73" s="399" t="s">
        <v>738</v>
      </c>
      <c r="D73" s="76" t="s">
        <v>739</v>
      </c>
      <c r="E73" s="407" t="s">
        <v>763</v>
      </c>
      <c r="F73" s="76" t="s">
        <v>766</v>
      </c>
      <c r="G73" s="76" t="s">
        <v>289</v>
      </c>
      <c r="H73" s="76" t="s">
        <v>289</v>
      </c>
      <c r="I73" s="77">
        <f>'С № 2'!I73/1.2</f>
        <v>0.76583333333333337</v>
      </c>
      <c r="J73" s="77">
        <v>0.76583333333333337</v>
      </c>
      <c r="K73" s="402"/>
      <c r="L73" s="77">
        <f t="shared" ref="L73:L83" si="27">SUM(M73:P73)</f>
        <v>5.8</v>
      </c>
      <c r="M73" s="77"/>
      <c r="N73" s="77">
        <f>'С № 2'!U73/1.2</f>
        <v>5.8</v>
      </c>
      <c r="O73" s="77"/>
      <c r="P73" s="77"/>
      <c r="Q73" s="385"/>
      <c r="R73" s="385"/>
      <c r="S73" s="385"/>
      <c r="T73" s="385"/>
      <c r="U73" s="385"/>
      <c r="V73" s="385"/>
      <c r="W73" s="385"/>
      <c r="X73" s="385"/>
      <c r="Y73" s="385"/>
      <c r="Z73" s="385"/>
      <c r="AA73" s="385"/>
      <c r="AB73" s="401"/>
      <c r="AC73" s="401"/>
      <c r="AD73" s="402">
        <f>'С № 1 (2020)'!AO71/1.2</f>
        <v>5.8</v>
      </c>
      <c r="AE73" s="402">
        <f>'С № 1 (2020)'!AP71/1.2</f>
        <v>5.8</v>
      </c>
      <c r="AF73" s="402">
        <f>'С № 2'!AT73/1.2</f>
        <v>0</v>
      </c>
      <c r="AG73" s="401"/>
      <c r="AH73" s="402">
        <f>'С № 2'!BD73/1.2</f>
        <v>0</v>
      </c>
      <c r="AI73" s="401"/>
      <c r="AJ73" s="401"/>
      <c r="AK73" s="401"/>
      <c r="AL73" s="401"/>
      <c r="AM73" s="401"/>
      <c r="AN73" s="402">
        <f t="shared" ref="AN73:AN83" si="28">AB73+AD73+AF73+AH73</f>
        <v>5.8</v>
      </c>
      <c r="AO73" s="402">
        <f t="shared" ref="AO73:AO83" si="29">AC73+AE73+AG73+AI73</f>
        <v>5.8</v>
      </c>
      <c r="AP73" s="385"/>
    </row>
    <row r="74" spans="1:42" s="462" customFormat="1" ht="33" customHeight="1" x14ac:dyDescent="0.25">
      <c r="B74" s="76" t="s">
        <v>183</v>
      </c>
      <c r="C74" s="399" t="s">
        <v>721</v>
      </c>
      <c r="D74" s="76" t="s">
        <v>742</v>
      </c>
      <c r="E74" s="407" t="s">
        <v>763</v>
      </c>
      <c r="F74" s="76" t="s">
        <v>767</v>
      </c>
      <c r="G74" s="76" t="s">
        <v>289</v>
      </c>
      <c r="H74" s="76" t="s">
        <v>289</v>
      </c>
      <c r="I74" s="77">
        <f>'С № 2'!I74/1.2</f>
        <v>0.64083333333333337</v>
      </c>
      <c r="J74" s="77">
        <v>0.64083333333333337</v>
      </c>
      <c r="K74" s="402"/>
      <c r="L74" s="77">
        <f t="shared" si="27"/>
        <v>3.7250000000000001</v>
      </c>
      <c r="M74" s="77"/>
      <c r="N74" s="77">
        <f>'С № 2'!U74/1.2</f>
        <v>3.7250000000000001</v>
      </c>
      <c r="O74" s="77"/>
      <c r="P74" s="77"/>
      <c r="Q74" s="385"/>
      <c r="R74" s="385"/>
      <c r="S74" s="385"/>
      <c r="T74" s="385"/>
      <c r="U74" s="385"/>
      <c r="V74" s="385"/>
      <c r="W74" s="385"/>
      <c r="X74" s="385"/>
      <c r="Y74" s="385"/>
      <c r="Z74" s="385"/>
      <c r="AA74" s="385"/>
      <c r="AB74" s="401"/>
      <c r="AC74" s="401"/>
      <c r="AD74" s="402">
        <f>'С № 1 (2020)'!AO72/1.2</f>
        <v>3.7250000000000001</v>
      </c>
      <c r="AE74" s="402">
        <f>'С № 1 (2020)'!AP72/1.2</f>
        <v>3.7250000000000001</v>
      </c>
      <c r="AF74" s="402">
        <f>'С № 2'!AT74/1.2</f>
        <v>0</v>
      </c>
      <c r="AG74" s="401"/>
      <c r="AH74" s="402">
        <f>'С № 2'!BD74/1.2</f>
        <v>0</v>
      </c>
      <c r="AI74" s="401"/>
      <c r="AJ74" s="401"/>
      <c r="AK74" s="401"/>
      <c r="AL74" s="401"/>
      <c r="AM74" s="401"/>
      <c r="AN74" s="402">
        <f t="shared" si="28"/>
        <v>3.7250000000000001</v>
      </c>
      <c r="AO74" s="402">
        <f t="shared" si="29"/>
        <v>3.7250000000000001</v>
      </c>
      <c r="AP74" s="385"/>
    </row>
    <row r="75" spans="1:42" s="700" customFormat="1" ht="33" customHeight="1" x14ac:dyDescent="0.25">
      <c r="B75" s="76" t="s">
        <v>183</v>
      </c>
      <c r="C75" s="453" t="s">
        <v>720</v>
      </c>
      <c r="D75" s="647" t="s">
        <v>842</v>
      </c>
      <c r="E75" s="407" t="s">
        <v>763</v>
      </c>
      <c r="F75" s="419">
        <v>2018</v>
      </c>
      <c r="G75" s="419">
        <v>2020</v>
      </c>
      <c r="H75" s="419">
        <v>2020</v>
      </c>
      <c r="I75" s="77">
        <f>'С № 2'!I75/1.2</f>
        <v>3.95</v>
      </c>
      <c r="J75" s="407">
        <v>3.95</v>
      </c>
      <c r="K75" s="415"/>
      <c r="L75" s="77">
        <f t="shared" si="27"/>
        <v>27.465833333333336</v>
      </c>
      <c r="M75" s="407"/>
      <c r="N75" s="77">
        <f>'С № 2'!U75/1.2</f>
        <v>27.465833333333336</v>
      </c>
      <c r="O75" s="407"/>
      <c r="P75" s="407"/>
      <c r="Q75" s="407"/>
      <c r="R75" s="407"/>
      <c r="S75" s="407"/>
      <c r="T75" s="407"/>
      <c r="U75" s="407"/>
      <c r="V75" s="77"/>
      <c r="W75" s="415"/>
      <c r="X75" s="77"/>
      <c r="Y75" s="415"/>
      <c r="Z75" s="77"/>
      <c r="AA75" s="415"/>
      <c r="AB75" s="77"/>
      <c r="AC75" s="77"/>
      <c r="AD75" s="77">
        <f>'С № 1 (2020)'!AO73/1.2</f>
        <v>27.465833333333336</v>
      </c>
      <c r="AE75" s="77">
        <f>'С № 1 (2020)'!AP73/1.2</f>
        <v>27.465833333333336</v>
      </c>
      <c r="AF75" s="77"/>
      <c r="AG75" s="77"/>
      <c r="AH75" s="77"/>
      <c r="AI75" s="77"/>
      <c r="AJ75" s="77"/>
      <c r="AK75" s="77"/>
      <c r="AL75" s="77"/>
      <c r="AM75" s="77"/>
      <c r="AN75" s="77">
        <f>AB75+AD75+AF75+AH75</f>
        <v>27.465833333333336</v>
      </c>
      <c r="AO75" s="402">
        <f t="shared" si="29"/>
        <v>27.465833333333336</v>
      </c>
      <c r="AP75" s="77"/>
    </row>
    <row r="76" spans="1:42" s="700" customFormat="1" ht="33" customHeight="1" x14ac:dyDescent="0.25">
      <c r="B76" s="76" t="s">
        <v>183</v>
      </c>
      <c r="C76" s="453" t="s">
        <v>716</v>
      </c>
      <c r="D76" s="647" t="s">
        <v>843</v>
      </c>
      <c r="E76" s="407" t="s">
        <v>763</v>
      </c>
      <c r="F76" s="419">
        <v>2020</v>
      </c>
      <c r="G76" s="419">
        <v>2021</v>
      </c>
      <c r="H76" s="419">
        <v>2021</v>
      </c>
      <c r="I76" s="77">
        <f>'С № 2'!I76/1.2</f>
        <v>0</v>
      </c>
      <c r="J76" s="415">
        <v>0</v>
      </c>
      <c r="K76" s="415"/>
      <c r="L76" s="407">
        <f>SUM(M76:P76)</f>
        <v>12.083333333333334</v>
      </c>
      <c r="M76" s="407">
        <f>3/1.2</f>
        <v>2.5</v>
      </c>
      <c r="N76" s="77">
        <f>AF76</f>
        <v>9.5833333333333339</v>
      </c>
      <c r="O76" s="407"/>
      <c r="P76" s="407"/>
      <c r="Q76" s="407"/>
      <c r="R76" s="407"/>
      <c r="S76" s="407"/>
      <c r="T76" s="407"/>
      <c r="U76" s="407"/>
      <c r="V76" s="77"/>
      <c r="W76" s="415"/>
      <c r="X76" s="77"/>
      <c r="Y76" s="415"/>
      <c r="Z76" s="77"/>
      <c r="AA76" s="415"/>
      <c r="AB76" s="77"/>
      <c r="AC76" s="77"/>
      <c r="AD76" s="77">
        <f>'С № 1 (2020)'!AO74/1.2</f>
        <v>2.5</v>
      </c>
      <c r="AE76" s="77">
        <f>'С № 1 (2020)'!AP74/1.2</f>
        <v>2.5</v>
      </c>
      <c r="AF76" s="77">
        <f>'С № 1 (2021)'!AO68/1.2</f>
        <v>9.5833333333333339</v>
      </c>
      <c r="AG76" s="77">
        <f>'С № 1 (2021)'!AP68/1.2</f>
        <v>9.5833333333333339</v>
      </c>
      <c r="AH76" s="77"/>
      <c r="AI76" s="77"/>
      <c r="AJ76" s="77"/>
      <c r="AK76" s="77"/>
      <c r="AL76" s="77"/>
      <c r="AM76" s="77"/>
      <c r="AN76" s="77">
        <f>AB76+AD76+AF76+AH76</f>
        <v>12.083333333333334</v>
      </c>
      <c r="AO76" s="402">
        <f t="shared" si="29"/>
        <v>12.083333333333334</v>
      </c>
      <c r="AP76" s="77"/>
    </row>
    <row r="77" spans="1:42" s="462" customFormat="1" ht="33" customHeight="1" x14ac:dyDescent="0.25">
      <c r="B77" s="76" t="s">
        <v>183</v>
      </c>
      <c r="C77" s="399" t="s">
        <v>1751</v>
      </c>
      <c r="D77" s="76" t="s">
        <v>802</v>
      </c>
      <c r="E77" s="407" t="s">
        <v>763</v>
      </c>
      <c r="F77" s="76" t="s">
        <v>766</v>
      </c>
      <c r="G77" s="76" t="s">
        <v>331</v>
      </c>
      <c r="H77" s="410">
        <v>2020</v>
      </c>
      <c r="I77" s="77">
        <f>'С № 2'!I77/1.2</f>
        <v>1.3191666666666666</v>
      </c>
      <c r="J77" s="77">
        <v>1.3191666666666666</v>
      </c>
      <c r="K77" s="402"/>
      <c r="L77" s="77">
        <f t="shared" si="27"/>
        <v>8.7158333333333342</v>
      </c>
      <c r="M77" s="77"/>
      <c r="N77" s="77">
        <f>'С № 2'!U77/1.2</f>
        <v>8.7158333333333342</v>
      </c>
      <c r="O77" s="77"/>
      <c r="P77" s="77"/>
      <c r="Q77" s="385"/>
      <c r="R77" s="385"/>
      <c r="S77" s="385"/>
      <c r="T77" s="385"/>
      <c r="U77" s="385"/>
      <c r="V77" s="385"/>
      <c r="W77" s="385"/>
      <c r="X77" s="385"/>
      <c r="Y77" s="385"/>
      <c r="Z77" s="385"/>
      <c r="AA77" s="385"/>
      <c r="AB77" s="401"/>
      <c r="AC77" s="401"/>
      <c r="AD77" s="402">
        <f>'С № 2'!AM77/1.2</f>
        <v>8.3333333333333344E-5</v>
      </c>
      <c r="AE77" s="402">
        <f>'С № 1 (2020)'!AP70/1.2</f>
        <v>8.7158333333333342</v>
      </c>
      <c r="AF77" s="402">
        <f>'С № 2'!AT77/1.2</f>
        <v>8.7158333333333342</v>
      </c>
      <c r="AG77" s="402">
        <v>1E-4</v>
      </c>
      <c r="AH77" s="402">
        <f>'С № 2'!BD77/1.2</f>
        <v>0</v>
      </c>
      <c r="AI77" s="401"/>
      <c r="AJ77" s="401"/>
      <c r="AK77" s="401"/>
      <c r="AL77" s="401"/>
      <c r="AM77" s="401"/>
      <c r="AN77" s="402">
        <f t="shared" si="28"/>
        <v>8.7159166666666668</v>
      </c>
      <c r="AO77" s="402">
        <f t="shared" si="29"/>
        <v>8.715933333333334</v>
      </c>
      <c r="AP77" s="385"/>
    </row>
    <row r="78" spans="1:42" s="462" customFormat="1" ht="33" customHeight="1" x14ac:dyDescent="0.25">
      <c r="B78" s="76" t="s">
        <v>183</v>
      </c>
      <c r="C78" s="399" t="s">
        <v>826</v>
      </c>
      <c r="D78" s="76" t="s">
        <v>803</v>
      </c>
      <c r="E78" s="407" t="s">
        <v>763</v>
      </c>
      <c r="F78" s="76" t="s">
        <v>331</v>
      </c>
      <c r="G78" s="76" t="s">
        <v>331</v>
      </c>
      <c r="H78" s="76" t="s">
        <v>331</v>
      </c>
      <c r="I78" s="77">
        <f>'С № 2'!I78/1.2</f>
        <v>0</v>
      </c>
      <c r="J78" s="77">
        <v>0</v>
      </c>
      <c r="K78" s="402"/>
      <c r="L78" s="77">
        <f t="shared" si="27"/>
        <v>1.7500000000000002</v>
      </c>
      <c r="M78" s="77">
        <f>'С № 2'!U78/1.2</f>
        <v>1.7500000000000002</v>
      </c>
      <c r="N78" s="77"/>
      <c r="O78" s="77"/>
      <c r="P78" s="77"/>
      <c r="Q78" s="385"/>
      <c r="R78" s="385"/>
      <c r="S78" s="385"/>
      <c r="T78" s="385"/>
      <c r="U78" s="385"/>
      <c r="V78" s="385"/>
      <c r="W78" s="385"/>
      <c r="X78" s="385"/>
      <c r="Y78" s="385"/>
      <c r="Z78" s="385"/>
      <c r="AA78" s="385"/>
      <c r="AB78" s="401"/>
      <c r="AC78" s="401"/>
      <c r="AD78" s="402">
        <f>'С № 2'!AM78/1.2</f>
        <v>0</v>
      </c>
      <c r="AE78" s="402"/>
      <c r="AF78" s="402">
        <f>'С № 2'!AT78/1.2</f>
        <v>1.7500000000000002</v>
      </c>
      <c r="AG78" s="402">
        <v>1.75</v>
      </c>
      <c r="AH78" s="402">
        <f>'С № 2'!BD78/1.2</f>
        <v>0</v>
      </c>
      <c r="AI78" s="401"/>
      <c r="AJ78" s="401"/>
      <c r="AK78" s="401"/>
      <c r="AL78" s="401"/>
      <c r="AM78" s="401"/>
      <c r="AN78" s="402">
        <f t="shared" si="28"/>
        <v>1.7500000000000002</v>
      </c>
      <c r="AO78" s="402">
        <f t="shared" si="29"/>
        <v>1.75</v>
      </c>
      <c r="AP78" s="385"/>
    </row>
    <row r="79" spans="1:42" s="462" customFormat="1" ht="33" customHeight="1" x14ac:dyDescent="0.25">
      <c r="B79" s="76" t="s">
        <v>183</v>
      </c>
      <c r="C79" s="399" t="s">
        <v>832</v>
      </c>
      <c r="D79" s="76" t="s">
        <v>804</v>
      </c>
      <c r="E79" s="407" t="s">
        <v>763</v>
      </c>
      <c r="F79" s="76" t="s">
        <v>331</v>
      </c>
      <c r="G79" s="76" t="s">
        <v>331</v>
      </c>
      <c r="H79" s="76" t="s">
        <v>331</v>
      </c>
      <c r="I79" s="77">
        <f>'С № 2'!I79/1.2</f>
        <v>0</v>
      </c>
      <c r="J79" s="77">
        <v>0</v>
      </c>
      <c r="K79" s="402"/>
      <c r="L79" s="77">
        <f t="shared" si="27"/>
        <v>2.4166666666666665</v>
      </c>
      <c r="M79" s="77">
        <f>2.9/1.2</f>
        <v>2.4166666666666665</v>
      </c>
      <c r="N79" s="77"/>
      <c r="O79" s="77"/>
      <c r="P79" s="77"/>
      <c r="Q79" s="385"/>
      <c r="R79" s="385"/>
      <c r="S79" s="385"/>
      <c r="T79" s="385"/>
      <c r="U79" s="385"/>
      <c r="V79" s="385"/>
      <c r="W79" s="385"/>
      <c r="X79" s="385"/>
      <c r="Y79" s="385"/>
      <c r="Z79" s="385"/>
      <c r="AA79" s="385"/>
      <c r="AB79" s="401"/>
      <c r="AC79" s="401"/>
      <c r="AD79" s="402">
        <f>'С № 2'!AM79/1.2</f>
        <v>0</v>
      </c>
      <c r="AE79" s="402"/>
      <c r="AF79" s="402">
        <f>'С № 2'!AT79/1.2</f>
        <v>2.4166666666666665</v>
      </c>
      <c r="AG79" s="402">
        <v>2.4169999999999998</v>
      </c>
      <c r="AH79" s="402">
        <f>'С № 2'!BD79/1.2</f>
        <v>0</v>
      </c>
      <c r="AI79" s="401"/>
      <c r="AJ79" s="401"/>
      <c r="AK79" s="401"/>
      <c r="AL79" s="401"/>
      <c r="AM79" s="401"/>
      <c r="AN79" s="402">
        <f t="shared" si="28"/>
        <v>2.4166666666666665</v>
      </c>
      <c r="AO79" s="402">
        <f t="shared" si="29"/>
        <v>2.4169999999999998</v>
      </c>
      <c r="AP79" s="385"/>
    </row>
    <row r="80" spans="1:42" s="951" customFormat="1" ht="33" customHeight="1" x14ac:dyDescent="0.25">
      <c r="B80" s="76" t="s">
        <v>183</v>
      </c>
      <c r="C80" s="399" t="s">
        <v>1713</v>
      </c>
      <c r="D80" s="76" t="s">
        <v>1750</v>
      </c>
      <c r="E80" s="407" t="s">
        <v>763</v>
      </c>
      <c r="F80" s="76" t="s">
        <v>331</v>
      </c>
      <c r="G80" s="76" t="s">
        <v>331</v>
      </c>
      <c r="H80" s="76" t="s">
        <v>331</v>
      </c>
      <c r="I80" s="77"/>
      <c r="J80" s="77"/>
      <c r="K80" s="402"/>
      <c r="L80" s="77"/>
      <c r="M80" s="77"/>
      <c r="N80" s="77"/>
      <c r="O80" s="77"/>
      <c r="P80" s="77"/>
      <c r="Q80" s="385"/>
      <c r="R80" s="385"/>
      <c r="S80" s="385"/>
      <c r="T80" s="385"/>
      <c r="U80" s="385"/>
      <c r="V80" s="385"/>
      <c r="W80" s="385"/>
      <c r="X80" s="385"/>
      <c r="Y80" s="385"/>
      <c r="Z80" s="385"/>
      <c r="AA80" s="385"/>
      <c r="AB80" s="401"/>
      <c r="AC80" s="401"/>
      <c r="AD80" s="402"/>
      <c r="AE80" s="402"/>
      <c r="AF80" s="402">
        <f>'С № 1 (2021)'!AW70/1.2</f>
        <v>8.3333333333333344E-5</v>
      </c>
      <c r="AG80" s="402">
        <f>'С № 1 (2021)'!AX70/1.2</f>
        <v>2.1725000000000003</v>
      </c>
      <c r="AH80" s="402"/>
      <c r="AI80" s="401"/>
      <c r="AJ80" s="401"/>
      <c r="AK80" s="401"/>
      <c r="AL80" s="401"/>
      <c r="AM80" s="401"/>
      <c r="AN80" s="402">
        <f t="shared" si="28"/>
        <v>8.3333333333333344E-5</v>
      </c>
      <c r="AO80" s="402">
        <f t="shared" si="29"/>
        <v>2.1725000000000003</v>
      </c>
      <c r="AP80" s="385"/>
    </row>
    <row r="81" spans="1:42" s="462" customFormat="1" ht="33" customHeight="1" x14ac:dyDescent="0.25">
      <c r="B81" s="76" t="s">
        <v>183</v>
      </c>
      <c r="C81" s="399" t="s">
        <v>758</v>
      </c>
      <c r="D81" s="76" t="s">
        <v>809</v>
      </c>
      <c r="E81" s="407" t="s">
        <v>763</v>
      </c>
      <c r="F81" s="76" t="s">
        <v>332</v>
      </c>
      <c r="G81" s="76" t="s">
        <v>332</v>
      </c>
      <c r="H81" s="76" t="s">
        <v>332</v>
      </c>
      <c r="I81" s="77">
        <f>'С № 2'!I81/1.2</f>
        <v>0.71166666666666667</v>
      </c>
      <c r="J81" s="77">
        <v>0.71166666666666667</v>
      </c>
      <c r="K81" s="402"/>
      <c r="L81" s="77">
        <f t="shared" si="27"/>
        <v>4.1733333333333338</v>
      </c>
      <c r="M81" s="77"/>
      <c r="N81" s="77">
        <f>5.008/1.2</f>
        <v>4.1733333333333338</v>
      </c>
      <c r="O81" s="77"/>
      <c r="P81" s="77"/>
      <c r="Q81" s="385"/>
      <c r="R81" s="385"/>
      <c r="S81" s="385"/>
      <c r="T81" s="385"/>
      <c r="U81" s="385"/>
      <c r="V81" s="385"/>
      <c r="W81" s="385"/>
      <c r="X81" s="385"/>
      <c r="Y81" s="385"/>
      <c r="Z81" s="385"/>
      <c r="AA81" s="385"/>
      <c r="AB81" s="401"/>
      <c r="AC81" s="401"/>
      <c r="AD81" s="402">
        <f>'С № 2'!AM81/1.2</f>
        <v>0</v>
      </c>
      <c r="AE81" s="402"/>
      <c r="AF81" s="402">
        <f>'С № 2'!AT81/1.2</f>
        <v>0</v>
      </c>
      <c r="AG81" s="402"/>
      <c r="AH81" s="402">
        <f>'С № 1 (2022)'!AW70/1.2</f>
        <v>4.1733333333333338</v>
      </c>
      <c r="AI81" s="402">
        <f>'С № 1 (2022)'!AX70/1.2</f>
        <v>4.1733333333333338</v>
      </c>
      <c r="AJ81" s="401"/>
      <c r="AK81" s="401"/>
      <c r="AL81" s="401"/>
      <c r="AM81" s="401"/>
      <c r="AN81" s="402">
        <f t="shared" si="28"/>
        <v>4.1733333333333338</v>
      </c>
      <c r="AO81" s="402">
        <f t="shared" si="29"/>
        <v>4.1733333333333338</v>
      </c>
      <c r="AP81" s="385"/>
    </row>
    <row r="82" spans="1:42" s="700" customFormat="1" ht="33" customHeight="1" x14ac:dyDescent="0.25">
      <c r="B82" s="76" t="s">
        <v>183</v>
      </c>
      <c r="C82" s="399" t="s">
        <v>818</v>
      </c>
      <c r="D82" s="76" t="s">
        <v>855</v>
      </c>
      <c r="E82" s="407" t="s">
        <v>763</v>
      </c>
      <c r="F82" s="76" t="s">
        <v>332</v>
      </c>
      <c r="G82" s="76" t="s">
        <v>332</v>
      </c>
      <c r="H82" s="76" t="s">
        <v>332</v>
      </c>
      <c r="I82" s="77">
        <f>'С № 2'!I82/1.2</f>
        <v>0.89500000000000013</v>
      </c>
      <c r="J82" s="77">
        <v>0.89500000000000013</v>
      </c>
      <c r="K82" s="402"/>
      <c r="L82" s="77">
        <f t="shared" si="27"/>
        <v>7.3966666666666665</v>
      </c>
      <c r="M82" s="77"/>
      <c r="N82" s="77">
        <f>'С № 2'!J82/1.2</f>
        <v>7.3966666666666665</v>
      </c>
      <c r="O82" s="77"/>
      <c r="P82" s="77"/>
      <c r="Q82" s="385"/>
      <c r="R82" s="385"/>
      <c r="S82" s="385"/>
      <c r="T82" s="385"/>
      <c r="U82" s="385"/>
      <c r="V82" s="385"/>
      <c r="W82" s="385"/>
      <c r="X82" s="385"/>
      <c r="Y82" s="385"/>
      <c r="Z82" s="385"/>
      <c r="AA82" s="385"/>
      <c r="AB82" s="401"/>
      <c r="AC82" s="401"/>
      <c r="AD82" s="402">
        <f>'С № 2'!AM82/1.2</f>
        <v>0</v>
      </c>
      <c r="AE82" s="402"/>
      <c r="AF82" s="402">
        <f>'С № 2'!AT82/1.2</f>
        <v>0</v>
      </c>
      <c r="AG82" s="402"/>
      <c r="AH82" s="402">
        <f>'С № 1 (2022)'!AW71/1.2</f>
        <v>7.3966666666666665</v>
      </c>
      <c r="AI82" s="402">
        <f>'С № 1 (2022)'!AX71/1.2</f>
        <v>7.3966666666666665</v>
      </c>
      <c r="AJ82" s="401"/>
      <c r="AK82" s="401"/>
      <c r="AL82" s="401"/>
      <c r="AM82" s="401"/>
      <c r="AN82" s="402">
        <f t="shared" si="28"/>
        <v>7.3966666666666665</v>
      </c>
      <c r="AO82" s="402">
        <f t="shared" si="29"/>
        <v>7.3966666666666665</v>
      </c>
      <c r="AP82" s="385"/>
    </row>
    <row r="83" spans="1:42" s="462" customFormat="1" ht="33" customHeight="1" x14ac:dyDescent="0.25">
      <c r="B83" s="76" t="s">
        <v>183</v>
      </c>
      <c r="C83" s="399" t="s">
        <v>741</v>
      </c>
      <c r="D83" s="76" t="s">
        <v>856</v>
      </c>
      <c r="E83" s="407" t="s">
        <v>763</v>
      </c>
      <c r="F83" s="76" t="s">
        <v>332</v>
      </c>
      <c r="G83" s="76" t="s">
        <v>332</v>
      </c>
      <c r="H83" s="76" t="s">
        <v>332</v>
      </c>
      <c r="I83" s="77">
        <f>'С № 2'!I82/1.2</f>
        <v>0.89500000000000013</v>
      </c>
      <c r="J83" s="77">
        <v>0.89500000000000013</v>
      </c>
      <c r="K83" s="402"/>
      <c r="L83" s="77">
        <f t="shared" si="27"/>
        <v>9.6166666666666671</v>
      </c>
      <c r="M83" s="77"/>
      <c r="N83" s="77">
        <f>11.54/1.2</f>
        <v>9.6166666666666671</v>
      </c>
      <c r="O83" s="77"/>
      <c r="P83" s="77"/>
      <c r="Q83" s="385"/>
      <c r="R83" s="385"/>
      <c r="S83" s="385"/>
      <c r="T83" s="385"/>
      <c r="U83" s="385"/>
      <c r="V83" s="385"/>
      <c r="W83" s="385"/>
      <c r="X83" s="385"/>
      <c r="Y83" s="385"/>
      <c r="Z83" s="385"/>
      <c r="AA83" s="385"/>
      <c r="AB83" s="401"/>
      <c r="AC83" s="401"/>
      <c r="AD83" s="402">
        <f>'С № 2'!AM83/1.2</f>
        <v>0</v>
      </c>
      <c r="AE83" s="402"/>
      <c r="AF83" s="402">
        <f>'С № 2'!AT83/1.2</f>
        <v>0</v>
      </c>
      <c r="AG83" s="402"/>
      <c r="AH83" s="402">
        <f>'С № 1 (2022)'!AW72/1.2</f>
        <v>10.45</v>
      </c>
      <c r="AI83" s="402">
        <f>'С № 1 (2022)'!AX72/1.2</f>
        <v>10.45</v>
      </c>
      <c r="AJ83" s="401"/>
      <c r="AK83" s="401"/>
      <c r="AL83" s="401"/>
      <c r="AM83" s="401"/>
      <c r="AN83" s="402">
        <f t="shared" si="28"/>
        <v>10.45</v>
      </c>
      <c r="AO83" s="402">
        <f t="shared" si="29"/>
        <v>10.45</v>
      </c>
      <c r="AP83" s="385"/>
    </row>
    <row r="84" spans="1:42" ht="42" customHeight="1" x14ac:dyDescent="0.25">
      <c r="A84" s="105"/>
      <c r="B84" s="394" t="s">
        <v>185</v>
      </c>
      <c r="C84" s="395" t="s">
        <v>186</v>
      </c>
      <c r="D84" s="394" t="s">
        <v>93</v>
      </c>
      <c r="E84" s="476" t="s">
        <v>190</v>
      </c>
      <c r="F84" s="397" t="s">
        <v>190</v>
      </c>
      <c r="G84" s="397" t="s">
        <v>190</v>
      </c>
      <c r="H84" s="483" t="s">
        <v>190</v>
      </c>
      <c r="I84" s="396">
        <v>0</v>
      </c>
      <c r="J84" s="396">
        <v>0</v>
      </c>
      <c r="K84" s="405">
        <v>0</v>
      </c>
      <c r="L84" s="396">
        <v>0</v>
      </c>
      <c r="M84" s="396">
        <v>0</v>
      </c>
      <c r="N84" s="396">
        <v>0</v>
      </c>
      <c r="O84" s="396">
        <v>0</v>
      </c>
      <c r="P84" s="396">
        <v>0</v>
      </c>
      <c r="Q84" s="396">
        <v>0</v>
      </c>
      <c r="R84" s="396">
        <v>0</v>
      </c>
      <c r="S84" s="396">
        <v>0</v>
      </c>
      <c r="T84" s="396">
        <v>0</v>
      </c>
      <c r="U84" s="396">
        <v>0</v>
      </c>
      <c r="V84" s="396">
        <v>0</v>
      </c>
      <c r="W84" s="396">
        <v>0</v>
      </c>
      <c r="X84" s="396">
        <v>0</v>
      </c>
      <c r="Y84" s="396">
        <v>0</v>
      </c>
      <c r="Z84" s="396">
        <v>0</v>
      </c>
      <c r="AA84" s="396">
        <v>0</v>
      </c>
      <c r="AB84" s="405">
        <v>0</v>
      </c>
      <c r="AC84" s="405">
        <v>0</v>
      </c>
      <c r="AD84" s="405">
        <v>0</v>
      </c>
      <c r="AE84" s="405">
        <v>0</v>
      </c>
      <c r="AF84" s="405">
        <v>0</v>
      </c>
      <c r="AG84" s="405">
        <v>0</v>
      </c>
      <c r="AH84" s="405">
        <v>0</v>
      </c>
      <c r="AI84" s="405">
        <v>0</v>
      </c>
      <c r="AJ84" s="405">
        <v>0</v>
      </c>
      <c r="AK84" s="405">
        <v>0</v>
      </c>
      <c r="AL84" s="405">
        <v>0</v>
      </c>
      <c r="AM84" s="405">
        <v>0</v>
      </c>
      <c r="AN84" s="405">
        <v>0</v>
      </c>
      <c r="AO84" s="405">
        <v>0</v>
      </c>
      <c r="AP84" s="396" t="s">
        <v>190</v>
      </c>
    </row>
    <row r="85" spans="1:42" ht="42" customHeight="1" x14ac:dyDescent="0.25">
      <c r="A85" s="105"/>
      <c r="B85" s="394" t="s">
        <v>187</v>
      </c>
      <c r="C85" s="395" t="s">
        <v>188</v>
      </c>
      <c r="D85" s="394" t="s">
        <v>93</v>
      </c>
      <c r="E85" s="476" t="s">
        <v>190</v>
      </c>
      <c r="F85" s="397" t="s">
        <v>190</v>
      </c>
      <c r="G85" s="397" t="s">
        <v>190</v>
      </c>
      <c r="H85" s="483" t="s">
        <v>190</v>
      </c>
      <c r="I85" s="396">
        <f>SUBTOTAL(9,I86:I89)</f>
        <v>0</v>
      </c>
      <c r="J85" s="396">
        <f t="shared" ref="J85:AO85" si="30">SUBTOTAL(9,J86:J89)</f>
        <v>0</v>
      </c>
      <c r="K85" s="396">
        <f t="shared" si="30"/>
        <v>0</v>
      </c>
      <c r="L85" s="396">
        <f t="shared" si="30"/>
        <v>8.4583333333333339</v>
      </c>
      <c r="M85" s="396">
        <f t="shared" si="30"/>
        <v>0</v>
      </c>
      <c r="N85" s="396">
        <f t="shared" si="30"/>
        <v>0</v>
      </c>
      <c r="O85" s="396">
        <f t="shared" si="30"/>
        <v>7.416666666666667</v>
      </c>
      <c r="P85" s="396">
        <f t="shared" si="30"/>
        <v>1.0416666666666667</v>
      </c>
      <c r="Q85" s="396">
        <f t="shared" si="30"/>
        <v>0.375</v>
      </c>
      <c r="R85" s="396">
        <f t="shared" si="30"/>
        <v>0</v>
      </c>
      <c r="S85" s="396">
        <f t="shared" si="30"/>
        <v>0</v>
      </c>
      <c r="T85" s="396">
        <f t="shared" si="30"/>
        <v>0</v>
      </c>
      <c r="U85" s="396">
        <f t="shared" si="30"/>
        <v>0.375</v>
      </c>
      <c r="V85" s="396">
        <f t="shared" si="30"/>
        <v>0</v>
      </c>
      <c r="W85" s="396">
        <f t="shared" si="30"/>
        <v>0</v>
      </c>
      <c r="X85" s="396">
        <f t="shared" si="30"/>
        <v>0</v>
      </c>
      <c r="Y85" s="396">
        <f t="shared" si="30"/>
        <v>0</v>
      </c>
      <c r="Z85" s="396">
        <f t="shared" si="30"/>
        <v>3.118416840572661E-2</v>
      </c>
      <c r="AA85" s="396">
        <f t="shared" si="30"/>
        <v>0.375</v>
      </c>
      <c r="AB85" s="396">
        <f t="shared" si="30"/>
        <v>0</v>
      </c>
      <c r="AC85" s="396">
        <f t="shared" si="30"/>
        <v>0</v>
      </c>
      <c r="AD85" s="396">
        <f t="shared" si="30"/>
        <v>0.91675000000000006</v>
      </c>
      <c r="AE85" s="396">
        <f t="shared" si="30"/>
        <v>7.5833333333333339</v>
      </c>
      <c r="AF85" s="396">
        <f t="shared" si="30"/>
        <v>6.916666666666667</v>
      </c>
      <c r="AG85" s="396">
        <f t="shared" si="30"/>
        <v>0.25009999999999999</v>
      </c>
      <c r="AH85" s="396">
        <f t="shared" si="30"/>
        <v>0.25</v>
      </c>
      <c r="AI85" s="396">
        <f t="shared" si="30"/>
        <v>0.25</v>
      </c>
      <c r="AJ85" s="396">
        <f t="shared" si="30"/>
        <v>0</v>
      </c>
      <c r="AK85" s="396">
        <f t="shared" si="30"/>
        <v>0</v>
      </c>
      <c r="AL85" s="396">
        <f t="shared" si="30"/>
        <v>0</v>
      </c>
      <c r="AM85" s="396">
        <f t="shared" si="30"/>
        <v>0</v>
      </c>
      <c r="AN85" s="396">
        <f>SUBTOTAL(9,AN86:AN89)</f>
        <v>8.0834166666666665</v>
      </c>
      <c r="AO85" s="396">
        <f t="shared" si="30"/>
        <v>8.0834333333333337</v>
      </c>
      <c r="AP85" s="396" t="s">
        <v>190</v>
      </c>
    </row>
    <row r="86" spans="1:42" ht="33" customHeight="1" x14ac:dyDescent="0.25">
      <c r="A86" s="105"/>
      <c r="B86" s="76" t="s">
        <v>187</v>
      </c>
      <c r="C86" s="428" t="s">
        <v>722</v>
      </c>
      <c r="D86" s="647" t="s">
        <v>807</v>
      </c>
      <c r="E86" s="76" t="s">
        <v>288</v>
      </c>
      <c r="F86" s="76" t="s">
        <v>289</v>
      </c>
      <c r="G86" s="76" t="s">
        <v>332</v>
      </c>
      <c r="H86" s="76" t="s">
        <v>332</v>
      </c>
      <c r="I86" s="78">
        <v>0</v>
      </c>
      <c r="J86" s="78">
        <v>0</v>
      </c>
      <c r="K86" s="78">
        <v>0</v>
      </c>
      <c r="L86" s="413">
        <f>SUM(M86:P86)</f>
        <v>0.75</v>
      </c>
      <c r="M86" s="413">
        <v>0</v>
      </c>
      <c r="N86" s="413">
        <v>0</v>
      </c>
      <c r="O86" s="413">
        <f>0.45/1.2</f>
        <v>0.375</v>
      </c>
      <c r="P86" s="413">
        <f>AB86+AD86+AF86+AH86</f>
        <v>0.375</v>
      </c>
      <c r="Q86" s="413">
        <f>SUM(R86:U86)</f>
        <v>0.375</v>
      </c>
      <c r="R86" s="413">
        <v>0</v>
      </c>
      <c r="S86" s="413">
        <v>0</v>
      </c>
      <c r="T86" s="413">
        <v>0</v>
      </c>
      <c r="U86" s="413">
        <f>AC86+AE86+AG86+AI86</f>
        <v>0.375</v>
      </c>
      <c r="V86" s="413"/>
      <c r="W86" s="413"/>
      <c r="X86" s="413"/>
      <c r="Y86" s="413"/>
      <c r="Z86" s="413">
        <f>AA86/1.041/1.005/1.024/1.005/10.95/1.02</f>
        <v>3.118416840572661E-2</v>
      </c>
      <c r="AA86" s="413">
        <f>AC86+AE86+AG86+AI86+AK86+AM86</f>
        <v>0.375</v>
      </c>
      <c r="AB86" s="78">
        <v>0</v>
      </c>
      <c r="AC86" s="78">
        <v>0</v>
      </c>
      <c r="AD86" s="78">
        <f>'С № 1 (2020)'!AW77/1.2</f>
        <v>0.125</v>
      </c>
      <c r="AE86" s="78">
        <f>'С № 1 (2020)'!AX77/1.2</f>
        <v>0.125</v>
      </c>
      <c r="AF86" s="78">
        <f>'С № 2'!AT86/1.2</f>
        <v>0.125</v>
      </c>
      <c r="AG86" s="78">
        <v>0.125</v>
      </c>
      <c r="AH86" s="78">
        <f>'С № 2'!BD86/1.2</f>
        <v>0.125</v>
      </c>
      <c r="AI86" s="78">
        <v>0.125</v>
      </c>
      <c r="AJ86" s="78">
        <f>0/1.18</f>
        <v>0</v>
      </c>
      <c r="AK86" s="78">
        <f>0/1.18</f>
        <v>0</v>
      </c>
      <c r="AL86" s="78">
        <f>0/1.18</f>
        <v>0</v>
      </c>
      <c r="AM86" s="78">
        <f>0/1.18</f>
        <v>0</v>
      </c>
      <c r="AN86" s="78">
        <f t="shared" ref="AN86:AO89" si="31">AB86+AD86+AF86+AH86</f>
        <v>0.375</v>
      </c>
      <c r="AO86" s="78">
        <f t="shared" si="31"/>
        <v>0.375</v>
      </c>
      <c r="AP86" s="470" t="s">
        <v>190</v>
      </c>
    </row>
    <row r="87" spans="1:42" ht="33" customHeight="1" x14ac:dyDescent="0.25">
      <c r="A87" s="105"/>
      <c r="B87" s="209" t="s">
        <v>187</v>
      </c>
      <c r="C87" s="467" t="s">
        <v>723</v>
      </c>
      <c r="D87" s="712" t="s">
        <v>857</v>
      </c>
      <c r="E87" s="209" t="s">
        <v>288</v>
      </c>
      <c r="F87" s="209">
        <v>2020</v>
      </c>
      <c r="G87" s="209">
        <v>2022</v>
      </c>
      <c r="H87" s="209">
        <v>2022</v>
      </c>
      <c r="I87" s="78">
        <v>0</v>
      </c>
      <c r="J87" s="78">
        <v>0</v>
      </c>
      <c r="K87" s="209"/>
      <c r="L87" s="413">
        <f>SUM(M87:P87)</f>
        <v>0.375</v>
      </c>
      <c r="M87" s="209"/>
      <c r="N87" s="209"/>
      <c r="O87" s="413">
        <f>0.45/1.2</f>
        <v>0.375</v>
      </c>
      <c r="P87" s="209"/>
      <c r="Q87" s="209"/>
      <c r="R87" s="209"/>
      <c r="S87" s="209"/>
      <c r="T87" s="209"/>
      <c r="U87" s="209"/>
      <c r="V87" s="209"/>
      <c r="W87" s="209"/>
      <c r="X87" s="209"/>
      <c r="Y87" s="209"/>
      <c r="Z87" s="209"/>
      <c r="AA87" s="209"/>
      <c r="AB87" s="209"/>
      <c r="AC87" s="209"/>
      <c r="AD87" s="78">
        <f>'С № 1 (2020)'!AW79/1.2</f>
        <v>0.125</v>
      </c>
      <c r="AE87" s="209">
        <f>'С № 1 (2020)'!AX79/1.2</f>
        <v>0.125</v>
      </c>
      <c r="AF87" s="78">
        <f>'С № 2'!AT87/1.2</f>
        <v>0.125</v>
      </c>
      <c r="AG87" s="209">
        <v>0.125</v>
      </c>
      <c r="AH87" s="78">
        <f>'С № 2'!BD87/1.2</f>
        <v>0.125</v>
      </c>
      <c r="AI87" s="209">
        <v>0.125</v>
      </c>
      <c r="AJ87" s="209"/>
      <c r="AK87" s="209"/>
      <c r="AL87" s="209"/>
      <c r="AM87" s="209"/>
      <c r="AN87" s="78">
        <f t="shared" si="31"/>
        <v>0.375</v>
      </c>
      <c r="AO87" s="78">
        <f t="shared" si="31"/>
        <v>0.375</v>
      </c>
      <c r="AP87" s="471"/>
    </row>
    <row r="88" spans="1:42" ht="33" customHeight="1" x14ac:dyDescent="0.25">
      <c r="A88" s="105"/>
      <c r="B88" s="209" t="s">
        <v>187</v>
      </c>
      <c r="C88" s="467" t="s">
        <v>724</v>
      </c>
      <c r="D88" s="712" t="s">
        <v>858</v>
      </c>
      <c r="E88" s="209" t="s">
        <v>288</v>
      </c>
      <c r="F88" s="209">
        <v>2020</v>
      </c>
      <c r="G88" s="209">
        <v>2020</v>
      </c>
      <c r="H88" s="209">
        <v>2020</v>
      </c>
      <c r="I88" s="78">
        <v>0</v>
      </c>
      <c r="J88" s="78">
        <v>0</v>
      </c>
      <c r="K88" s="209"/>
      <c r="L88" s="413">
        <f>SUM(M88:P88)</f>
        <v>0.66666666666666674</v>
      </c>
      <c r="M88" s="209"/>
      <c r="N88" s="209"/>
      <c r="O88" s="209"/>
      <c r="P88" s="204">
        <f>0.8/1.2</f>
        <v>0.66666666666666674</v>
      </c>
      <c r="Q88" s="209"/>
      <c r="R88" s="209"/>
      <c r="S88" s="209"/>
      <c r="T88" s="209"/>
      <c r="U88" s="209"/>
      <c r="V88" s="209"/>
      <c r="W88" s="209"/>
      <c r="X88" s="209"/>
      <c r="Y88" s="209"/>
      <c r="Z88" s="209"/>
      <c r="AA88" s="209"/>
      <c r="AB88" s="209"/>
      <c r="AC88" s="209"/>
      <c r="AD88" s="78">
        <f>'С № 1 (2020)'!AW80/1.2</f>
        <v>0.66666666666666674</v>
      </c>
      <c r="AE88" s="204">
        <f>'С № 1 (2020)'!AX80/1.2</f>
        <v>0.66666666666666674</v>
      </c>
      <c r="AF88" s="78">
        <f>'С № 2'!AT88/1.2</f>
        <v>0</v>
      </c>
      <c r="AG88" s="209"/>
      <c r="AH88" s="78">
        <f>'С № 2'!BD88/1.2</f>
        <v>0</v>
      </c>
      <c r="AI88" s="209"/>
      <c r="AJ88" s="209"/>
      <c r="AK88" s="209"/>
      <c r="AL88" s="209"/>
      <c r="AM88" s="209"/>
      <c r="AN88" s="78">
        <f t="shared" si="31"/>
        <v>0.66666666666666674</v>
      </c>
      <c r="AO88" s="78">
        <f t="shared" si="31"/>
        <v>0.66666666666666674</v>
      </c>
      <c r="AP88" s="471"/>
    </row>
    <row r="89" spans="1:42" ht="33" customHeight="1" x14ac:dyDescent="0.25">
      <c r="B89" s="209" t="s">
        <v>187</v>
      </c>
      <c r="C89" s="467" t="s">
        <v>774</v>
      </c>
      <c r="D89" s="712" t="s">
        <v>860</v>
      </c>
      <c r="E89" s="209" t="s">
        <v>288</v>
      </c>
      <c r="F89" s="209">
        <v>2021</v>
      </c>
      <c r="G89" s="209">
        <v>2021</v>
      </c>
      <c r="H89" s="209">
        <v>2020</v>
      </c>
      <c r="I89" s="78">
        <v>0</v>
      </c>
      <c r="J89" s="78">
        <v>0</v>
      </c>
      <c r="K89" s="209"/>
      <c r="L89" s="413">
        <f>SUM(M89:P89)</f>
        <v>6.666666666666667</v>
      </c>
      <c r="M89" s="209"/>
      <c r="N89" s="209"/>
      <c r="O89" s="204">
        <f>8/1.2</f>
        <v>6.666666666666667</v>
      </c>
      <c r="P89" s="209"/>
      <c r="Q89" s="209"/>
      <c r="R89" s="209"/>
      <c r="S89" s="209"/>
      <c r="T89" s="209"/>
      <c r="U89" s="209"/>
      <c r="V89" s="209"/>
      <c r="W89" s="209"/>
      <c r="X89" s="209"/>
      <c r="Y89" s="209"/>
      <c r="Z89" s="209"/>
      <c r="AA89" s="209"/>
      <c r="AB89" s="209"/>
      <c r="AC89" s="209"/>
      <c r="AD89" s="78">
        <f>'С № 1 (2020)'!AW78/1.2</f>
        <v>8.3333333333333344E-5</v>
      </c>
      <c r="AE89" s="204">
        <f>'С № 1 (2020)'!AX78/1.2</f>
        <v>6.666666666666667</v>
      </c>
      <c r="AF89" s="78">
        <f>'С № 2'!AT89/1.2</f>
        <v>6.666666666666667</v>
      </c>
      <c r="AG89" s="204">
        <v>1E-4</v>
      </c>
      <c r="AH89" s="78">
        <f>'С № 2'!BD89/1.2</f>
        <v>0</v>
      </c>
      <c r="AI89" s="209"/>
      <c r="AJ89" s="209"/>
      <c r="AK89" s="209"/>
      <c r="AL89" s="209"/>
      <c r="AM89" s="209"/>
      <c r="AN89" s="78">
        <f t="shared" si="31"/>
        <v>6.6667500000000004</v>
      </c>
      <c r="AO89" s="78">
        <f t="shared" si="31"/>
        <v>6.6667666666666667</v>
      </c>
      <c r="AP89" s="471"/>
    </row>
  </sheetData>
  <sheetProtection formatCells="0" formatColumns="0" formatRows="0" insertColumns="0" insertRows="0" insertHyperlinks="0" deleteColumns="0" deleteRows="0" sort="0" autoFilter="0" pivotTables="0"/>
  <mergeCells count="36">
    <mergeCell ref="B7:AN7"/>
    <mergeCell ref="AH1:AN1"/>
    <mergeCell ref="AH2:AN2"/>
    <mergeCell ref="AH3:AN3"/>
    <mergeCell ref="B4:AN4"/>
    <mergeCell ref="B5:AN5"/>
    <mergeCell ref="B16:B18"/>
    <mergeCell ref="C16:C18"/>
    <mergeCell ref="D16:D18"/>
    <mergeCell ref="E16:E18"/>
    <mergeCell ref="F16:F18"/>
    <mergeCell ref="B8:AN8"/>
    <mergeCell ref="B10:AN10"/>
    <mergeCell ref="B12:AN12"/>
    <mergeCell ref="B13:AN13"/>
    <mergeCell ref="B15:AN15"/>
    <mergeCell ref="G16:H17"/>
    <mergeCell ref="I16:J17"/>
    <mergeCell ref="K16:K18"/>
    <mergeCell ref="L16:U16"/>
    <mergeCell ref="V16:AA16"/>
    <mergeCell ref="AP16:AP18"/>
    <mergeCell ref="L17:P17"/>
    <mergeCell ref="Q17:U17"/>
    <mergeCell ref="V17:W17"/>
    <mergeCell ref="X17:Y17"/>
    <mergeCell ref="Z17:AA17"/>
    <mergeCell ref="AD17:AE17"/>
    <mergeCell ref="AF17:AG17"/>
    <mergeCell ref="AH17:AI17"/>
    <mergeCell ref="AB16:AC17"/>
    <mergeCell ref="AJ17:AK17"/>
    <mergeCell ref="AL17:AM17"/>
    <mergeCell ref="AN17:AN18"/>
    <mergeCell ref="AO17:AO18"/>
    <mergeCell ref="AD16:AO16"/>
  </mergeCells>
  <conditionalFormatting sqref="F20:F26 V29:AA29 L31:P31 AN31:AO31 L33:AA33 I33:I37 D86 AF52:AF53 AG52 AP54:AP61 AP67 I63:J65 J34:U35 J36 AN67:AO70 AN66 AB60:AC60 AN63:AN64 AB56:AC56 AN39:AO39 AN56:AO56 AB63:AC64 AB67:AC70 I86:AI86 AB65:AN65 AB54:AO54 AB33:AP36 AD30:AF32 V31:W31 L20:AA28 Z31:AA31 I54:J54 K62:K65 AN62:AP62 L87:L89 O87 AD39:AI39 I39:U39 J37:AP37 K59:K60 AD66:AF70 AB72:AF74 AD87:AD89 AF87:AF89 AH87:AH89 I67:K74 K52:K54 I52:J52 AN52:AP53 AB52:AD53 I51:AP51 I56:K56 I55:AO55 AN86:AO89 I85:AO85 L43:L50 I44:K50 B38:AO38 AP38:AP43 I40:AO42 I77:K84 I87:J89 AB77:AF84 C75:K76 AN58:AO60 AG78:AG80 AP75:AP76 B43:H52 M43:AO43 M44:AP50 AN72:AO84">
    <cfRule type="cellIs" dxfId="2785" priority="910" operator="equal">
      <formula>0</formula>
    </cfRule>
  </conditionalFormatting>
  <conditionalFormatting sqref="F20:F26 V29:AA29 L31:P31 AN31:AO31 L33:AA33 I33:I37 AF52:AF53 AG52 AP54:AP61 AP67 I63:J65 J34:U35 J36 AN67:AO70 AN66 AB60:AC60 AN63:AN64 AB56:AC56 AN39:AO39 AN56:AO56 AB63:AC64 AB67:AC70 AB65:AN65 AB54:AO54 AB33:AP36 AD30:AF32 V31:W31 L20:AA28 Z31:AA31 I54:J54 I86:AI86 K62:K65 AN62:AP62 L87:L89 O87 AD39:AI39 I39:U39 J37:AP37 K59:K60 AD66:AF70 AB72:AF74 AD87:AD89 AF87:AF89 AH87:AH89 AP38:AP43 K52:K54 I52:J52 AN52:AP53 AB52:AD53 I51:AP51 I56:K56 I55:AO55 AN86:AO89 I85:AO85 L43:L50 I44:K50 I40:AO42 I67:K84 I87:J89 AB77:AF84 AN58:AO60 AG78:AG80 AP75:AP76 M43:AO43 M44:AP50 AN72:AO84">
    <cfRule type="cellIs" dxfId="2784" priority="909" operator="equal">
      <formula>0</formula>
    </cfRule>
  </conditionalFormatting>
  <conditionalFormatting sqref="V29:AA29 L31:P31 AN31:AO31 L33:AA33 I33:I37 AF52:AF53 AG52 AP54:AP61 AP67 F66:H66 F63:J65 J34:U35 J36 AN67:AO70 AN66 AB60:AC60 AN63:AN64 AB56:AC56 AN39:AO39 AN56:AO56 AB63:AC64 AB67:AC70 AB65:AN65 AB54:AO54 AB33:AP36 AD30:AF32 V31:W31 L20:AA28 Z31:AA31 F54:J54 I86:AI86 K62:K65 F57:H62 AN62:AP62 L87:L89 O87 AD39:AI39 F39:U39 J37:AP37 K59:K60 AD66:AF70 AB72:AF74 AD87:AD89 AF87:AF89 AH87:AH89 AP38:AP43 F43:H43 K52:K54 F52:J52 AN52:AP53 AB52:AD53 F51:AP51 F56:K56 F55:AO55 AN86:AO89 I85:AO85 L43:L50 I58:K58 F40:AO42 I67:K84 I87:J89 AB77:AF84 F44:K50 AN58:AO60 AG78:AG80 AP75:AP76 M43:AO43 M44:AP50 AN72:AO84">
    <cfRule type="cellIs" dxfId="2783" priority="908" operator="equal">
      <formula>0</formula>
    </cfRule>
  </conditionalFormatting>
  <conditionalFormatting sqref="AP1:AP3">
    <cfRule type="cellIs" dxfId="2782" priority="907" operator="equal">
      <formula>0</formula>
    </cfRule>
  </conditionalFormatting>
  <conditionalFormatting sqref="D20:D26 AN31:AO31 I33:I37 AF52:AF53 AG52 AP54:AP61 AP67 I63:J65 J34:K35 J36 AN67:AO70 AN66 AB60:AC60 AN63:AN64 AB56:AC56 AN39:AO39 AN56:AO56 AB63:AC64 AB65:AN65 AB54:AO54 AB33:AP36 AD30:AF32 I54:J54 AB67:AC70 K62:K65 AN62:AP62 AD39:AI39 I39:K39 J37:AP37 K59:K60 AD66:AF70 AB72:AF74 AD87:AD89 AF87:AF89 AH87:AH89 AP38:AP43 K52:K54 I52:J52 AN52:AP53 AB52:AD53 I51:AP51 I56:K56 I55:AO55 I86:K86 AN86:AO89 AB86:AI86 I85:AO85 L43:L50 I44:K50 B39:B50 I40:AO42 I67:K84 I87:J89 AB77:AF84 AN58:AO60 AG78:AG80 AP75:AP76 C43:H50 M43:AO43 M44:AP50 AN72:AO84">
    <cfRule type="containsText" dxfId="2781" priority="906" operator="containsText" text="Наименование инвестиционного проекта">
      <formula>NOT(ISERROR(SEARCH("Наименование инвестиционного проекта",B20)))</formula>
    </cfRule>
  </conditionalFormatting>
  <conditionalFormatting sqref="D20:D26">
    <cfRule type="cellIs" dxfId="2780" priority="905" operator="equal">
      <formula>0</formula>
    </cfRule>
  </conditionalFormatting>
  <conditionalFormatting sqref="B20:C20">
    <cfRule type="cellIs" dxfId="2779" priority="904" operator="equal">
      <formula>0</formula>
    </cfRule>
  </conditionalFormatting>
  <conditionalFormatting sqref="B20">
    <cfRule type="cellIs" dxfId="2778" priority="902" operator="equal">
      <formula>0</formula>
    </cfRule>
    <cfRule type="cellIs" dxfId="2777" priority="903" operator="equal">
      <formula>0</formula>
    </cfRule>
  </conditionalFormatting>
  <conditionalFormatting sqref="E20:E26">
    <cfRule type="containsText" dxfId="2776" priority="901" operator="containsText" text="Наименование инвестиционного проекта">
      <formula>NOT(ISERROR(SEARCH("Наименование инвестиционного проекта",E20)))</formula>
    </cfRule>
  </conditionalFormatting>
  <conditionalFormatting sqref="E20:E26">
    <cfRule type="cellIs" dxfId="2775" priority="900" operator="equal">
      <formula>0</formula>
    </cfRule>
  </conditionalFormatting>
  <conditionalFormatting sqref="G20:H26 J34:K35 J36 J39:K39 J75:K76">
    <cfRule type="cellIs" dxfId="2774" priority="898" operator="equal">
      <formula>0</formula>
    </cfRule>
    <cfRule type="cellIs" dxfId="2773" priority="899" operator="equal">
      <formula>0</formula>
    </cfRule>
  </conditionalFormatting>
  <conditionalFormatting sqref="G20:H26">
    <cfRule type="cellIs" dxfId="2772" priority="897" operator="equal">
      <formula>0</formula>
    </cfRule>
  </conditionalFormatting>
  <conditionalFormatting sqref="G20:H26">
    <cfRule type="cellIs" dxfId="2771" priority="896" operator="equal">
      <formula>0</formula>
    </cfRule>
  </conditionalFormatting>
  <conditionalFormatting sqref="D27:E29">
    <cfRule type="containsText" dxfId="2770" priority="895" operator="containsText" text="Наименование инвестиционного проекта">
      <formula>NOT(ISERROR(SEARCH("Наименование инвестиционного проекта",D27)))</formula>
    </cfRule>
  </conditionalFormatting>
  <conditionalFormatting sqref="F27:H29">
    <cfRule type="cellIs" dxfId="2769" priority="893" operator="equal">
      <formula>0</formula>
    </cfRule>
    <cfRule type="cellIs" dxfId="2768" priority="894" operator="equal">
      <formula>0</formula>
    </cfRule>
  </conditionalFormatting>
  <conditionalFormatting sqref="D27:H29">
    <cfRule type="cellIs" dxfId="2767" priority="892" operator="equal">
      <formula>0</formula>
    </cfRule>
  </conditionalFormatting>
  <conditionalFormatting sqref="F27:H29">
    <cfRule type="cellIs" dxfId="2766" priority="891" operator="equal">
      <formula>0</formula>
    </cfRule>
  </conditionalFormatting>
  <conditionalFormatting sqref="B29:C29 B28">
    <cfRule type="cellIs" dxfId="2765" priority="890" operator="equal">
      <formula>0</formula>
    </cfRule>
  </conditionalFormatting>
  <conditionalFormatting sqref="C27:C28">
    <cfRule type="cellIs" dxfId="2764" priority="889" operator="equal">
      <formula>0</formula>
    </cfRule>
  </conditionalFormatting>
  <conditionalFormatting sqref="D30:H32 B30:B32">
    <cfRule type="cellIs" dxfId="2763" priority="888" operator="equal">
      <formula>0</formula>
    </cfRule>
  </conditionalFormatting>
  <conditionalFormatting sqref="C30:C32">
    <cfRule type="cellIs" dxfId="2762" priority="887" operator="equal">
      <formula>0</formula>
    </cfRule>
  </conditionalFormatting>
  <conditionalFormatting sqref="B51:H52 D56:H58 B68:C68 B69:D74 F69:G74 B54:H55 B65:H67 D63:H64 C39:H42 B59:H62 F77:G85 B77:D77 I58:K58 B75:B76 B81:D81 B83:D85 H72:H74 H78:H83 B78:B80 D78:D80 F80:H80">
    <cfRule type="containsText" dxfId="2761" priority="886" operator="containsText" text="Наименование инвестиционного проекта">
      <formula>NOT(ISERROR(SEARCH("Наименование инвестиционного проекта",B39)))</formula>
    </cfRule>
  </conditionalFormatting>
  <conditionalFormatting sqref="B53">
    <cfRule type="containsText" dxfId="2760" priority="885" operator="containsText" text="Наименование инвестиционного проекта">
      <formula>NOT(ISERROR(SEARCH("Наименование инвестиционного проекта",B53)))</formula>
    </cfRule>
  </conditionalFormatting>
  <conditionalFormatting sqref="F39:H40">
    <cfRule type="cellIs" dxfId="2759" priority="883" operator="equal">
      <formula>0</formula>
    </cfRule>
    <cfRule type="cellIs" dxfId="2758" priority="884" operator="equal">
      <formula>0</formula>
    </cfRule>
  </conditionalFormatting>
  <conditionalFormatting sqref="D56:H58 B68:C68 B54:H55 B65:H67 B39:H42 D63:H64 B53 B59:H62 B77:H77 I58:K58 B75:B76 B81:G81 B84:H85 E82:G82 B69:H74 B83:G83 H81:H83 B78:B80 D78:H80">
    <cfRule type="cellIs" dxfId="2757" priority="882" operator="equal">
      <formula>0</formula>
    </cfRule>
  </conditionalFormatting>
  <conditionalFormatting sqref="F67:H67 F69:G74 F77:G85 H72:H74 H78:H83 F80:H80">
    <cfRule type="cellIs" dxfId="2756" priority="881" operator="equal">
      <formula>0</formula>
    </cfRule>
  </conditionalFormatting>
  <conditionalFormatting sqref="D53">
    <cfRule type="containsText" dxfId="2755" priority="880" operator="containsText" text="Наименование инвестиционного проекта">
      <formula>NOT(ISERROR(SEARCH("Наименование инвестиционного проекта",D53)))</formula>
    </cfRule>
  </conditionalFormatting>
  <conditionalFormatting sqref="D53 I39:K39 I75:K76 I77">
    <cfRule type="cellIs" dxfId="2754" priority="879" operator="equal">
      <formula>0</formula>
    </cfRule>
  </conditionalFormatting>
  <conditionalFormatting sqref="B33 D33:H33 B34:H37">
    <cfRule type="cellIs" dxfId="2753" priority="878" operator="equal">
      <formula>0</formula>
    </cfRule>
  </conditionalFormatting>
  <conditionalFormatting sqref="B56:C56">
    <cfRule type="cellIs" dxfId="2752" priority="876" operator="equal">
      <formula>0</formula>
    </cfRule>
  </conditionalFormatting>
  <conditionalFormatting sqref="B56:C56">
    <cfRule type="cellIs" dxfId="2751" priority="875" operator="equal">
      <formula>0</formula>
    </cfRule>
  </conditionalFormatting>
  <conditionalFormatting sqref="B57:C58">
    <cfRule type="cellIs" dxfId="2750" priority="874" operator="equal">
      <formula>0</formula>
    </cfRule>
  </conditionalFormatting>
  <conditionalFormatting sqref="B57:C58">
    <cfRule type="cellIs" dxfId="2749" priority="873" operator="equal">
      <formula>0</formula>
    </cfRule>
  </conditionalFormatting>
  <conditionalFormatting sqref="B63:C63">
    <cfRule type="cellIs" dxfId="2748" priority="872" operator="equal">
      <formula>0</formula>
    </cfRule>
  </conditionalFormatting>
  <conditionalFormatting sqref="B63:C63">
    <cfRule type="cellIs" dxfId="2747" priority="871" operator="equal">
      <formula>0</formula>
    </cfRule>
  </conditionalFormatting>
  <conditionalFormatting sqref="B64:C64">
    <cfRule type="cellIs" dxfId="2746" priority="870" operator="equal">
      <formula>0</formula>
    </cfRule>
  </conditionalFormatting>
  <conditionalFormatting sqref="B64:C64">
    <cfRule type="cellIs" dxfId="2745" priority="869" operator="equal">
      <formula>0</formula>
    </cfRule>
  </conditionalFormatting>
  <conditionalFormatting sqref="D68:H68">
    <cfRule type="cellIs" dxfId="2744" priority="868" operator="equal">
      <formula>0</formula>
    </cfRule>
  </conditionalFormatting>
  <conditionalFormatting sqref="C33">
    <cfRule type="cellIs" dxfId="2743" priority="867" operator="equal">
      <formula>0</formula>
    </cfRule>
  </conditionalFormatting>
  <conditionalFormatting sqref="I31">
    <cfRule type="containsText" dxfId="2742" priority="866" operator="containsText" text="Наименование инвестиционного проекта">
      <formula>NOT(ISERROR(SEARCH("Наименование инвестиционного проекта",I31)))</formula>
    </cfRule>
  </conditionalFormatting>
  <conditionalFormatting sqref="I20:I29">
    <cfRule type="cellIs" dxfId="2741" priority="864" operator="equal">
      <formula>0</formula>
    </cfRule>
    <cfRule type="cellIs" dxfId="2740" priority="865" operator="equal">
      <formula>0</formula>
    </cfRule>
  </conditionalFormatting>
  <conditionalFormatting sqref="I20:I29 I31">
    <cfRule type="cellIs" dxfId="2739" priority="863" operator="equal">
      <formula>0</formula>
    </cfRule>
  </conditionalFormatting>
  <conditionalFormatting sqref="I20:I29 I31">
    <cfRule type="cellIs" dxfId="2738" priority="862" operator="equal">
      <formula>0</formula>
    </cfRule>
  </conditionalFormatting>
  <conditionalFormatting sqref="I20:I29 I31">
    <cfRule type="cellIs" dxfId="2737" priority="861" operator="equal">
      <formula>0</formula>
    </cfRule>
  </conditionalFormatting>
  <conditionalFormatting sqref="J75 J38:AO38">
    <cfRule type="cellIs" dxfId="2736" priority="860" operator="equal">
      <formula>0</formula>
    </cfRule>
  </conditionalFormatting>
  <conditionalFormatting sqref="J31">
    <cfRule type="containsText" dxfId="2735" priority="859" operator="containsText" text="Наименование инвестиционного проекта">
      <formula>NOT(ISERROR(SEARCH("Наименование инвестиционного проекта",J31)))</formula>
    </cfRule>
  </conditionalFormatting>
  <conditionalFormatting sqref="J20:J29 J31">
    <cfRule type="cellIs" dxfId="2734" priority="857" operator="equal">
      <formula>0</formula>
    </cfRule>
    <cfRule type="cellIs" dxfId="2733" priority="858" operator="equal">
      <formula>0</formula>
    </cfRule>
  </conditionalFormatting>
  <conditionalFormatting sqref="J20:J29 J31">
    <cfRule type="cellIs" dxfId="2732" priority="856" operator="equal">
      <formula>0</formula>
    </cfRule>
  </conditionalFormatting>
  <conditionalFormatting sqref="J20:J29 J31">
    <cfRule type="cellIs" dxfId="2731" priority="855" operator="equal">
      <formula>0</formula>
    </cfRule>
  </conditionalFormatting>
  <conditionalFormatting sqref="J20:J29 J31">
    <cfRule type="cellIs" dxfId="2730" priority="854" operator="equal">
      <formula>0</formula>
    </cfRule>
  </conditionalFormatting>
  <conditionalFormatting sqref="J56">
    <cfRule type="cellIs" dxfId="2729" priority="853" operator="equal">
      <formula>0</formula>
    </cfRule>
  </conditionalFormatting>
  <conditionalFormatting sqref="J63:J65">
    <cfRule type="cellIs" dxfId="2728" priority="851" operator="equal">
      <formula>0</formula>
    </cfRule>
    <cfRule type="cellIs" dxfId="2727" priority="852" operator="equal">
      <formula>0</formula>
    </cfRule>
  </conditionalFormatting>
  <conditionalFormatting sqref="K20:K29">
    <cfRule type="cellIs" dxfId="2726" priority="849" operator="equal">
      <formula>0</formula>
    </cfRule>
    <cfRule type="cellIs" dxfId="2725" priority="850" operator="equal">
      <formula>0</formula>
    </cfRule>
  </conditionalFormatting>
  <conditionalFormatting sqref="K20:K29">
    <cfRule type="cellIs" dxfId="2724" priority="848" operator="equal">
      <formula>0</formula>
    </cfRule>
  </conditionalFormatting>
  <conditionalFormatting sqref="K20:K29">
    <cfRule type="cellIs" dxfId="2723" priority="847" operator="equal">
      <formula>0</formula>
    </cfRule>
  </conditionalFormatting>
  <conditionalFormatting sqref="K20:K29">
    <cfRule type="cellIs" dxfId="2722" priority="846" operator="equal">
      <formula>0</formula>
    </cfRule>
  </conditionalFormatting>
  <conditionalFormatting sqref="K60">
    <cfRule type="cellIs" dxfId="2721" priority="844" operator="equal">
      <formula>0</formula>
    </cfRule>
    <cfRule type="cellIs" dxfId="2720" priority="845" operator="equal">
      <formula>0</formula>
    </cfRule>
  </conditionalFormatting>
  <conditionalFormatting sqref="K56">
    <cfRule type="cellIs" dxfId="2719" priority="838" operator="equal">
      <formula>0</formula>
    </cfRule>
    <cfRule type="cellIs" dxfId="2718" priority="840" operator="equal">
      <formula>0</formula>
    </cfRule>
    <cfRule type="cellIs" dxfId="2717" priority="841" operator="equal">
      <formula>0</formula>
    </cfRule>
    <cfRule type="cellIs" dxfId="2716" priority="842" operator="equal">
      <formula>0</formula>
    </cfRule>
    <cfRule type="cellIs" dxfId="2715" priority="843" operator="equal">
      <formula>0</formula>
    </cfRule>
  </conditionalFormatting>
  <conditionalFormatting sqref="K56">
    <cfRule type="cellIs" dxfId="2714" priority="839" operator="equal">
      <formula>0</formula>
    </cfRule>
  </conditionalFormatting>
  <conditionalFormatting sqref="AB31 AB39">
    <cfRule type="containsText" dxfId="2713" priority="837" operator="containsText" text="Наименование инвестиционного проекта">
      <formula>NOT(ISERROR(SEARCH("Наименование инвестиционного проекта",AB31)))</formula>
    </cfRule>
  </conditionalFormatting>
  <conditionalFormatting sqref="AB20:AB29">
    <cfRule type="cellIs" dxfId="2712" priority="835" operator="equal">
      <formula>0</formula>
    </cfRule>
    <cfRule type="cellIs" dxfId="2711" priority="836" operator="equal">
      <formula>0</formula>
    </cfRule>
  </conditionalFormatting>
  <conditionalFormatting sqref="AB20:AB29 AB39 AB31">
    <cfRule type="cellIs" dxfId="2710" priority="834" operator="equal">
      <formula>0</formula>
    </cfRule>
  </conditionalFormatting>
  <conditionalFormatting sqref="AB20:AB29 AB39 AB31">
    <cfRule type="cellIs" dxfId="2709" priority="833" operator="equal">
      <formula>0</formula>
    </cfRule>
  </conditionalFormatting>
  <conditionalFormatting sqref="AB20:AB29 AB39 AB31">
    <cfRule type="cellIs" dxfId="2708" priority="832" operator="equal">
      <formula>0</formula>
    </cfRule>
  </conditionalFormatting>
  <conditionalFormatting sqref="AC31 AC39">
    <cfRule type="containsText" dxfId="2707" priority="831" operator="containsText" text="Наименование инвестиционного проекта">
      <formula>NOT(ISERROR(SEARCH("Наименование инвестиционного проекта",AC31)))</formula>
    </cfRule>
  </conditionalFormatting>
  <conditionalFormatting sqref="AC20:AC29">
    <cfRule type="cellIs" dxfId="2706" priority="829" operator="equal">
      <formula>0</formula>
    </cfRule>
    <cfRule type="cellIs" dxfId="2705" priority="830" operator="equal">
      <formula>0</formula>
    </cfRule>
  </conditionalFormatting>
  <conditionalFormatting sqref="AC20:AC29 AC39 AC31">
    <cfRule type="cellIs" dxfId="2704" priority="828" operator="equal">
      <formula>0</formula>
    </cfRule>
  </conditionalFormatting>
  <conditionalFormatting sqref="AC20:AC29 AC39 AC31">
    <cfRule type="cellIs" dxfId="2703" priority="827" operator="equal">
      <formula>0</formula>
    </cfRule>
  </conditionalFormatting>
  <conditionalFormatting sqref="AC20:AC29 AC39 AC31">
    <cfRule type="cellIs" dxfId="2702" priority="826" operator="equal">
      <formula>0</formula>
    </cfRule>
  </conditionalFormatting>
  <conditionalFormatting sqref="AD20:AD29">
    <cfRule type="cellIs" dxfId="2701" priority="824" operator="equal">
      <formula>0</formula>
    </cfRule>
    <cfRule type="cellIs" dxfId="2700" priority="825" operator="equal">
      <formula>0</formula>
    </cfRule>
  </conditionalFormatting>
  <conditionalFormatting sqref="AD20:AD29">
    <cfRule type="cellIs" dxfId="2699" priority="823" operator="equal">
      <formula>0</formula>
    </cfRule>
  </conditionalFormatting>
  <conditionalFormatting sqref="AD20:AD29">
    <cfRule type="cellIs" dxfId="2698" priority="822" operator="equal">
      <formula>0</formula>
    </cfRule>
  </conditionalFormatting>
  <conditionalFormatting sqref="AD20:AD29">
    <cfRule type="cellIs" dxfId="2697" priority="821" operator="equal">
      <formula>0</formula>
    </cfRule>
  </conditionalFormatting>
  <conditionalFormatting sqref="AE52:AE53">
    <cfRule type="containsText" dxfId="2696" priority="820" operator="containsText" text="Наименование инвестиционного проекта">
      <formula>NOT(ISERROR(SEARCH("Наименование инвестиционного проекта",AE52)))</formula>
    </cfRule>
  </conditionalFormatting>
  <conditionalFormatting sqref="AE20:AE29">
    <cfRule type="cellIs" dxfId="2695" priority="818" operator="equal">
      <formula>0</formula>
    </cfRule>
    <cfRule type="cellIs" dxfId="2694" priority="819" operator="equal">
      <formula>0</formula>
    </cfRule>
  </conditionalFormatting>
  <conditionalFormatting sqref="AE20:AE29 AE52:AE53">
    <cfRule type="cellIs" dxfId="2693" priority="817" operator="equal">
      <formula>0</formula>
    </cfRule>
  </conditionalFormatting>
  <conditionalFormatting sqref="AE20:AE29 AE52:AE53">
    <cfRule type="cellIs" dxfId="2692" priority="816" operator="equal">
      <formula>0</formula>
    </cfRule>
  </conditionalFormatting>
  <conditionalFormatting sqref="AE20:AE29 AE52:AE53">
    <cfRule type="cellIs" dxfId="2691" priority="815" operator="equal">
      <formula>0</formula>
    </cfRule>
  </conditionalFormatting>
  <conditionalFormatting sqref="AG53">
    <cfRule type="containsText" dxfId="2690" priority="814" operator="containsText" text="Наименование инвестиционного проекта">
      <formula>NOT(ISERROR(SEARCH("Наименование инвестиционного проекта",AG53)))</formula>
    </cfRule>
  </conditionalFormatting>
  <conditionalFormatting sqref="AF20:AF29">
    <cfRule type="cellIs" dxfId="2689" priority="812" operator="equal">
      <formula>0</formula>
    </cfRule>
    <cfRule type="cellIs" dxfId="2688" priority="813" operator="equal">
      <formula>0</formula>
    </cfRule>
  </conditionalFormatting>
  <conditionalFormatting sqref="AF20:AF29 AG53">
    <cfRule type="cellIs" dxfId="2687" priority="811" operator="equal">
      <formula>0</formula>
    </cfRule>
  </conditionalFormatting>
  <conditionalFormatting sqref="AF20:AF29 AG53">
    <cfRule type="cellIs" dxfId="2686" priority="810" operator="equal">
      <formula>0</formula>
    </cfRule>
  </conditionalFormatting>
  <conditionalFormatting sqref="AF20:AF29 AG53">
    <cfRule type="cellIs" dxfId="2685" priority="809" operator="equal">
      <formula>0</formula>
    </cfRule>
  </conditionalFormatting>
  <conditionalFormatting sqref="AG67:AG70 AG31 AG72:AG74 AG77 AG81:AG84">
    <cfRule type="containsText" dxfId="2684" priority="808" operator="containsText" text="Наименование инвестиционного проекта">
      <formula>NOT(ISERROR(SEARCH("Наименование инвестиционного проекта",AG31)))</formula>
    </cfRule>
  </conditionalFormatting>
  <conditionalFormatting sqref="AG20:AG29">
    <cfRule type="cellIs" dxfId="2683" priority="806" operator="equal">
      <formula>0</formula>
    </cfRule>
    <cfRule type="cellIs" dxfId="2682" priority="807" operator="equal">
      <formula>0</formula>
    </cfRule>
  </conditionalFormatting>
  <conditionalFormatting sqref="AG67:AG70 AG20:AG29 AG31 AG72:AG74 AG77 AG81:AG84">
    <cfRule type="cellIs" dxfId="2681" priority="805" operator="equal">
      <formula>0</formula>
    </cfRule>
  </conditionalFormatting>
  <conditionalFormatting sqref="AG67:AG70 AG20:AG29 AG31 AG72:AG74 AG77 AG81:AG84">
    <cfRule type="cellIs" dxfId="2680" priority="804" operator="equal">
      <formula>0</formula>
    </cfRule>
  </conditionalFormatting>
  <conditionalFormatting sqref="AG67:AG70 AG20:AG29 AG31 AG72:AG74 AG77 AG81:AG84">
    <cfRule type="cellIs" dxfId="2679" priority="803" operator="equal">
      <formula>0</formula>
    </cfRule>
  </conditionalFormatting>
  <conditionalFormatting sqref="AH31 AH52:AH53 AI53:AM53 AH67:AH70 AH72:AH74 AH77:AH84">
    <cfRule type="containsText" dxfId="2678" priority="802" operator="containsText" text="Наименование инвестиционного проекта">
      <formula>NOT(ISERROR(SEARCH("Наименование инвестиционного проекта",AH31)))</formula>
    </cfRule>
  </conditionalFormatting>
  <conditionalFormatting sqref="AH20:AH29">
    <cfRule type="cellIs" dxfId="2677" priority="800" operator="equal">
      <formula>0</formula>
    </cfRule>
    <cfRule type="cellIs" dxfId="2676" priority="801" operator="equal">
      <formula>0</formula>
    </cfRule>
  </conditionalFormatting>
  <conditionalFormatting sqref="AH20:AH29 AH52:AH53 AH31 AI53:AM53 AH67:AH70 AH72:AH74 AH77:AH84">
    <cfRule type="cellIs" dxfId="2675" priority="799" operator="equal">
      <formula>0</formula>
    </cfRule>
  </conditionalFormatting>
  <conditionalFormatting sqref="AH20:AH29 AH52:AH53 AH31 AI53:AM53 AH67:AH70 AH72:AH74 AH77:AH84">
    <cfRule type="cellIs" dxfId="2674" priority="798" operator="equal">
      <formula>0</formula>
    </cfRule>
  </conditionalFormatting>
  <conditionalFormatting sqref="AH20:AH29 AH52:AH53 AH31 AI53:AM53 AH67:AH70 AH72:AH74 AH77:AH84">
    <cfRule type="cellIs" dxfId="2673" priority="797" operator="equal">
      <formula>0</formula>
    </cfRule>
  </conditionalFormatting>
  <conditionalFormatting sqref="AI31 AI67:AI70 AI52 AI72:AI74 AI77:AI84">
    <cfRule type="containsText" dxfId="2672" priority="796" operator="containsText" text="Наименование инвестиционного проекта">
      <formula>NOT(ISERROR(SEARCH("Наименование инвестиционного проекта",AI31)))</formula>
    </cfRule>
  </conditionalFormatting>
  <conditionalFormatting sqref="AI20:AI29">
    <cfRule type="cellIs" dxfId="2671" priority="794" operator="equal">
      <formula>0</formula>
    </cfRule>
    <cfRule type="cellIs" dxfId="2670" priority="795" operator="equal">
      <formula>0</formula>
    </cfRule>
  </conditionalFormatting>
  <conditionalFormatting sqref="AI31 AI67:AI70 AI52 AI20:AI29 AI72:AI74 AI77:AI84">
    <cfRule type="cellIs" dxfId="2669" priority="793" operator="equal">
      <formula>0</formula>
    </cfRule>
  </conditionalFormatting>
  <conditionalFormatting sqref="AI31 AI67:AI70 AI52 AI20:AI29 AI72:AI74 AI77:AI84">
    <cfRule type="cellIs" dxfId="2668" priority="792" operator="equal">
      <formula>0</formula>
    </cfRule>
  </conditionalFormatting>
  <conditionalFormatting sqref="AI31 AI67:AI70 AI52 AI20:AI29 AI72:AI74 AI77:AI84">
    <cfRule type="cellIs" dxfId="2667" priority="791" operator="equal">
      <formula>0</formula>
    </cfRule>
  </conditionalFormatting>
  <conditionalFormatting sqref="AO22:AO25">
    <cfRule type="cellIs" dxfId="2666" priority="789" operator="equal">
      <formula>0</formula>
    </cfRule>
    <cfRule type="cellIs" dxfId="2665" priority="790" operator="equal">
      <formula>0</formula>
    </cfRule>
  </conditionalFormatting>
  <conditionalFormatting sqref="AO20:AO29">
    <cfRule type="cellIs" dxfId="2664" priority="788" operator="equal">
      <formula>0</formula>
    </cfRule>
  </conditionalFormatting>
  <conditionalFormatting sqref="AO22:AO25">
    <cfRule type="cellIs" dxfId="2663" priority="787" operator="equal">
      <formula>0</formula>
    </cfRule>
  </conditionalFormatting>
  <conditionalFormatting sqref="AO22:AO25">
    <cfRule type="cellIs" dxfId="2662" priority="786" operator="equal">
      <formula>0</formula>
    </cfRule>
  </conditionalFormatting>
  <conditionalFormatting sqref="AO20">
    <cfRule type="cellIs" dxfId="2661" priority="784" operator="equal">
      <formula>0</formula>
    </cfRule>
    <cfRule type="cellIs" dxfId="2660" priority="785" operator="equal">
      <formula>0</formula>
    </cfRule>
  </conditionalFormatting>
  <conditionalFormatting sqref="AO20">
    <cfRule type="cellIs" dxfId="2659" priority="783" operator="equal">
      <formula>0</formula>
    </cfRule>
  </conditionalFormatting>
  <conditionalFormatting sqref="AO20">
    <cfRule type="cellIs" dxfId="2658" priority="782" operator="equal">
      <formula>0</formula>
    </cfRule>
  </conditionalFormatting>
  <conditionalFormatting sqref="AO21:AO26">
    <cfRule type="cellIs" dxfId="2657" priority="780" operator="equal">
      <formula>0</formula>
    </cfRule>
    <cfRule type="cellIs" dxfId="2656" priority="781" operator="equal">
      <formula>0</formula>
    </cfRule>
  </conditionalFormatting>
  <conditionalFormatting sqref="AO21:AO26">
    <cfRule type="cellIs" dxfId="2655" priority="779" operator="equal">
      <formula>0</formula>
    </cfRule>
  </conditionalFormatting>
  <conditionalFormatting sqref="AO21:AO26">
    <cfRule type="cellIs" dxfId="2654" priority="778" operator="equal">
      <formula>0</formula>
    </cfRule>
  </conditionalFormatting>
  <conditionalFormatting sqref="AO27:AO29">
    <cfRule type="cellIs" dxfId="2653" priority="776" operator="equal">
      <formula>0</formula>
    </cfRule>
    <cfRule type="cellIs" dxfId="2652" priority="777" operator="equal">
      <formula>0</formula>
    </cfRule>
  </conditionalFormatting>
  <conditionalFormatting sqref="AO27:AO29">
    <cfRule type="cellIs" dxfId="2651" priority="775" operator="equal">
      <formula>0</formula>
    </cfRule>
  </conditionalFormatting>
  <conditionalFormatting sqref="AO27:AO29">
    <cfRule type="cellIs" dxfId="2650" priority="774" operator="equal">
      <formula>0</formula>
    </cfRule>
  </conditionalFormatting>
  <conditionalFormatting sqref="AO63:AO64">
    <cfRule type="containsText" dxfId="2649" priority="770" operator="containsText" text="Наименование инвестиционного проекта">
      <formula>NOT(ISERROR(SEARCH("Наименование инвестиционного проекта",AO63)))</formula>
    </cfRule>
  </conditionalFormatting>
  <conditionalFormatting sqref="AO63:AO64">
    <cfRule type="cellIs" dxfId="2648" priority="769" operator="equal">
      <formula>0</formula>
    </cfRule>
  </conditionalFormatting>
  <conditionalFormatting sqref="AO63:AO64">
    <cfRule type="cellIs" dxfId="2647" priority="768" operator="equal">
      <formula>0</formula>
    </cfRule>
  </conditionalFormatting>
  <conditionalFormatting sqref="AO63:AO64">
    <cfRule type="cellIs" dxfId="2646" priority="767" operator="equal">
      <formula>0</formula>
    </cfRule>
  </conditionalFormatting>
  <conditionalFormatting sqref="AO65:AO66">
    <cfRule type="containsText" dxfId="2645" priority="766" operator="containsText" text="Наименование инвестиционного проекта">
      <formula>NOT(ISERROR(SEARCH("Наименование инвестиционного проекта",AO65)))</formula>
    </cfRule>
  </conditionalFormatting>
  <conditionalFormatting sqref="AO65:AO66">
    <cfRule type="cellIs" dxfId="2644" priority="765" operator="equal">
      <formula>0</formula>
    </cfRule>
  </conditionalFormatting>
  <conditionalFormatting sqref="AO65:AO66">
    <cfRule type="cellIs" dxfId="2643" priority="764" operator="equal">
      <formula>0</formula>
    </cfRule>
  </conditionalFormatting>
  <conditionalFormatting sqref="AO65:AO66">
    <cfRule type="cellIs" dxfId="2642" priority="763" operator="equal">
      <formula>0</formula>
    </cfRule>
  </conditionalFormatting>
  <conditionalFormatting sqref="AP63:AP66 AP31:AP32 AP69:AP74 AP77:AP85">
    <cfRule type="containsText" dxfId="2641" priority="757" operator="containsText" text="Наименование инвестиционного проекта">
      <formula>NOT(ISERROR(SEARCH("Наименование инвестиционного проекта",AP31)))</formula>
    </cfRule>
  </conditionalFormatting>
  <conditionalFormatting sqref="AP63:AP66 AP69:AP74 AP20:AP32 AP77:AP85">
    <cfRule type="cellIs" dxfId="2640" priority="756" operator="equal">
      <formula>0</formula>
    </cfRule>
  </conditionalFormatting>
  <conditionalFormatting sqref="AP63:AP66 AP31:AP32 AP69:AP74 AP77:AP85">
    <cfRule type="cellIs" dxfId="2639" priority="755" operator="equal">
      <formula>0</formula>
    </cfRule>
  </conditionalFormatting>
  <conditionalFormatting sqref="AP63:AP66 AP31:AP32 AP69:AP74 AP77:AP85">
    <cfRule type="cellIs" dxfId="2638" priority="754" operator="equal">
      <formula>0</formula>
    </cfRule>
  </conditionalFormatting>
  <conditionalFormatting sqref="AN20:AN29">
    <cfRule type="cellIs" dxfId="2637" priority="761" operator="equal">
      <formula>0</formula>
    </cfRule>
    <cfRule type="cellIs" dxfId="2636" priority="762" operator="equal">
      <formula>0</formula>
    </cfRule>
  </conditionalFormatting>
  <conditionalFormatting sqref="AN20:AN29">
    <cfRule type="cellIs" dxfId="2635" priority="760" operator="equal">
      <formula>0</formula>
    </cfRule>
  </conditionalFormatting>
  <conditionalFormatting sqref="AN20:AN29">
    <cfRule type="cellIs" dxfId="2634" priority="759" operator="equal">
      <formula>0</formula>
    </cfRule>
  </conditionalFormatting>
  <conditionalFormatting sqref="AN20:AN29">
    <cfRule type="cellIs" dxfId="2633" priority="758" operator="equal">
      <formula>0</formula>
    </cfRule>
  </conditionalFormatting>
  <conditionalFormatting sqref="AP20">
    <cfRule type="cellIs" dxfId="2632" priority="752" operator="equal">
      <formula>0</formula>
    </cfRule>
    <cfRule type="cellIs" dxfId="2631" priority="753" operator="equal">
      <formula>0</formula>
    </cfRule>
  </conditionalFormatting>
  <conditionalFormatting sqref="AP20">
    <cfRule type="cellIs" dxfId="2630" priority="751" operator="equal">
      <formula>0</formula>
    </cfRule>
  </conditionalFormatting>
  <conditionalFormatting sqref="AP20">
    <cfRule type="cellIs" dxfId="2629" priority="750" operator="equal">
      <formula>0</formula>
    </cfRule>
  </conditionalFormatting>
  <conditionalFormatting sqref="AP21:AP26">
    <cfRule type="cellIs" dxfId="2628" priority="748" operator="equal">
      <formula>0</formula>
    </cfRule>
    <cfRule type="cellIs" dxfId="2627" priority="749" operator="equal">
      <formula>0</formula>
    </cfRule>
  </conditionalFormatting>
  <conditionalFormatting sqref="AP21:AP26">
    <cfRule type="cellIs" dxfId="2626" priority="747" operator="equal">
      <formula>0</formula>
    </cfRule>
  </conditionalFormatting>
  <conditionalFormatting sqref="AP21:AP26">
    <cfRule type="cellIs" dxfId="2625" priority="746" operator="equal">
      <formula>0</formula>
    </cfRule>
  </conditionalFormatting>
  <conditionalFormatting sqref="AP27:AP30">
    <cfRule type="cellIs" dxfId="2624" priority="744" operator="equal">
      <formula>0</formula>
    </cfRule>
    <cfRule type="cellIs" dxfId="2623" priority="745" operator="equal">
      <formula>0</formula>
    </cfRule>
  </conditionalFormatting>
  <conditionalFormatting sqref="AP27:AP30">
    <cfRule type="cellIs" dxfId="2622" priority="743" operator="equal">
      <formula>0</formula>
    </cfRule>
  </conditionalFormatting>
  <conditionalFormatting sqref="AP27:AP30">
    <cfRule type="cellIs" dxfId="2621" priority="742" operator="equal">
      <formula>0</formula>
    </cfRule>
  </conditionalFormatting>
  <conditionalFormatting sqref="AP85">
    <cfRule type="containsText" dxfId="2620" priority="741" operator="containsText" text="Наименование инвестиционного проекта">
      <formula>NOT(ISERROR(SEARCH("Наименование инвестиционного проекта",AP85)))</formula>
    </cfRule>
  </conditionalFormatting>
  <conditionalFormatting sqref="AP85">
    <cfRule type="cellIs" dxfId="2619" priority="740" operator="equal">
      <formula>0</formula>
    </cfRule>
  </conditionalFormatting>
  <conditionalFormatting sqref="AP85">
    <cfRule type="cellIs" dxfId="2618" priority="739" operator="equal">
      <formula>0</formula>
    </cfRule>
  </conditionalFormatting>
  <conditionalFormatting sqref="AP68">
    <cfRule type="cellIs" dxfId="2617" priority="738" operator="equal">
      <formula>0</formula>
    </cfRule>
  </conditionalFormatting>
  <conditionalFormatting sqref="V34:V35">
    <cfRule type="containsText" dxfId="2616" priority="737" operator="containsText" text="Наименование инвестиционного проекта">
      <formula>NOT(ISERROR(SEARCH("Наименование инвестиционного проекта",V34)))</formula>
    </cfRule>
  </conditionalFormatting>
  <conditionalFormatting sqref="V34:V35">
    <cfRule type="cellIs" dxfId="2615" priority="736" operator="equal">
      <formula>0</formula>
    </cfRule>
  </conditionalFormatting>
  <conditionalFormatting sqref="V34:V35">
    <cfRule type="cellIs" dxfId="2614" priority="735" operator="equal">
      <formula>0</formula>
    </cfRule>
  </conditionalFormatting>
  <conditionalFormatting sqref="V34:V35">
    <cfRule type="cellIs" dxfId="2613" priority="734" operator="equal">
      <formula>0</formula>
    </cfRule>
  </conditionalFormatting>
  <conditionalFormatting sqref="W34:AA35">
    <cfRule type="containsText" dxfId="2612" priority="733" operator="containsText" text="Наименование инвестиционного проекта">
      <formula>NOT(ISERROR(SEARCH("Наименование инвестиционного проекта",W34)))</formula>
    </cfRule>
  </conditionalFormatting>
  <conditionalFormatting sqref="W34:AA35">
    <cfRule type="cellIs" dxfId="2611" priority="731" operator="equal">
      <formula>0</formula>
    </cfRule>
    <cfRule type="cellIs" dxfId="2610" priority="732" operator="equal">
      <formula>0</formula>
    </cfRule>
  </conditionalFormatting>
  <conditionalFormatting sqref="W34:AA35">
    <cfRule type="cellIs" dxfId="2609" priority="730" operator="equal">
      <formula>0</formula>
    </cfRule>
  </conditionalFormatting>
  <conditionalFormatting sqref="W34:AA35">
    <cfRule type="cellIs" dxfId="2608" priority="729" operator="equal">
      <formula>0</formula>
    </cfRule>
  </conditionalFormatting>
  <conditionalFormatting sqref="W34:AA35">
    <cfRule type="cellIs" dxfId="2607" priority="728" operator="equal">
      <formula>0</formula>
    </cfRule>
  </conditionalFormatting>
  <conditionalFormatting sqref="V36">
    <cfRule type="containsText" dxfId="2606" priority="727" operator="containsText" text="Наименование инвестиционного проекта">
      <formula>NOT(ISERROR(SEARCH("Наименование инвестиционного проекта",V36)))</formula>
    </cfRule>
  </conditionalFormatting>
  <conditionalFormatting sqref="V36">
    <cfRule type="cellIs" dxfId="2605" priority="726" operator="equal">
      <formula>0</formula>
    </cfRule>
  </conditionalFormatting>
  <conditionalFormatting sqref="V36">
    <cfRule type="cellIs" dxfId="2604" priority="725" operator="equal">
      <formula>0</formula>
    </cfRule>
  </conditionalFormatting>
  <conditionalFormatting sqref="V36">
    <cfRule type="cellIs" dxfId="2603" priority="724" operator="equal">
      <formula>0</formula>
    </cfRule>
  </conditionalFormatting>
  <conditionalFormatting sqref="W36">
    <cfRule type="containsText" dxfId="2602" priority="723" operator="containsText" text="Наименование инвестиционного проекта">
      <formula>NOT(ISERROR(SEARCH("Наименование инвестиционного проекта",W36)))</formula>
    </cfRule>
  </conditionalFormatting>
  <conditionalFormatting sqref="W36">
    <cfRule type="cellIs" dxfId="2601" priority="721" operator="equal">
      <formula>0</formula>
    </cfRule>
    <cfRule type="cellIs" dxfId="2600" priority="722" operator="equal">
      <formula>0</formula>
    </cfRule>
  </conditionalFormatting>
  <conditionalFormatting sqref="W36">
    <cfRule type="cellIs" dxfId="2599" priority="720" operator="equal">
      <formula>0</formula>
    </cfRule>
  </conditionalFormatting>
  <conditionalFormatting sqref="W36">
    <cfRule type="cellIs" dxfId="2598" priority="719" operator="equal">
      <formula>0</formula>
    </cfRule>
  </conditionalFormatting>
  <conditionalFormatting sqref="W36">
    <cfRule type="cellIs" dxfId="2597" priority="718" operator="equal">
      <formula>0</formula>
    </cfRule>
  </conditionalFormatting>
  <conditionalFormatting sqref="X36 Z36">
    <cfRule type="containsText" dxfId="2596" priority="717" operator="containsText" text="Наименование инвестиционного проекта">
      <formula>NOT(ISERROR(SEARCH("Наименование инвестиционного проекта",X36)))</formula>
    </cfRule>
  </conditionalFormatting>
  <conditionalFormatting sqref="X36 Z36">
    <cfRule type="cellIs" dxfId="2595" priority="716" operator="equal">
      <formula>0</formula>
    </cfRule>
  </conditionalFormatting>
  <conditionalFormatting sqref="X36 Z36">
    <cfRule type="cellIs" dxfId="2594" priority="715" operator="equal">
      <formula>0</formula>
    </cfRule>
  </conditionalFormatting>
  <conditionalFormatting sqref="X36 Z36">
    <cfRule type="cellIs" dxfId="2593" priority="714" operator="equal">
      <formula>0</formula>
    </cfRule>
  </conditionalFormatting>
  <conditionalFormatting sqref="Y36 AA36">
    <cfRule type="containsText" dxfId="2592" priority="713" operator="containsText" text="Наименование инвестиционного проекта">
      <formula>NOT(ISERROR(SEARCH("Наименование инвестиционного проекта",Y36)))</formula>
    </cfRule>
  </conditionalFormatting>
  <conditionalFormatting sqref="Y36 AA36">
    <cfRule type="cellIs" dxfId="2591" priority="711" operator="equal">
      <formula>0</formula>
    </cfRule>
    <cfRule type="cellIs" dxfId="2590" priority="712" operator="equal">
      <formula>0</formula>
    </cfRule>
  </conditionalFormatting>
  <conditionalFormatting sqref="Y36 AA36">
    <cfRule type="cellIs" dxfId="2589" priority="710" operator="equal">
      <formula>0</formula>
    </cfRule>
  </conditionalFormatting>
  <conditionalFormatting sqref="Y36 AA36">
    <cfRule type="cellIs" dxfId="2588" priority="709" operator="equal">
      <formula>0</formula>
    </cfRule>
  </conditionalFormatting>
  <conditionalFormatting sqref="Y36 AA36">
    <cfRule type="cellIs" dxfId="2587" priority="708" operator="equal">
      <formula>0</formula>
    </cfRule>
  </conditionalFormatting>
  <conditionalFormatting sqref="V39 X39 Z39">
    <cfRule type="containsText" dxfId="2586" priority="707" operator="containsText" text="Наименование инвестиционного проекта">
      <formula>NOT(ISERROR(SEARCH("Наименование инвестиционного проекта",V39)))</formula>
    </cfRule>
  </conditionalFormatting>
  <conditionalFormatting sqref="V39 X39 Z39">
    <cfRule type="cellIs" dxfId="2585" priority="706" operator="equal">
      <formula>0</formula>
    </cfRule>
  </conditionalFormatting>
  <conditionalFormatting sqref="V39 X39 Z39">
    <cfRule type="cellIs" dxfId="2584" priority="705" operator="equal">
      <formula>0</formula>
    </cfRule>
  </conditionalFormatting>
  <conditionalFormatting sqref="V39 X39 Z39">
    <cfRule type="cellIs" dxfId="2583" priority="704" operator="equal">
      <formula>0</formula>
    </cfRule>
  </conditionalFormatting>
  <conditionalFormatting sqref="W39 Y39 AA39">
    <cfRule type="containsText" dxfId="2582" priority="703" operator="containsText" text="Наименование инвестиционного проекта">
      <formula>NOT(ISERROR(SEARCH("Наименование инвестиционного проекта",W39)))</formula>
    </cfRule>
  </conditionalFormatting>
  <conditionalFormatting sqref="W39 Y39 AA39">
    <cfRule type="cellIs" dxfId="2581" priority="701" operator="equal">
      <formula>0</formula>
    </cfRule>
    <cfRule type="cellIs" dxfId="2580" priority="702" operator="equal">
      <formula>0</formula>
    </cfRule>
  </conditionalFormatting>
  <conditionalFormatting sqref="W39 Y39 AA39">
    <cfRule type="cellIs" dxfId="2579" priority="700" operator="equal">
      <formula>0</formula>
    </cfRule>
  </conditionalFormatting>
  <conditionalFormatting sqref="W39 Y39 AA39">
    <cfRule type="cellIs" dxfId="2578" priority="699" operator="equal">
      <formula>0</formula>
    </cfRule>
  </conditionalFormatting>
  <conditionalFormatting sqref="W39 Y39 AA39">
    <cfRule type="cellIs" dxfId="2577" priority="698" operator="equal">
      <formula>0</formula>
    </cfRule>
  </conditionalFormatting>
  <conditionalFormatting sqref="V52 X52 Z52">
    <cfRule type="containsText" dxfId="2576" priority="677" operator="containsText" text="Наименование инвестиционного проекта">
      <formula>NOT(ISERROR(SEARCH("Наименование инвестиционного проекта",V52)))</formula>
    </cfRule>
  </conditionalFormatting>
  <conditionalFormatting sqref="V52 X52 Z52">
    <cfRule type="cellIs" dxfId="2575" priority="676" operator="equal">
      <formula>0</formula>
    </cfRule>
  </conditionalFormatting>
  <conditionalFormatting sqref="V52 X52 Z52">
    <cfRule type="cellIs" dxfId="2574" priority="675" operator="equal">
      <formula>0</formula>
    </cfRule>
  </conditionalFormatting>
  <conditionalFormatting sqref="V52 X52 Z52">
    <cfRule type="cellIs" dxfId="2573" priority="674" operator="equal">
      <formula>0</formula>
    </cfRule>
  </conditionalFormatting>
  <conditionalFormatting sqref="W52 Y52 AA52">
    <cfRule type="containsText" dxfId="2572" priority="673" operator="containsText" text="Наименование инвестиционного проекта">
      <formula>NOT(ISERROR(SEARCH("Наименование инвестиционного проекта",W52)))</formula>
    </cfRule>
  </conditionalFormatting>
  <conditionalFormatting sqref="W52 Y52 AA52">
    <cfRule type="cellIs" dxfId="2571" priority="672" operator="equal">
      <formula>0</formula>
    </cfRule>
  </conditionalFormatting>
  <conditionalFormatting sqref="W52 Y52 AA52">
    <cfRule type="cellIs" dxfId="2570" priority="671" operator="equal">
      <formula>0</formula>
    </cfRule>
  </conditionalFormatting>
  <conditionalFormatting sqref="W52 Y52 AA52">
    <cfRule type="cellIs" dxfId="2569" priority="670" operator="equal">
      <formula>0</formula>
    </cfRule>
  </conditionalFormatting>
  <conditionalFormatting sqref="V53">
    <cfRule type="cellIs" dxfId="2568" priority="669" operator="equal">
      <formula>0</formula>
    </cfRule>
  </conditionalFormatting>
  <conditionalFormatting sqref="V53">
    <cfRule type="cellIs" dxfId="2567" priority="668" operator="equal">
      <formula>0</formula>
    </cfRule>
  </conditionalFormatting>
  <conditionalFormatting sqref="V53">
    <cfRule type="cellIs" dxfId="2566" priority="667" operator="equal">
      <formula>0</formula>
    </cfRule>
  </conditionalFormatting>
  <conditionalFormatting sqref="V53">
    <cfRule type="cellIs" dxfId="2565" priority="666" operator="equal">
      <formula>0</formula>
    </cfRule>
  </conditionalFormatting>
  <conditionalFormatting sqref="X53 Z53:AA53">
    <cfRule type="cellIs" dxfId="2564" priority="665" operator="equal">
      <formula>0</formula>
    </cfRule>
  </conditionalFormatting>
  <conditionalFormatting sqref="X53 Z53:AA53">
    <cfRule type="cellIs" dxfId="2563" priority="664" operator="equal">
      <formula>0</formula>
    </cfRule>
  </conditionalFormatting>
  <conditionalFormatting sqref="X53 Z53:AA53">
    <cfRule type="cellIs" dxfId="2562" priority="663" operator="equal">
      <formula>0</formula>
    </cfRule>
  </conditionalFormatting>
  <conditionalFormatting sqref="X53 Z53:AA53">
    <cfRule type="cellIs" dxfId="2561" priority="662" operator="equal">
      <formula>0</formula>
    </cfRule>
  </conditionalFormatting>
  <conditionalFormatting sqref="V54 X54 Z54 Z56 X56 V56">
    <cfRule type="containsText" dxfId="2560" priority="661" operator="containsText" text="Наименование инвестиционного проекта">
      <formula>NOT(ISERROR(SEARCH("Наименование инвестиционного проекта",V54)))</formula>
    </cfRule>
  </conditionalFormatting>
  <conditionalFormatting sqref="V54 X54 Z54 Z56 X56 V56">
    <cfRule type="cellIs" dxfId="2559" priority="660" operator="equal">
      <formula>0</formula>
    </cfRule>
  </conditionalFormatting>
  <conditionalFormatting sqref="V54 X54 Z54 Z56 X56 V56">
    <cfRule type="cellIs" dxfId="2558" priority="659" operator="equal">
      <formula>0</formula>
    </cfRule>
  </conditionalFormatting>
  <conditionalFormatting sqref="V54 X54 Z54 Z56 X56 V56">
    <cfRule type="cellIs" dxfId="2557" priority="658" operator="equal">
      <formula>0</formula>
    </cfRule>
  </conditionalFormatting>
  <conditionalFormatting sqref="W54 Y54 AA54 AA56 Y56 W56">
    <cfRule type="containsText" dxfId="2556" priority="657" operator="containsText" text="Наименование инвестиционного проекта">
      <formula>NOT(ISERROR(SEARCH("Наименование инвестиционного проекта",W54)))</formula>
    </cfRule>
  </conditionalFormatting>
  <conditionalFormatting sqref="W54 Y54 AA54 AA56 Y56 W56">
    <cfRule type="cellIs" dxfId="2555" priority="656" operator="equal">
      <formula>0</formula>
    </cfRule>
  </conditionalFormatting>
  <conditionalFormatting sqref="W54 Y54 AA54 AA56 Y56 W56">
    <cfRule type="cellIs" dxfId="2554" priority="655" operator="equal">
      <formula>0</formula>
    </cfRule>
  </conditionalFormatting>
  <conditionalFormatting sqref="W54 Y54 AA54 AA56 Y56 W56">
    <cfRule type="cellIs" dxfId="2553" priority="654" operator="equal">
      <formula>0</formula>
    </cfRule>
  </conditionalFormatting>
  <conditionalFormatting sqref="W56 Y56 AA56">
    <cfRule type="cellIs" dxfId="2552" priority="653" operator="equal">
      <formula>0</formula>
    </cfRule>
  </conditionalFormatting>
  <conditionalFormatting sqref="V60 X60 Z60">
    <cfRule type="containsText" dxfId="2551" priority="652" operator="containsText" text="Наименование инвестиционного проекта">
      <formula>NOT(ISERROR(SEARCH("Наименование инвестиционного проекта",V60)))</formula>
    </cfRule>
  </conditionalFormatting>
  <conditionalFormatting sqref="V60 X60 Z60">
    <cfRule type="cellIs" dxfId="2550" priority="651" operator="equal">
      <formula>0</formula>
    </cfRule>
  </conditionalFormatting>
  <conditionalFormatting sqref="V60 X60 Z60">
    <cfRule type="cellIs" dxfId="2549" priority="650" operator="equal">
      <formula>0</formula>
    </cfRule>
  </conditionalFormatting>
  <conditionalFormatting sqref="V60 X60 Z60">
    <cfRule type="cellIs" dxfId="2548" priority="649" operator="equal">
      <formula>0</formula>
    </cfRule>
  </conditionalFormatting>
  <conditionalFormatting sqref="W60 Y60 AA60">
    <cfRule type="containsText" dxfId="2547" priority="648" operator="containsText" text="Наименование инвестиционного проекта">
      <formula>NOT(ISERROR(SEARCH("Наименование инвестиционного проекта",W60)))</formula>
    </cfRule>
  </conditionalFormatting>
  <conditionalFormatting sqref="W60 Y60 AA60">
    <cfRule type="cellIs" dxfId="2546" priority="647" operator="equal">
      <formula>0</formula>
    </cfRule>
  </conditionalFormatting>
  <conditionalFormatting sqref="W60 Y60 AA60">
    <cfRule type="cellIs" dxfId="2545" priority="646" operator="equal">
      <formula>0</formula>
    </cfRule>
  </conditionalFormatting>
  <conditionalFormatting sqref="W60 Y60 AA60">
    <cfRule type="cellIs" dxfId="2544" priority="645" operator="equal">
      <formula>0</formula>
    </cfRule>
  </conditionalFormatting>
  <conditionalFormatting sqref="W60 Y60 AA60">
    <cfRule type="cellIs" dxfId="2543" priority="644" operator="equal">
      <formula>0</formula>
    </cfRule>
  </conditionalFormatting>
  <conditionalFormatting sqref="V63:V65">
    <cfRule type="containsText" dxfId="2542" priority="643" operator="containsText" text="Наименование инвестиционного проекта">
      <formula>NOT(ISERROR(SEARCH("Наименование инвестиционного проекта",V63)))</formula>
    </cfRule>
  </conditionalFormatting>
  <conditionalFormatting sqref="V63:V65">
    <cfRule type="cellIs" dxfId="2541" priority="642" operator="equal">
      <formula>0</formula>
    </cfRule>
  </conditionalFormatting>
  <conditionalFormatting sqref="V63:V65">
    <cfRule type="cellIs" dxfId="2540" priority="641" operator="equal">
      <formula>0</formula>
    </cfRule>
  </conditionalFormatting>
  <conditionalFormatting sqref="V63:V65">
    <cfRule type="cellIs" dxfId="2539" priority="640" operator="equal">
      <formula>0</formula>
    </cfRule>
  </conditionalFormatting>
  <conditionalFormatting sqref="W63:W65">
    <cfRule type="containsText" dxfId="2538" priority="639" operator="containsText" text="Наименование инвестиционного проекта">
      <formula>NOT(ISERROR(SEARCH("Наименование инвестиционного проекта",W63)))</formula>
    </cfRule>
  </conditionalFormatting>
  <conditionalFormatting sqref="W63:W65">
    <cfRule type="cellIs" dxfId="2537" priority="638" operator="equal">
      <formula>0</formula>
    </cfRule>
  </conditionalFormatting>
  <conditionalFormatting sqref="W63:W65">
    <cfRule type="cellIs" dxfId="2536" priority="637" operator="equal">
      <formula>0</formula>
    </cfRule>
  </conditionalFormatting>
  <conditionalFormatting sqref="W63:W65">
    <cfRule type="cellIs" dxfId="2535" priority="636" operator="equal">
      <formula>0</formula>
    </cfRule>
  </conditionalFormatting>
  <conditionalFormatting sqref="W63:W65">
    <cfRule type="cellIs" dxfId="2534" priority="634" operator="equal">
      <formula>0</formula>
    </cfRule>
    <cfRule type="cellIs" dxfId="2533" priority="635" operator="equal">
      <formula>0</formula>
    </cfRule>
  </conditionalFormatting>
  <conditionalFormatting sqref="X63:X65 Z63:Z65">
    <cfRule type="containsText" dxfId="2532" priority="633" operator="containsText" text="Наименование инвестиционного проекта">
      <formula>NOT(ISERROR(SEARCH("Наименование инвестиционного проекта",X63)))</formula>
    </cfRule>
  </conditionalFormatting>
  <conditionalFormatting sqref="X63:X65 Z63:Z65">
    <cfRule type="cellIs" dxfId="2531" priority="632" operator="equal">
      <formula>0</formula>
    </cfRule>
  </conditionalFormatting>
  <conditionalFormatting sqref="X63:X65 Z63:Z65">
    <cfRule type="cellIs" dxfId="2530" priority="631" operator="equal">
      <formula>0</formula>
    </cfRule>
  </conditionalFormatting>
  <conditionalFormatting sqref="X63:X65 Z63:Z65">
    <cfRule type="cellIs" dxfId="2529" priority="630" operator="equal">
      <formula>0</formula>
    </cfRule>
  </conditionalFormatting>
  <conditionalFormatting sqref="Y63:Y65 AA63:AA65">
    <cfRule type="containsText" dxfId="2528" priority="629" operator="containsText" text="Наименование инвестиционного проекта">
      <formula>NOT(ISERROR(SEARCH("Наименование инвестиционного проекта",Y63)))</formula>
    </cfRule>
  </conditionalFormatting>
  <conditionalFormatting sqref="Y63:Y65 AA63:AA65">
    <cfRule type="cellIs" dxfId="2527" priority="628" operator="equal">
      <formula>0</formula>
    </cfRule>
  </conditionalFormatting>
  <conditionalFormatting sqref="Y63:Y65 AA63:AA65">
    <cfRule type="cellIs" dxfId="2526" priority="627" operator="equal">
      <formula>0</formula>
    </cfRule>
  </conditionalFormatting>
  <conditionalFormatting sqref="Y63:Y65 AA63:AA65">
    <cfRule type="cellIs" dxfId="2525" priority="626" operator="equal">
      <formula>0</formula>
    </cfRule>
  </conditionalFormatting>
  <conditionalFormatting sqref="Y63:Y65 AA63:AA65">
    <cfRule type="cellIs" dxfId="2524" priority="624" operator="equal">
      <formula>0</formula>
    </cfRule>
    <cfRule type="cellIs" dxfId="2523" priority="625" operator="equal">
      <formula>0</formula>
    </cfRule>
  </conditionalFormatting>
  <conditionalFormatting sqref="V67:V70 X68:X70 Z68:Z70 W67:AA67 Z72:Z74 X72:X74 V72:V74 V77:V84 X77:X84 Z77:Z84">
    <cfRule type="containsText" dxfId="2522" priority="623" operator="containsText" text="Наименование инвестиционного проекта">
      <formula>NOT(ISERROR(SEARCH("Наименование инвестиционного проекта",V67)))</formula>
    </cfRule>
  </conditionalFormatting>
  <conditionalFormatting sqref="V67:V70 X68:X70 Z68:Z70 W67:AA67 Z72:Z74 X72:X74 V72:V74 V77:V84 X77:X84 Z77:Z84">
    <cfRule type="cellIs" dxfId="2521" priority="622" operator="equal">
      <formula>0</formula>
    </cfRule>
  </conditionalFormatting>
  <conditionalFormatting sqref="V67:V70 X68:X70 Z68:Z70 W67:AA67 Z72:Z74 X72:X74 V72:V74 V77:V84 X77:X84 Z77:Z84">
    <cfRule type="cellIs" dxfId="2520" priority="621" operator="equal">
      <formula>0</formula>
    </cfRule>
  </conditionalFormatting>
  <conditionalFormatting sqref="V67:V70 X68:X70 Z68:Z70 W67:AA67 Z72:Z74 X72:X74 V72:V74 V77:V84 X77:X84 Z77:Z84">
    <cfRule type="cellIs" dxfId="2519" priority="620" operator="equal">
      <formula>0</formula>
    </cfRule>
  </conditionalFormatting>
  <conditionalFormatting sqref="W68:W70 Y68:Y70 AA68:AA70 AA72:AA74 Y72:Y74 W72:W74 W77:W84 Y77:Y84 AA77:AA84">
    <cfRule type="containsText" dxfId="2518" priority="619" operator="containsText" text="Наименование инвестиционного проекта">
      <formula>NOT(ISERROR(SEARCH("Наименование инвестиционного проекта",W68)))</formula>
    </cfRule>
  </conditionalFormatting>
  <conditionalFormatting sqref="W68:W70 Y68:Y70 AA68:AA70 AA72:AA74 Y72:Y74 W72:W74 W77:W84 Y77:Y84 AA77:AA84">
    <cfRule type="cellIs" dxfId="2517" priority="618" operator="equal">
      <formula>0</formula>
    </cfRule>
  </conditionalFormatting>
  <conditionalFormatting sqref="W68:W70 Y68:Y70 AA68:AA70 AA72:AA74 Y72:Y74 W72:W74 W77:W84 Y77:Y84 AA77:AA84">
    <cfRule type="cellIs" dxfId="2516" priority="617" operator="equal">
      <formula>0</formula>
    </cfRule>
  </conditionalFormatting>
  <conditionalFormatting sqref="W68:W70 Y68:Y70 AA68:AA70 AA72:AA74 Y72:Y74 W72:W74 W77:W84 Y77:Y84 AA77:AA84">
    <cfRule type="cellIs" dxfId="2515" priority="616" operator="equal">
      <formula>0</formula>
    </cfRule>
  </conditionalFormatting>
  <conditionalFormatting sqref="L29:U29">
    <cfRule type="cellIs" dxfId="2514" priority="598" operator="equal">
      <formula>0</formula>
    </cfRule>
    <cfRule type="cellIs" dxfId="2513" priority="599" operator="equal">
      <formula>0</formula>
    </cfRule>
  </conditionalFormatting>
  <conditionalFormatting sqref="L29:U29">
    <cfRule type="cellIs" dxfId="2512" priority="597" operator="equal">
      <formula>0</formula>
    </cfRule>
  </conditionalFormatting>
  <conditionalFormatting sqref="L29:U29">
    <cfRule type="cellIs" dxfId="2511" priority="596" operator="equal">
      <formula>0</formula>
    </cfRule>
  </conditionalFormatting>
  <conditionalFormatting sqref="L29:U29">
    <cfRule type="cellIs" dxfId="2510" priority="595" operator="equal">
      <formula>0</formula>
    </cfRule>
  </conditionalFormatting>
  <conditionalFormatting sqref="L52:U52">
    <cfRule type="containsText" dxfId="2509" priority="594" operator="containsText" text="Наименование инвестиционного проекта">
      <formula>NOT(ISERROR(SEARCH("Наименование инвестиционного проекта",L52)))</formula>
    </cfRule>
  </conditionalFormatting>
  <conditionalFormatting sqref="L52:U52">
    <cfRule type="cellIs" dxfId="2508" priority="593" operator="equal">
      <formula>0</formula>
    </cfRule>
  </conditionalFormatting>
  <conditionalFormatting sqref="L52:U52">
    <cfRule type="cellIs" dxfId="2507" priority="592" operator="equal">
      <formula>0</formula>
    </cfRule>
  </conditionalFormatting>
  <conditionalFormatting sqref="L52:U52">
    <cfRule type="cellIs" dxfId="2506" priority="591" operator="equal">
      <formula>0</formula>
    </cfRule>
  </conditionalFormatting>
  <conditionalFormatting sqref="L53">
    <cfRule type="cellIs" dxfId="2505" priority="590" operator="equal">
      <formula>0</formula>
    </cfRule>
  </conditionalFormatting>
  <conditionalFormatting sqref="L53">
    <cfRule type="cellIs" dxfId="2504" priority="589" operator="equal">
      <formula>0</formula>
    </cfRule>
  </conditionalFormatting>
  <conditionalFormatting sqref="L53">
    <cfRule type="cellIs" dxfId="2503" priority="588" operator="equal">
      <formula>0</formula>
    </cfRule>
  </conditionalFormatting>
  <conditionalFormatting sqref="M53:P53">
    <cfRule type="cellIs" dxfId="2502" priority="587" operator="equal">
      <formula>0</formula>
    </cfRule>
  </conditionalFormatting>
  <conditionalFormatting sqref="M53:P53">
    <cfRule type="cellIs" dxfId="2501" priority="586" operator="equal">
      <formula>0</formula>
    </cfRule>
  </conditionalFormatting>
  <conditionalFormatting sqref="M53:P53">
    <cfRule type="cellIs" dxfId="2500" priority="585" operator="equal">
      <formula>0</formula>
    </cfRule>
  </conditionalFormatting>
  <conditionalFormatting sqref="Q53">
    <cfRule type="cellIs" dxfId="2499" priority="584" operator="equal">
      <formula>0</formula>
    </cfRule>
  </conditionalFormatting>
  <conditionalFormatting sqref="Q53">
    <cfRule type="cellIs" dxfId="2498" priority="583" operator="equal">
      <formula>0</formula>
    </cfRule>
  </conditionalFormatting>
  <conditionalFormatting sqref="Q53">
    <cfRule type="cellIs" dxfId="2497" priority="582" operator="equal">
      <formula>0</formula>
    </cfRule>
  </conditionalFormatting>
  <conditionalFormatting sqref="R53:U53">
    <cfRule type="cellIs" dxfId="2496" priority="581" operator="equal">
      <formula>0</formula>
    </cfRule>
  </conditionalFormatting>
  <conditionalFormatting sqref="R53:U53">
    <cfRule type="cellIs" dxfId="2495" priority="580" operator="equal">
      <formula>0</formula>
    </cfRule>
  </conditionalFormatting>
  <conditionalFormatting sqref="R53:U53">
    <cfRule type="cellIs" dxfId="2494" priority="579" operator="equal">
      <formula>0</formula>
    </cfRule>
  </conditionalFormatting>
  <conditionalFormatting sqref="L54 N54 P54 R54 T54 P56 N56 T56 R56 L56">
    <cfRule type="containsText" dxfId="2493" priority="578" operator="containsText" text="Наименование инвестиционного проекта">
      <formula>NOT(ISERROR(SEARCH("Наименование инвестиционного проекта",L54)))</formula>
    </cfRule>
  </conditionalFormatting>
  <conditionalFormatting sqref="L54 N54 P54 R54 T54 P56 N56 T56 R56 L56">
    <cfRule type="cellIs" dxfId="2492" priority="577" operator="equal">
      <formula>0</formula>
    </cfRule>
  </conditionalFormatting>
  <conditionalFormatting sqref="L54 N54 P54 R54 T54 P56 N56 T56 R56 L56">
    <cfRule type="cellIs" dxfId="2491" priority="576" operator="equal">
      <formula>0</formula>
    </cfRule>
  </conditionalFormatting>
  <conditionalFormatting sqref="L54 N54 P54 R54 T54 P56 N56 T56 R56 L56">
    <cfRule type="cellIs" dxfId="2490" priority="575" operator="equal">
      <formula>0</formula>
    </cfRule>
  </conditionalFormatting>
  <conditionalFormatting sqref="M54 O54 Q54 S54 U54 O56 M56 U56 S56 Q56">
    <cfRule type="containsText" dxfId="2489" priority="574" operator="containsText" text="Наименование инвестиционного проекта">
      <formula>NOT(ISERROR(SEARCH("Наименование инвестиционного проекта",M54)))</formula>
    </cfRule>
  </conditionalFormatting>
  <conditionalFormatting sqref="M54 O54 Q54 S54 U54 O56 M56 U56 S56 Q56">
    <cfRule type="cellIs" dxfId="2488" priority="573" operator="equal">
      <formula>0</formula>
    </cfRule>
  </conditionalFormatting>
  <conditionalFormatting sqref="M54 O54 Q54 S54 U54 O56 M56 U56 S56 Q56">
    <cfRule type="cellIs" dxfId="2487" priority="572" operator="equal">
      <formula>0</formula>
    </cfRule>
  </conditionalFormatting>
  <conditionalFormatting sqref="M54 O54 Q54 S54 U54 O56 M56 U56 S56 Q56">
    <cfRule type="cellIs" dxfId="2486" priority="571" operator="equal">
      <formula>0</formula>
    </cfRule>
  </conditionalFormatting>
  <conditionalFormatting sqref="Q56 S56 U56 M56 O56">
    <cfRule type="cellIs" dxfId="2485" priority="570" operator="equal">
      <formula>0</formula>
    </cfRule>
  </conditionalFormatting>
  <conditionalFormatting sqref="R60 T60">
    <cfRule type="containsText" dxfId="2484" priority="569" operator="containsText" text="Наименование инвестиционного проекта">
      <formula>NOT(ISERROR(SEARCH("Наименование инвестиционного проекта",R60)))</formula>
    </cfRule>
  </conditionalFormatting>
  <conditionalFormatting sqref="R60 T60">
    <cfRule type="cellIs" dxfId="2483" priority="568" operator="equal">
      <formula>0</formula>
    </cfRule>
  </conditionalFormatting>
  <conditionalFormatting sqref="R60 T60">
    <cfRule type="cellIs" dxfId="2482" priority="567" operator="equal">
      <formula>0</formula>
    </cfRule>
  </conditionalFormatting>
  <conditionalFormatting sqref="R60 T60">
    <cfRule type="cellIs" dxfId="2481" priority="566" operator="equal">
      <formula>0</formula>
    </cfRule>
  </conditionalFormatting>
  <conditionalFormatting sqref="Q60 S60 U60">
    <cfRule type="containsText" dxfId="2480" priority="565" operator="containsText" text="Наименование инвестиционного проекта">
      <formula>NOT(ISERROR(SEARCH("Наименование инвестиционного проекта",Q60)))</formula>
    </cfRule>
  </conditionalFormatting>
  <conditionalFormatting sqref="Q60 S60 U60">
    <cfRule type="cellIs" dxfId="2479" priority="564" operator="equal">
      <formula>0</formula>
    </cfRule>
  </conditionalFormatting>
  <conditionalFormatting sqref="Q60 S60 U60">
    <cfRule type="cellIs" dxfId="2478" priority="563" operator="equal">
      <formula>0</formula>
    </cfRule>
  </conditionalFormatting>
  <conditionalFormatting sqref="Q60 S60 U60">
    <cfRule type="cellIs" dxfId="2477" priority="562" operator="equal">
      <formula>0</formula>
    </cfRule>
  </conditionalFormatting>
  <conditionalFormatting sqref="Q60 S60 U60">
    <cfRule type="cellIs" dxfId="2476" priority="561" operator="equal">
      <formula>0</formula>
    </cfRule>
  </conditionalFormatting>
  <conditionalFormatting sqref="L63:L64 N63:N64 P63:P64 R63:R64 T63:T64">
    <cfRule type="containsText" dxfId="2475" priority="560" operator="containsText" text="Наименование инвестиционного проекта">
      <formula>NOT(ISERROR(SEARCH("Наименование инвестиционного проекта",L63)))</formula>
    </cfRule>
  </conditionalFormatting>
  <conditionalFormatting sqref="L63:L64 N63:N64 P63:P64 R63:R64 T63:T64">
    <cfRule type="cellIs" dxfId="2474" priority="559" operator="equal">
      <formula>0</formula>
    </cfRule>
  </conditionalFormatting>
  <conditionalFormatting sqref="L63:L64 N63:N64 P63:P64 R63:R64 T63:T64">
    <cfRule type="cellIs" dxfId="2473" priority="558" operator="equal">
      <formula>0</formula>
    </cfRule>
  </conditionalFormatting>
  <conditionalFormatting sqref="L63:L64 N63:N64 P63:P64 R63:R64 T63:T64">
    <cfRule type="cellIs" dxfId="2472" priority="557" operator="equal">
      <formula>0</formula>
    </cfRule>
  </conditionalFormatting>
  <conditionalFormatting sqref="L63:Z64">
    <cfRule type="containsText" dxfId="2471" priority="556" operator="containsText" text="Наименование инвестиционного проекта">
      <formula>NOT(ISERROR(SEARCH("Наименование инвестиционного проекта",L63)))</formula>
    </cfRule>
  </conditionalFormatting>
  <conditionalFormatting sqref="L63:Z64">
    <cfRule type="cellIs" dxfId="2470" priority="555" operator="equal">
      <formula>0</formula>
    </cfRule>
  </conditionalFormatting>
  <conditionalFormatting sqref="L63:Z64">
    <cfRule type="cellIs" dxfId="2469" priority="554" operator="equal">
      <formula>0</formula>
    </cfRule>
  </conditionalFormatting>
  <conditionalFormatting sqref="L63:Z64">
    <cfRule type="cellIs" dxfId="2468" priority="553" operator="equal">
      <formula>0</formula>
    </cfRule>
  </conditionalFormatting>
  <conditionalFormatting sqref="L63:Z64">
    <cfRule type="cellIs" dxfId="2467" priority="551" operator="equal">
      <formula>0</formula>
    </cfRule>
    <cfRule type="cellIs" dxfId="2466" priority="552" operator="equal">
      <formula>0</formula>
    </cfRule>
  </conditionalFormatting>
  <conditionalFormatting sqref="L65 N65 P65 R65 T65">
    <cfRule type="containsText" dxfId="2465" priority="550" operator="containsText" text="Наименование инвестиционного проекта">
      <formula>NOT(ISERROR(SEARCH("Наименование инвестиционного проекта",L65)))</formula>
    </cfRule>
  </conditionalFormatting>
  <conditionalFormatting sqref="L65 N65 P65 R65 T65">
    <cfRule type="cellIs" dxfId="2464" priority="549" operator="equal">
      <formula>0</formula>
    </cfRule>
  </conditionalFormatting>
  <conditionalFormatting sqref="L65 N65 P65 R65 T65">
    <cfRule type="cellIs" dxfId="2463" priority="548" operator="equal">
      <formula>0</formula>
    </cfRule>
  </conditionalFormatting>
  <conditionalFormatting sqref="L65 N65 P65 R65 T65">
    <cfRule type="cellIs" dxfId="2462" priority="547" operator="equal">
      <formula>0</formula>
    </cfRule>
  </conditionalFormatting>
  <conditionalFormatting sqref="M65 O65 Q65 S65 U65">
    <cfRule type="containsText" dxfId="2461" priority="546" operator="containsText" text="Наименование инвестиционного проекта">
      <formula>NOT(ISERROR(SEARCH("Наименование инвестиционного проекта",M65)))</formula>
    </cfRule>
  </conditionalFormatting>
  <conditionalFormatting sqref="M65 O65 Q65 S65 U65">
    <cfRule type="cellIs" dxfId="2460" priority="545" operator="equal">
      <formula>0</formula>
    </cfRule>
  </conditionalFormatting>
  <conditionalFormatting sqref="M65 O65 Q65 S65 U65">
    <cfRule type="cellIs" dxfId="2459" priority="544" operator="equal">
      <formula>0</formula>
    </cfRule>
  </conditionalFormatting>
  <conditionalFormatting sqref="M65 O65 Q65 S65 U65">
    <cfRule type="cellIs" dxfId="2458" priority="543" operator="equal">
      <formula>0</formula>
    </cfRule>
  </conditionalFormatting>
  <conditionalFormatting sqref="M65 O65 Q65 S65 U65">
    <cfRule type="cellIs" dxfId="2457" priority="541" operator="equal">
      <formula>0</formula>
    </cfRule>
    <cfRule type="cellIs" dxfId="2456" priority="542" operator="equal">
      <formula>0</formula>
    </cfRule>
  </conditionalFormatting>
  <conditionalFormatting sqref="L69:L70">
    <cfRule type="containsText" dxfId="2455" priority="540" operator="containsText" text="Наименование инвестиционного проекта">
      <formula>NOT(ISERROR(SEARCH("Наименование инвестиционного проекта",L69)))</formula>
    </cfRule>
  </conditionalFormatting>
  <conditionalFormatting sqref="L69:L70">
    <cfRule type="cellIs" dxfId="2454" priority="539" operator="equal">
      <formula>0</formula>
    </cfRule>
  </conditionalFormatting>
  <conditionalFormatting sqref="L69:L70">
    <cfRule type="cellIs" dxfId="2453" priority="538" operator="equal">
      <formula>0</formula>
    </cfRule>
  </conditionalFormatting>
  <conditionalFormatting sqref="L69:L70">
    <cfRule type="cellIs" dxfId="2452" priority="537" operator="equal">
      <formula>0</formula>
    </cfRule>
  </conditionalFormatting>
  <conditionalFormatting sqref="M69:M70">
    <cfRule type="containsText" dxfId="2451" priority="536" operator="containsText" text="Наименование инвестиционного проекта">
      <formula>NOT(ISERROR(SEARCH("Наименование инвестиционного проекта",M69)))</formula>
    </cfRule>
  </conditionalFormatting>
  <conditionalFormatting sqref="M69:M70">
    <cfRule type="cellIs" dxfId="2450" priority="535" operator="equal">
      <formula>0</formula>
    </cfRule>
  </conditionalFormatting>
  <conditionalFormatting sqref="M69:M70">
    <cfRule type="cellIs" dxfId="2449" priority="534" operator="equal">
      <formula>0</formula>
    </cfRule>
  </conditionalFormatting>
  <conditionalFormatting sqref="M69:M70">
    <cfRule type="cellIs" dxfId="2448" priority="533" operator="equal">
      <formula>0</formula>
    </cfRule>
  </conditionalFormatting>
  <conditionalFormatting sqref="N68:N70 P68:P70 R68:R70 T68:T70">
    <cfRule type="containsText" dxfId="2447" priority="532" operator="containsText" text="Наименование инвестиционного проекта">
      <formula>NOT(ISERROR(SEARCH("Наименование инвестиционного проекта",N68)))</formula>
    </cfRule>
  </conditionalFormatting>
  <conditionalFormatting sqref="N68:N70 P68:P70 R68:R70 T68:T70">
    <cfRule type="cellIs" dxfId="2446" priority="531" operator="equal">
      <formula>0</formula>
    </cfRule>
  </conditionalFormatting>
  <conditionalFormatting sqref="N68:N70 P68:P70 R68:R70 T68:T70">
    <cfRule type="cellIs" dxfId="2445" priority="530" operator="equal">
      <formula>0</formula>
    </cfRule>
  </conditionalFormatting>
  <conditionalFormatting sqref="N68:N70 P68:P70 R68:R70 T68:T70">
    <cfRule type="cellIs" dxfId="2444" priority="529" operator="equal">
      <formula>0</formula>
    </cfRule>
  </conditionalFormatting>
  <conditionalFormatting sqref="O68:O70 Q68:Q70 S68:S70 U68:U70">
    <cfRule type="containsText" dxfId="2443" priority="528" operator="containsText" text="Наименование инвестиционного проекта">
      <formula>NOT(ISERROR(SEARCH("Наименование инвестиционного проекта",O68)))</formula>
    </cfRule>
  </conditionalFormatting>
  <conditionalFormatting sqref="O68:O70 Q68:Q70 S68:S70 U68:U70">
    <cfRule type="cellIs" dxfId="2442" priority="527" operator="equal">
      <formula>0</formula>
    </cfRule>
  </conditionalFormatting>
  <conditionalFormatting sqref="O68:O70 Q68:Q70 S68:S70 U68:U70">
    <cfRule type="cellIs" dxfId="2441" priority="526" operator="equal">
      <formula>0</formula>
    </cfRule>
  </conditionalFormatting>
  <conditionalFormatting sqref="O68:O70 Q68:Q70 S68:S70 U68:U70">
    <cfRule type="cellIs" dxfId="2440" priority="525" operator="equal">
      <formula>0</formula>
    </cfRule>
  </conditionalFormatting>
  <conditionalFormatting sqref="L67:U67">
    <cfRule type="containsText" dxfId="2439" priority="524" operator="containsText" text="Наименование инвестиционного проекта">
      <formula>NOT(ISERROR(SEARCH("Наименование инвестиционного проекта",L67)))</formula>
    </cfRule>
  </conditionalFormatting>
  <conditionalFormatting sqref="L67:U67">
    <cfRule type="cellIs" dxfId="2438" priority="523" operator="equal">
      <formula>0</formula>
    </cfRule>
  </conditionalFormatting>
  <conditionalFormatting sqref="L67:U67">
    <cfRule type="cellIs" dxfId="2437" priority="522" operator="equal">
      <formula>0</formula>
    </cfRule>
  </conditionalFormatting>
  <conditionalFormatting sqref="L67:U67">
    <cfRule type="cellIs" dxfId="2436" priority="521" operator="equal">
      <formula>0</formula>
    </cfRule>
  </conditionalFormatting>
  <conditionalFormatting sqref="P72:P74 R72:R74 T72:T74 M71:AO71 T77:T84 R77:R84 P77:P84 L71:L75 L77:L84 N72:N84">
    <cfRule type="containsText" dxfId="2435" priority="520" operator="containsText" text="Наименование инвестиционного проекта">
      <formula>NOT(ISERROR(SEARCH("Наименование инвестиционного проекта",L71)))</formula>
    </cfRule>
  </conditionalFormatting>
  <conditionalFormatting sqref="P72:P74 R72:R74 T72:T74 M71:AO71 T77:T84 R77:R84 P77:P84 L71:L75 L77:L84 N72:N84">
    <cfRule type="cellIs" dxfId="2434" priority="519" operator="equal">
      <formula>0</formula>
    </cfRule>
  </conditionalFormatting>
  <conditionalFormatting sqref="P72:P74 R72:R74 T72:T74 M71:AO71 T77:T84 R77:R84 P77:P84 L71:L75 L77:L84 N72:N84">
    <cfRule type="cellIs" dxfId="2433" priority="518" operator="equal">
      <formula>0</formula>
    </cfRule>
  </conditionalFormatting>
  <conditionalFormatting sqref="P72:P74 R72:R74 T72:T74 M71:AO71 T77:T84 R77:R84 P77:P84 L71:L75 L77:L84 N72:N84">
    <cfRule type="cellIs" dxfId="2432" priority="517" operator="equal">
      <formula>0</formula>
    </cfRule>
  </conditionalFormatting>
  <conditionalFormatting sqref="M72:M74 O72:O74 Q72:Q74 S72:S74 U72:U74 U77:U84 S77:S84 Q77:Q84 O77:O84 M77:M84">
    <cfRule type="containsText" dxfId="2431" priority="516" operator="containsText" text="Наименование инвестиционного проекта">
      <formula>NOT(ISERROR(SEARCH("Наименование инвестиционного проекта",M72)))</formula>
    </cfRule>
  </conditionalFormatting>
  <conditionalFormatting sqref="M72:M74 O72:O74 Q72:Q74 S72:S74 U72:U74 U77:U84 S77:S84 Q77:Q84 O77:O84 M77:M84">
    <cfRule type="cellIs" dxfId="2430" priority="515" operator="equal">
      <formula>0</formula>
    </cfRule>
  </conditionalFormatting>
  <conditionalFormatting sqref="M72:M74 O72:O74 Q72:Q74 S72:S74 U72:U74 U77:U84 S77:S84 Q77:Q84 O77:O84 M77:M84">
    <cfRule type="cellIs" dxfId="2429" priority="514" operator="equal">
      <formula>0</formula>
    </cfRule>
  </conditionalFormatting>
  <conditionalFormatting sqref="M72:M74 O72:O74 Q72:Q74 S72:S74 U72:U74 U77:U84 S77:S84 Q77:Q84 O77:O84 M77:M84">
    <cfRule type="cellIs" dxfId="2428" priority="513" operator="equal">
      <formula>0</formula>
    </cfRule>
  </conditionalFormatting>
  <conditionalFormatting sqref="L36 Q36">
    <cfRule type="containsText" dxfId="2427" priority="512" operator="containsText" text="Наименование инвестиционного проекта">
      <formula>NOT(ISERROR(SEARCH("Наименование инвестиционного проекта",L36)))</formula>
    </cfRule>
  </conditionalFormatting>
  <conditionalFormatting sqref="L36 Q36">
    <cfRule type="cellIs" dxfId="2426" priority="511" operator="equal">
      <formula>0</formula>
    </cfRule>
  </conditionalFormatting>
  <conditionalFormatting sqref="L36 Q36">
    <cfRule type="cellIs" dxfId="2425" priority="510" operator="equal">
      <formula>0</formula>
    </cfRule>
  </conditionalFormatting>
  <conditionalFormatting sqref="L36 Q36">
    <cfRule type="cellIs" dxfId="2424" priority="509" operator="equal">
      <formula>0</formula>
    </cfRule>
  </conditionalFormatting>
  <conditionalFormatting sqref="M36:P36 R36:U36">
    <cfRule type="containsText" dxfId="2423" priority="508" operator="containsText" text="Наименование инвестиционного проекта">
      <formula>NOT(ISERROR(SEARCH("Наименование инвестиционного проекта",M36)))</formula>
    </cfRule>
  </conditionalFormatting>
  <conditionalFormatting sqref="M36:P36 R36:U36">
    <cfRule type="cellIs" dxfId="2422" priority="506" operator="equal">
      <formula>0</formula>
    </cfRule>
    <cfRule type="cellIs" dxfId="2421" priority="507" operator="equal">
      <formula>0</formula>
    </cfRule>
  </conditionalFormatting>
  <conditionalFormatting sqref="M36:P36 R36:U36">
    <cfRule type="cellIs" dxfId="2420" priority="505" operator="equal">
      <formula>0</formula>
    </cfRule>
  </conditionalFormatting>
  <conditionalFormatting sqref="M36:P36 R36:U36">
    <cfRule type="cellIs" dxfId="2419" priority="504" operator="equal">
      <formula>0</formula>
    </cfRule>
  </conditionalFormatting>
  <conditionalFormatting sqref="M36:P36 R36:U36">
    <cfRule type="cellIs" dxfId="2418" priority="503" operator="equal">
      <formula>0</formula>
    </cfRule>
  </conditionalFormatting>
  <conditionalFormatting sqref="L68">
    <cfRule type="containsText" dxfId="2417" priority="502" operator="containsText" text="Наименование инвестиционного проекта">
      <formula>NOT(ISERROR(SEARCH("Наименование инвестиционного проекта",L68)))</formula>
    </cfRule>
  </conditionalFormatting>
  <conditionalFormatting sqref="L68">
    <cfRule type="cellIs" dxfId="2416" priority="501" operator="equal">
      <formula>0</formula>
    </cfRule>
  </conditionalFormatting>
  <conditionalFormatting sqref="L68">
    <cfRule type="cellIs" dxfId="2415" priority="500" operator="equal">
      <formula>0</formula>
    </cfRule>
  </conditionalFormatting>
  <conditionalFormatting sqref="L68">
    <cfRule type="cellIs" dxfId="2414" priority="499" operator="equal">
      <formula>0</formula>
    </cfRule>
  </conditionalFormatting>
  <conditionalFormatting sqref="M68">
    <cfRule type="containsText" dxfId="2413" priority="498" operator="containsText" text="Наименование инвестиционного проекта">
      <formula>NOT(ISERROR(SEARCH("Наименование инвестиционного проекта",M68)))</formula>
    </cfRule>
  </conditionalFormatting>
  <conditionalFormatting sqref="M68">
    <cfRule type="cellIs" dxfId="2412" priority="497" operator="equal">
      <formula>0</formula>
    </cfRule>
  </conditionalFormatting>
  <conditionalFormatting sqref="M68">
    <cfRule type="cellIs" dxfId="2411" priority="496" operator="equal">
      <formula>0</formula>
    </cfRule>
  </conditionalFormatting>
  <conditionalFormatting sqref="M68">
    <cfRule type="cellIs" dxfId="2410" priority="495" operator="equal">
      <formula>0</formula>
    </cfRule>
  </conditionalFormatting>
  <conditionalFormatting sqref="AP86">
    <cfRule type="cellIs" dxfId="2409" priority="494" operator="equal">
      <formula>0</formula>
    </cfRule>
  </conditionalFormatting>
  <conditionalFormatting sqref="J33:K33">
    <cfRule type="cellIs" dxfId="2408" priority="493" operator="equal">
      <formula>0</formula>
    </cfRule>
  </conditionalFormatting>
  <conditionalFormatting sqref="J33:K33">
    <cfRule type="cellIs" dxfId="2407" priority="492" operator="equal">
      <formula>0</formula>
    </cfRule>
  </conditionalFormatting>
  <conditionalFormatting sqref="J33:K33">
    <cfRule type="cellIs" dxfId="2406" priority="491" operator="equal">
      <formula>0</formula>
    </cfRule>
  </conditionalFormatting>
  <conditionalFormatting sqref="J33:K33">
    <cfRule type="containsText" dxfId="2405" priority="490" operator="containsText" text="Наименование инвестиционного проекта">
      <formula>NOT(ISERROR(SEARCH("Наименование инвестиционного проекта",J33)))</formula>
    </cfRule>
  </conditionalFormatting>
  <conditionalFormatting sqref="B86">
    <cfRule type="containsText" dxfId="2404" priority="489" operator="containsText" text="Наименование инвестиционного проекта">
      <formula>NOT(ISERROR(SEARCH("Наименование инвестиционного проекта",B86)))</formula>
    </cfRule>
  </conditionalFormatting>
  <conditionalFormatting sqref="B86">
    <cfRule type="cellIs" dxfId="2403" priority="488" operator="equal">
      <formula>0</formula>
    </cfRule>
  </conditionalFormatting>
  <conditionalFormatting sqref="E53">
    <cfRule type="cellIs" dxfId="2402" priority="487" operator="equal">
      <formula>0</formula>
    </cfRule>
  </conditionalFormatting>
  <conditionalFormatting sqref="L30:P30 AN30:AO30 V30:W30 Z30:AA30">
    <cfRule type="cellIs" dxfId="2401" priority="486" operator="equal">
      <formula>0</formula>
    </cfRule>
  </conditionalFormatting>
  <conditionalFormatting sqref="L30:P30 AN30:AO30 V30:W30 Z30:AA30">
    <cfRule type="cellIs" dxfId="2400" priority="485" operator="equal">
      <formula>0</formula>
    </cfRule>
  </conditionalFormatting>
  <conditionalFormatting sqref="L30:P30 AN30:AO30 V30:W30 Z30:AA30">
    <cfRule type="cellIs" dxfId="2399" priority="484" operator="equal">
      <formula>0</formula>
    </cfRule>
  </conditionalFormatting>
  <conditionalFormatting sqref="AN30:AO30">
    <cfRule type="containsText" dxfId="2398" priority="483" operator="containsText" text="Наименование инвестиционного проекта">
      <formula>NOT(ISERROR(SEARCH("Наименование инвестиционного проекта",AN30)))</formula>
    </cfRule>
  </conditionalFormatting>
  <conditionalFormatting sqref="I30">
    <cfRule type="containsText" dxfId="2397" priority="482" operator="containsText" text="Наименование инвестиционного проекта">
      <formula>NOT(ISERROR(SEARCH("Наименование инвестиционного проекта",I30)))</formula>
    </cfRule>
  </conditionalFormatting>
  <conditionalFormatting sqref="I30">
    <cfRule type="cellIs" dxfId="2396" priority="481" operator="equal">
      <formula>0</formula>
    </cfRule>
  </conditionalFormatting>
  <conditionalFormatting sqref="I30">
    <cfRule type="cellIs" dxfId="2395" priority="480" operator="equal">
      <formula>0</formula>
    </cfRule>
  </conditionalFormatting>
  <conditionalFormatting sqref="I30">
    <cfRule type="cellIs" dxfId="2394" priority="479" operator="equal">
      <formula>0</formula>
    </cfRule>
  </conditionalFormatting>
  <conditionalFormatting sqref="J30">
    <cfRule type="containsText" dxfId="2393" priority="478" operator="containsText" text="Наименование инвестиционного проекта">
      <formula>NOT(ISERROR(SEARCH("Наименование инвестиционного проекта",J30)))</formula>
    </cfRule>
  </conditionalFormatting>
  <conditionalFormatting sqref="J30">
    <cfRule type="cellIs" dxfId="2392" priority="476" operator="equal">
      <formula>0</formula>
    </cfRule>
    <cfRule type="cellIs" dxfId="2391" priority="477" operator="equal">
      <formula>0</formula>
    </cfRule>
  </conditionalFormatting>
  <conditionalFormatting sqref="J30">
    <cfRule type="cellIs" dxfId="2390" priority="475" operator="equal">
      <formula>0</formula>
    </cfRule>
  </conditionalFormatting>
  <conditionalFormatting sqref="J30">
    <cfRule type="cellIs" dxfId="2389" priority="474" operator="equal">
      <formula>0</formula>
    </cfRule>
  </conditionalFormatting>
  <conditionalFormatting sqref="J30">
    <cfRule type="cellIs" dxfId="2388" priority="473" operator="equal">
      <formula>0</formula>
    </cfRule>
  </conditionalFormatting>
  <conditionalFormatting sqref="AB30">
    <cfRule type="containsText" dxfId="2387" priority="472" operator="containsText" text="Наименование инвестиционного проекта">
      <formula>NOT(ISERROR(SEARCH("Наименование инвестиционного проекта",AB30)))</formula>
    </cfRule>
  </conditionalFormatting>
  <conditionalFormatting sqref="AB30">
    <cfRule type="cellIs" dxfId="2386" priority="471" operator="equal">
      <formula>0</formula>
    </cfRule>
  </conditionalFormatting>
  <conditionalFormatting sqref="AB30">
    <cfRule type="cellIs" dxfId="2385" priority="470" operator="equal">
      <formula>0</formula>
    </cfRule>
  </conditionalFormatting>
  <conditionalFormatting sqref="AB30">
    <cfRule type="cellIs" dxfId="2384" priority="469" operator="equal">
      <formula>0</formula>
    </cfRule>
  </conditionalFormatting>
  <conditionalFormatting sqref="AC30">
    <cfRule type="containsText" dxfId="2383" priority="468" operator="containsText" text="Наименование инвестиционного проекта">
      <formula>NOT(ISERROR(SEARCH("Наименование инвестиционного проекта",AC30)))</formula>
    </cfRule>
  </conditionalFormatting>
  <conditionalFormatting sqref="AC30">
    <cfRule type="cellIs" dxfId="2382" priority="467" operator="equal">
      <formula>0</formula>
    </cfRule>
  </conditionalFormatting>
  <conditionalFormatting sqref="AC30">
    <cfRule type="cellIs" dxfId="2381" priority="466" operator="equal">
      <formula>0</formula>
    </cfRule>
  </conditionalFormatting>
  <conditionalFormatting sqref="AC30">
    <cfRule type="cellIs" dxfId="2380" priority="465" operator="equal">
      <formula>0</formula>
    </cfRule>
  </conditionalFormatting>
  <conditionalFormatting sqref="AG30">
    <cfRule type="containsText" dxfId="2379" priority="464" operator="containsText" text="Наименование инвестиционного проекта">
      <formula>NOT(ISERROR(SEARCH("Наименование инвестиционного проекта",AG30)))</formula>
    </cfRule>
  </conditionalFormatting>
  <conditionalFormatting sqref="AG30">
    <cfRule type="cellIs" dxfId="2378" priority="463" operator="equal">
      <formula>0</formula>
    </cfRule>
  </conditionalFormatting>
  <conditionalFormatting sqref="AG30">
    <cfRule type="cellIs" dxfId="2377" priority="462" operator="equal">
      <formula>0</formula>
    </cfRule>
  </conditionalFormatting>
  <conditionalFormatting sqref="AG30">
    <cfRule type="cellIs" dxfId="2376" priority="461" operator="equal">
      <formula>0</formula>
    </cfRule>
  </conditionalFormatting>
  <conditionalFormatting sqref="AH30">
    <cfRule type="containsText" dxfId="2375" priority="460" operator="containsText" text="Наименование инвестиционного проекта">
      <formula>NOT(ISERROR(SEARCH("Наименование инвестиционного проекта",AH30)))</formula>
    </cfRule>
  </conditionalFormatting>
  <conditionalFormatting sqref="AH30">
    <cfRule type="cellIs" dxfId="2374" priority="459" operator="equal">
      <formula>0</formula>
    </cfRule>
  </conditionalFormatting>
  <conditionalFormatting sqref="AH30">
    <cfRule type="cellIs" dxfId="2373" priority="458" operator="equal">
      <formula>0</formula>
    </cfRule>
  </conditionalFormatting>
  <conditionalFormatting sqref="AH30">
    <cfRule type="cellIs" dxfId="2372" priority="457" operator="equal">
      <formula>0</formula>
    </cfRule>
  </conditionalFormatting>
  <conditionalFormatting sqref="AI30">
    <cfRule type="containsText" dxfId="2371" priority="456" operator="containsText" text="Наименование инвестиционного проекта">
      <formula>NOT(ISERROR(SEARCH("Наименование инвестиционного проекта",AI30)))</formula>
    </cfRule>
  </conditionalFormatting>
  <conditionalFormatting sqref="AI30">
    <cfRule type="cellIs" dxfId="2370" priority="455" operator="equal">
      <formula>0</formula>
    </cfRule>
  </conditionalFormatting>
  <conditionalFormatting sqref="AI30">
    <cfRule type="cellIs" dxfId="2369" priority="454" operator="equal">
      <formula>0</formula>
    </cfRule>
  </conditionalFormatting>
  <conditionalFormatting sqref="AI30">
    <cfRule type="cellIs" dxfId="2368" priority="453" operator="equal">
      <formula>0</formula>
    </cfRule>
  </conditionalFormatting>
  <conditionalFormatting sqref="L32:P32 AN32:AO32 V32:W32 Z32:AA32">
    <cfRule type="cellIs" dxfId="2367" priority="452" operator="equal">
      <formula>0</formula>
    </cfRule>
  </conditionalFormatting>
  <conditionalFormatting sqref="L32:P32 AN32:AO32 V32:W32 Z32:AA32">
    <cfRule type="cellIs" dxfId="2366" priority="451" operator="equal">
      <formula>0</formula>
    </cfRule>
  </conditionalFormatting>
  <conditionalFormatting sqref="L32:P32 AN32:AO32 V32:W32 Z32:AA32">
    <cfRule type="cellIs" dxfId="2365" priority="450" operator="equal">
      <formula>0</formula>
    </cfRule>
  </conditionalFormatting>
  <conditionalFormatting sqref="AN32:AO32">
    <cfRule type="containsText" dxfId="2364" priority="449" operator="containsText" text="Наименование инвестиционного проекта">
      <formula>NOT(ISERROR(SEARCH("Наименование инвестиционного проекта",AN32)))</formula>
    </cfRule>
  </conditionalFormatting>
  <conditionalFormatting sqref="I32">
    <cfRule type="containsText" dxfId="2363" priority="448" operator="containsText" text="Наименование инвестиционного проекта">
      <formula>NOT(ISERROR(SEARCH("Наименование инвестиционного проекта",I32)))</formula>
    </cfRule>
  </conditionalFormatting>
  <conditionalFormatting sqref="I32">
    <cfRule type="cellIs" dxfId="2362" priority="447" operator="equal">
      <formula>0</formula>
    </cfRule>
  </conditionalFormatting>
  <conditionalFormatting sqref="I32">
    <cfRule type="cellIs" dxfId="2361" priority="446" operator="equal">
      <formula>0</formula>
    </cfRule>
  </conditionalFormatting>
  <conditionalFormatting sqref="I32">
    <cfRule type="cellIs" dxfId="2360" priority="445" operator="equal">
      <formula>0</formula>
    </cfRule>
  </conditionalFormatting>
  <conditionalFormatting sqref="J32">
    <cfRule type="containsText" dxfId="2359" priority="444" operator="containsText" text="Наименование инвестиционного проекта">
      <formula>NOT(ISERROR(SEARCH("Наименование инвестиционного проекта",J32)))</formula>
    </cfRule>
  </conditionalFormatting>
  <conditionalFormatting sqref="J32">
    <cfRule type="cellIs" dxfId="2358" priority="442" operator="equal">
      <formula>0</formula>
    </cfRule>
    <cfRule type="cellIs" dxfId="2357" priority="443" operator="equal">
      <formula>0</formula>
    </cfRule>
  </conditionalFormatting>
  <conditionalFormatting sqref="J32">
    <cfRule type="cellIs" dxfId="2356" priority="441" operator="equal">
      <formula>0</formula>
    </cfRule>
  </conditionalFormatting>
  <conditionalFormatting sqref="J32">
    <cfRule type="cellIs" dxfId="2355" priority="440" operator="equal">
      <formula>0</formula>
    </cfRule>
  </conditionalFormatting>
  <conditionalFormatting sqref="J32">
    <cfRule type="cellIs" dxfId="2354" priority="439" operator="equal">
      <formula>0</formula>
    </cfRule>
  </conditionalFormatting>
  <conditionalFormatting sqref="AB32">
    <cfRule type="containsText" dxfId="2353" priority="438" operator="containsText" text="Наименование инвестиционного проекта">
      <formula>NOT(ISERROR(SEARCH("Наименование инвестиционного проекта",AB32)))</formula>
    </cfRule>
  </conditionalFormatting>
  <conditionalFormatting sqref="AB32">
    <cfRule type="cellIs" dxfId="2352" priority="437" operator="equal">
      <formula>0</formula>
    </cfRule>
  </conditionalFormatting>
  <conditionalFormatting sqref="AB32">
    <cfRule type="cellIs" dxfId="2351" priority="436" operator="equal">
      <formula>0</formula>
    </cfRule>
  </conditionalFormatting>
  <conditionalFormatting sqref="AB32">
    <cfRule type="cellIs" dxfId="2350" priority="435" operator="equal">
      <formula>0</formula>
    </cfRule>
  </conditionalFormatting>
  <conditionalFormatting sqref="AC32">
    <cfRule type="containsText" dxfId="2349" priority="434" operator="containsText" text="Наименование инвестиционного проекта">
      <formula>NOT(ISERROR(SEARCH("Наименование инвестиционного проекта",AC32)))</formula>
    </cfRule>
  </conditionalFormatting>
  <conditionalFormatting sqref="AC32">
    <cfRule type="cellIs" dxfId="2348" priority="433" operator="equal">
      <formula>0</formula>
    </cfRule>
  </conditionalFormatting>
  <conditionalFormatting sqref="AC32">
    <cfRule type="cellIs" dxfId="2347" priority="432" operator="equal">
      <formula>0</formula>
    </cfRule>
  </conditionalFormatting>
  <conditionalFormatting sqref="AC32">
    <cfRule type="cellIs" dxfId="2346" priority="431" operator="equal">
      <formula>0</formula>
    </cfRule>
  </conditionalFormatting>
  <conditionalFormatting sqref="AG32">
    <cfRule type="containsText" dxfId="2345" priority="430" operator="containsText" text="Наименование инвестиционного проекта">
      <formula>NOT(ISERROR(SEARCH("Наименование инвестиционного проекта",AG32)))</formula>
    </cfRule>
  </conditionalFormatting>
  <conditionalFormatting sqref="AG32">
    <cfRule type="cellIs" dxfId="2344" priority="429" operator="equal">
      <formula>0</formula>
    </cfRule>
  </conditionalFormatting>
  <conditionalFormatting sqref="AG32">
    <cfRule type="cellIs" dxfId="2343" priority="428" operator="equal">
      <formula>0</formula>
    </cfRule>
  </conditionalFormatting>
  <conditionalFormatting sqref="AG32">
    <cfRule type="cellIs" dxfId="2342" priority="427" operator="equal">
      <formula>0</formula>
    </cfRule>
  </conditionalFormatting>
  <conditionalFormatting sqref="AH32">
    <cfRule type="containsText" dxfId="2341" priority="426" operator="containsText" text="Наименование инвестиционного проекта">
      <formula>NOT(ISERROR(SEARCH("Наименование инвестиционного проекта",AH32)))</formula>
    </cfRule>
  </conditionalFormatting>
  <conditionalFormatting sqref="AH32">
    <cfRule type="cellIs" dxfId="2340" priority="425" operator="equal">
      <formula>0</formula>
    </cfRule>
  </conditionalFormatting>
  <conditionalFormatting sqref="AH32">
    <cfRule type="cellIs" dxfId="2339" priority="424" operator="equal">
      <formula>0</formula>
    </cfRule>
  </conditionalFormatting>
  <conditionalFormatting sqref="AH32">
    <cfRule type="cellIs" dxfId="2338" priority="423" operator="equal">
      <formula>0</formula>
    </cfRule>
  </conditionalFormatting>
  <conditionalFormatting sqref="AI32">
    <cfRule type="containsText" dxfId="2337" priority="422" operator="containsText" text="Наименование инвестиционного проекта">
      <formula>NOT(ISERROR(SEARCH("Наименование инвестиционного проекта",AI32)))</formula>
    </cfRule>
  </conditionalFormatting>
  <conditionalFormatting sqref="AI32">
    <cfRule type="cellIs" dxfId="2336" priority="421" operator="equal">
      <formula>0</formula>
    </cfRule>
  </conditionalFormatting>
  <conditionalFormatting sqref="AI32">
    <cfRule type="cellIs" dxfId="2335" priority="420" operator="equal">
      <formula>0</formula>
    </cfRule>
  </conditionalFormatting>
  <conditionalFormatting sqref="AI32">
    <cfRule type="cellIs" dxfId="2334" priority="419" operator="equal">
      <formula>0</formula>
    </cfRule>
  </conditionalFormatting>
  <conditionalFormatting sqref="K30">
    <cfRule type="containsText" dxfId="2333" priority="418" operator="containsText" text="Наименование инвестиционного проекта">
      <formula>NOT(ISERROR(SEARCH("Наименование инвестиционного проекта",K30)))</formula>
    </cfRule>
  </conditionalFormatting>
  <conditionalFormatting sqref="K30">
    <cfRule type="cellIs" dxfId="2332" priority="416" operator="equal">
      <formula>0</formula>
    </cfRule>
    <cfRule type="cellIs" dxfId="2331" priority="417" operator="equal">
      <formula>0</formula>
    </cfRule>
  </conditionalFormatting>
  <conditionalFormatting sqref="K30">
    <cfRule type="cellIs" dxfId="2330" priority="415" operator="equal">
      <formula>0</formula>
    </cfRule>
  </conditionalFormatting>
  <conditionalFormatting sqref="K30">
    <cfRule type="cellIs" dxfId="2329" priority="414" operator="equal">
      <formula>0</formula>
    </cfRule>
  </conditionalFormatting>
  <conditionalFormatting sqref="K30">
    <cfRule type="cellIs" dxfId="2328" priority="413" operator="equal">
      <formula>0</formula>
    </cfRule>
  </conditionalFormatting>
  <conditionalFormatting sqref="K31">
    <cfRule type="containsText" dxfId="2327" priority="412" operator="containsText" text="Наименование инвестиционного проекта">
      <formula>NOT(ISERROR(SEARCH("Наименование инвестиционного проекта",K31)))</formula>
    </cfRule>
  </conditionalFormatting>
  <conditionalFormatting sqref="K31">
    <cfRule type="cellIs" dxfId="2326" priority="410" operator="equal">
      <formula>0</formula>
    </cfRule>
    <cfRule type="cellIs" dxfId="2325" priority="411" operator="equal">
      <formula>0</formula>
    </cfRule>
  </conditionalFormatting>
  <conditionalFormatting sqref="K31">
    <cfRule type="cellIs" dxfId="2324" priority="409" operator="equal">
      <formula>0</formula>
    </cfRule>
  </conditionalFormatting>
  <conditionalFormatting sqref="K31">
    <cfRule type="cellIs" dxfId="2323" priority="408" operator="equal">
      <formula>0</formula>
    </cfRule>
  </conditionalFormatting>
  <conditionalFormatting sqref="K31">
    <cfRule type="cellIs" dxfId="2322" priority="407" operator="equal">
      <formula>0</formula>
    </cfRule>
  </conditionalFormatting>
  <conditionalFormatting sqref="K32">
    <cfRule type="containsText" dxfId="2321" priority="406" operator="containsText" text="Наименование инвестиционного проекта">
      <formula>NOT(ISERROR(SEARCH("Наименование инвестиционного проекта",K32)))</formula>
    </cfRule>
  </conditionalFormatting>
  <conditionalFormatting sqref="K32">
    <cfRule type="cellIs" dxfId="2320" priority="404" operator="equal">
      <formula>0</formula>
    </cfRule>
    <cfRule type="cellIs" dxfId="2319" priority="405" operator="equal">
      <formula>0</formula>
    </cfRule>
  </conditionalFormatting>
  <conditionalFormatting sqref="K32">
    <cfRule type="cellIs" dxfId="2318" priority="403" operator="equal">
      <formula>0</formula>
    </cfRule>
  </conditionalFormatting>
  <conditionalFormatting sqref="K32">
    <cfRule type="cellIs" dxfId="2317" priority="402" operator="equal">
      <formula>0</formula>
    </cfRule>
  </conditionalFormatting>
  <conditionalFormatting sqref="K32">
    <cfRule type="cellIs" dxfId="2316" priority="401" operator="equal">
      <formula>0</formula>
    </cfRule>
  </conditionalFormatting>
  <conditionalFormatting sqref="I66:J66">
    <cfRule type="cellIs" dxfId="2315" priority="400" operator="equal">
      <formula>0</formula>
    </cfRule>
  </conditionalFormatting>
  <conditionalFormatting sqref="I66:J66">
    <cfRule type="cellIs" dxfId="2314" priority="399" operator="equal">
      <formula>0</formula>
    </cfRule>
  </conditionalFormatting>
  <conditionalFormatting sqref="I66:J66">
    <cfRule type="cellIs" dxfId="2313" priority="398" operator="equal">
      <formula>0</formula>
    </cfRule>
  </conditionalFormatting>
  <conditionalFormatting sqref="I66:J66">
    <cfRule type="containsText" dxfId="2312" priority="397" operator="containsText" text="Наименование инвестиционного проекта">
      <formula>NOT(ISERROR(SEARCH("Наименование инвестиционного проекта",I66)))</formula>
    </cfRule>
  </conditionalFormatting>
  <conditionalFormatting sqref="I59:J60 I62:J62 I57:AO57 I61">
    <cfRule type="cellIs" dxfId="2311" priority="396" operator="equal">
      <formula>0</formula>
    </cfRule>
  </conditionalFormatting>
  <conditionalFormatting sqref="I59:J60 I62:J62 I57:AO57 I61">
    <cfRule type="cellIs" dxfId="2310" priority="395" operator="equal">
      <formula>0</formula>
    </cfRule>
  </conditionalFormatting>
  <conditionalFormatting sqref="I59:J60 I62:J62 I57:AO57 I61">
    <cfRule type="cellIs" dxfId="2309" priority="394" operator="equal">
      <formula>0</formula>
    </cfRule>
  </conditionalFormatting>
  <conditionalFormatting sqref="I59:J60 I62:J62 I57:AO57 I61">
    <cfRule type="containsText" dxfId="2308" priority="393" operator="containsText" text="Наименование инвестиционного проекта">
      <formula>NOT(ISERROR(SEARCH("Наименование инвестиционного проекта",I57)))</formula>
    </cfRule>
  </conditionalFormatting>
  <conditionalFormatting sqref="J59:J60 J62">
    <cfRule type="cellIs" dxfId="2307" priority="392" operator="equal">
      <formula>0</formula>
    </cfRule>
  </conditionalFormatting>
  <conditionalFormatting sqref="K59:K60 K62">
    <cfRule type="cellIs" dxfId="2306" priority="386" operator="equal">
      <formula>0</formula>
    </cfRule>
    <cfRule type="cellIs" dxfId="2305" priority="388" operator="equal">
      <formula>0</formula>
    </cfRule>
    <cfRule type="cellIs" dxfId="2304" priority="389" operator="equal">
      <formula>0</formula>
    </cfRule>
    <cfRule type="cellIs" dxfId="2303" priority="390" operator="equal">
      <formula>0</formula>
    </cfRule>
    <cfRule type="cellIs" dxfId="2302" priority="391" operator="equal">
      <formula>0</formula>
    </cfRule>
  </conditionalFormatting>
  <conditionalFormatting sqref="K59:K60 K62">
    <cfRule type="cellIs" dxfId="2301" priority="387" operator="equal">
      <formula>0</formula>
    </cfRule>
  </conditionalFormatting>
  <conditionalFormatting sqref="L58:L60 P58:P60 N58:N60 N62 P62 L62">
    <cfRule type="containsText" dxfId="2300" priority="385" operator="containsText" text="Наименование инвестиционного проекта">
      <formula>NOT(ISERROR(SEARCH("Наименование инвестиционного проекта",L58)))</formula>
    </cfRule>
  </conditionalFormatting>
  <conditionalFormatting sqref="L58:L60 P58:P60 N58:N60 N62 P62 L62">
    <cfRule type="cellIs" dxfId="2299" priority="384" operator="equal">
      <formula>0</formula>
    </cfRule>
  </conditionalFormatting>
  <conditionalFormatting sqref="L58:L60 P58:P60 N58:N60 N62 P62 L62">
    <cfRule type="cellIs" dxfId="2298" priority="383" operator="equal">
      <formula>0</formula>
    </cfRule>
  </conditionalFormatting>
  <conditionalFormatting sqref="L58:L60 P58:P60 N58:N60 N62 P62 L62">
    <cfRule type="cellIs" dxfId="2297" priority="382" operator="equal">
      <formula>0</formula>
    </cfRule>
  </conditionalFormatting>
  <conditionalFormatting sqref="O58:O60 M58:M60 M62 O62">
    <cfRule type="containsText" dxfId="2296" priority="381" operator="containsText" text="Наименование инвестиционного проекта">
      <formula>NOT(ISERROR(SEARCH("Наименование инвестиционного проекта",M58)))</formula>
    </cfRule>
  </conditionalFormatting>
  <conditionalFormatting sqref="O58:O60 M58:M60 M62 O62">
    <cfRule type="cellIs" dxfId="2295" priority="380" operator="equal">
      <formula>0</formula>
    </cfRule>
  </conditionalFormatting>
  <conditionalFormatting sqref="O58:O60 M58:M60 M62 O62">
    <cfRule type="cellIs" dxfId="2294" priority="379" operator="equal">
      <formula>0</formula>
    </cfRule>
  </conditionalFormatting>
  <conditionalFormatting sqref="O58:O60 M58:M60 M62 O62">
    <cfRule type="cellIs" dxfId="2293" priority="378" operator="equal">
      <formula>0</formula>
    </cfRule>
  </conditionalFormatting>
  <conditionalFormatting sqref="M58:M60 O58:O60 O62 M62">
    <cfRule type="cellIs" dxfId="2292" priority="377" operator="equal">
      <formula>0</formula>
    </cfRule>
  </conditionalFormatting>
  <conditionalFormatting sqref="K66">
    <cfRule type="cellIs" dxfId="2291" priority="376" operator="equal">
      <formula>0</formula>
    </cfRule>
  </conditionalFormatting>
  <conditionalFormatting sqref="K66">
    <cfRule type="cellIs" dxfId="2290" priority="375" operator="equal">
      <formula>0</formula>
    </cfRule>
  </conditionalFormatting>
  <conditionalFormatting sqref="K66">
    <cfRule type="cellIs" dxfId="2289" priority="374" operator="equal">
      <formula>0</formula>
    </cfRule>
  </conditionalFormatting>
  <conditionalFormatting sqref="K66">
    <cfRule type="containsText" dxfId="2288" priority="373" operator="containsText" text="Наименование инвестиционного проекта">
      <formula>NOT(ISERROR(SEARCH("Наименование инвестиционного проекта",K66)))</formula>
    </cfRule>
  </conditionalFormatting>
  <conditionalFormatting sqref="L66:P66">
    <cfRule type="containsText" dxfId="2287" priority="372" operator="containsText" text="Наименование инвестиционного проекта">
      <formula>NOT(ISERROR(SEARCH("Наименование инвестиционного проекта",L66)))</formula>
    </cfRule>
  </conditionalFormatting>
  <conditionalFormatting sqref="L66:P66">
    <cfRule type="cellIs" dxfId="2286" priority="371" operator="equal">
      <formula>0</formula>
    </cfRule>
  </conditionalFormatting>
  <conditionalFormatting sqref="L66:P66">
    <cfRule type="cellIs" dxfId="2285" priority="370" operator="equal">
      <formula>0</formula>
    </cfRule>
  </conditionalFormatting>
  <conditionalFormatting sqref="L66:P66">
    <cfRule type="cellIs" dxfId="2284" priority="369" operator="equal">
      <formula>0</formula>
    </cfRule>
  </conditionalFormatting>
  <conditionalFormatting sqref="I53">
    <cfRule type="cellIs" dxfId="2283" priority="368" operator="equal">
      <formula>0</formula>
    </cfRule>
  </conditionalFormatting>
  <conditionalFormatting sqref="I53">
    <cfRule type="cellIs" dxfId="2282" priority="367" operator="equal">
      <formula>0</formula>
    </cfRule>
  </conditionalFormatting>
  <conditionalFormatting sqref="I53">
    <cfRule type="cellIs" dxfId="2281" priority="366" operator="equal">
      <formula>0</formula>
    </cfRule>
  </conditionalFormatting>
  <conditionalFormatting sqref="I53">
    <cfRule type="containsText" dxfId="2280" priority="365" operator="containsText" text="Наименование инвестиционного проекта">
      <formula>NOT(ISERROR(SEARCH("Наименование инвестиционного проекта",I53)))</formula>
    </cfRule>
  </conditionalFormatting>
  <conditionalFormatting sqref="I38:AO38">
    <cfRule type="cellIs" dxfId="2279" priority="363" operator="equal">
      <formula>0</formula>
    </cfRule>
  </conditionalFormatting>
  <conditionalFormatting sqref="J36">
    <cfRule type="cellIs" dxfId="2278" priority="362" operator="equal">
      <formula>0</formula>
    </cfRule>
  </conditionalFormatting>
  <conditionalFormatting sqref="K36">
    <cfRule type="cellIs" dxfId="2277" priority="361" operator="equal">
      <formula>0</formula>
    </cfRule>
  </conditionalFormatting>
  <conditionalFormatting sqref="K36">
    <cfRule type="cellIs" dxfId="2276" priority="360" operator="equal">
      <formula>0</formula>
    </cfRule>
  </conditionalFormatting>
  <conditionalFormatting sqref="K36">
    <cfRule type="cellIs" dxfId="2275" priority="359" operator="equal">
      <formula>0</formula>
    </cfRule>
  </conditionalFormatting>
  <conditionalFormatting sqref="K36">
    <cfRule type="containsText" dxfId="2274" priority="358" operator="containsText" text="Наименование инвестиционного проекта">
      <formula>NOT(ISERROR(SEARCH("Наименование инвестиционного проекта",K36)))</formula>
    </cfRule>
  </conditionalFormatting>
  <conditionalFormatting sqref="K34:K35">
    <cfRule type="cellIs" dxfId="2273" priority="345" operator="equal">
      <formula>0</formula>
    </cfRule>
  </conditionalFormatting>
  <conditionalFormatting sqref="L76:M76 M75 O75:P76">
    <cfRule type="cellIs" dxfId="2272" priority="344" operator="equal">
      <formula>0</formula>
    </cfRule>
  </conditionalFormatting>
  <conditionalFormatting sqref="L76:M76 M75 O75:P76">
    <cfRule type="cellIs" dxfId="2271" priority="343" operator="equal">
      <formula>0</formula>
    </cfRule>
  </conditionalFormatting>
  <conditionalFormatting sqref="L76:M76 M75 O75:P76">
    <cfRule type="cellIs" dxfId="2270" priority="342" operator="equal">
      <formula>0</formula>
    </cfRule>
  </conditionalFormatting>
  <conditionalFormatting sqref="I43:K43">
    <cfRule type="containsText" dxfId="2269" priority="341" operator="containsText" text="Наименование инвестиционного проекта">
      <formula>NOT(ISERROR(SEARCH("Наименование инвестиционного проекта",I43)))</formula>
    </cfRule>
  </conditionalFormatting>
  <conditionalFormatting sqref="I43:K43">
    <cfRule type="cellIs" dxfId="2268" priority="340" operator="equal">
      <formula>0</formula>
    </cfRule>
  </conditionalFormatting>
  <conditionalFormatting sqref="I43:K43">
    <cfRule type="cellIs" dxfId="2267" priority="339" operator="equal">
      <formula>0</formula>
    </cfRule>
  </conditionalFormatting>
  <conditionalFormatting sqref="I43:K43">
    <cfRule type="cellIs" dxfId="2266" priority="338" operator="equal">
      <formula>0</formula>
    </cfRule>
  </conditionalFormatting>
  <conditionalFormatting sqref="Q66:U66">
    <cfRule type="containsText" dxfId="2265" priority="333" operator="containsText" text="Наименование инвестиционного проекта">
      <formula>NOT(ISERROR(SEARCH("Наименование инвестиционного проекта",Q66)))</formula>
    </cfRule>
  </conditionalFormatting>
  <conditionalFormatting sqref="Q66:U66">
    <cfRule type="cellIs" dxfId="2264" priority="332" operator="equal">
      <formula>0</formula>
    </cfRule>
  </conditionalFormatting>
  <conditionalFormatting sqref="Q66:U66">
    <cfRule type="cellIs" dxfId="2263" priority="331" operator="equal">
      <formula>0</formula>
    </cfRule>
  </conditionalFormatting>
  <conditionalFormatting sqref="Q66:U66">
    <cfRule type="cellIs" dxfId="2262" priority="330" operator="equal">
      <formula>0</formula>
    </cfRule>
  </conditionalFormatting>
  <conditionalFormatting sqref="R62 T62">
    <cfRule type="containsText" dxfId="2261" priority="329" operator="containsText" text="Наименование инвестиционного проекта">
      <formula>NOT(ISERROR(SEARCH("Наименование инвестиционного проекта",R62)))</formula>
    </cfRule>
  </conditionalFormatting>
  <conditionalFormatting sqref="R62 T62">
    <cfRule type="cellIs" dxfId="2260" priority="328" operator="equal">
      <formula>0</formula>
    </cfRule>
  </conditionalFormatting>
  <conditionalFormatting sqref="R62 T62">
    <cfRule type="cellIs" dxfId="2259" priority="327" operator="equal">
      <formula>0</formula>
    </cfRule>
  </conditionalFormatting>
  <conditionalFormatting sqref="R62 T62">
    <cfRule type="cellIs" dxfId="2258" priority="326" operator="equal">
      <formula>0</formula>
    </cfRule>
  </conditionalFormatting>
  <conditionalFormatting sqref="Q62:U62">
    <cfRule type="containsText" dxfId="2257" priority="325" operator="containsText" text="Наименование инвестиционного проекта">
      <formula>NOT(ISERROR(SEARCH("Наименование инвестиционного проекта",Q62)))</formula>
    </cfRule>
  </conditionalFormatting>
  <conditionalFormatting sqref="Q62:U62">
    <cfRule type="cellIs" dxfId="2256" priority="324" operator="equal">
      <formula>0</formula>
    </cfRule>
  </conditionalFormatting>
  <conditionalFormatting sqref="Q62:U62">
    <cfRule type="cellIs" dxfId="2255" priority="323" operator="equal">
      <formula>0</formula>
    </cfRule>
  </conditionalFormatting>
  <conditionalFormatting sqref="Q62:U62">
    <cfRule type="cellIs" dxfId="2254" priority="322" operator="equal">
      <formula>0</formula>
    </cfRule>
  </conditionalFormatting>
  <conditionalFormatting sqref="Q62:U62">
    <cfRule type="cellIs" dxfId="2253" priority="320" operator="equal">
      <formula>0</formula>
    </cfRule>
    <cfRule type="cellIs" dxfId="2252" priority="321" operator="equal">
      <formula>0</formula>
    </cfRule>
  </conditionalFormatting>
  <conditionalFormatting sqref="R58:R59 T58:T59">
    <cfRule type="containsText" dxfId="2251" priority="319" operator="containsText" text="Наименование инвестиционного проекта">
      <formula>NOT(ISERROR(SEARCH("Наименование инвестиционного проекта",R58)))</formula>
    </cfRule>
  </conditionalFormatting>
  <conditionalFormatting sqref="R58:R59 T58:T59">
    <cfRule type="cellIs" dxfId="2250" priority="318" operator="equal">
      <formula>0</formula>
    </cfRule>
  </conditionalFormatting>
  <conditionalFormatting sqref="R58:R59 T58:T59">
    <cfRule type="cellIs" dxfId="2249" priority="317" operator="equal">
      <formula>0</formula>
    </cfRule>
  </conditionalFormatting>
  <conditionalFormatting sqref="R58:R59 T58:T59">
    <cfRule type="cellIs" dxfId="2248" priority="316" operator="equal">
      <formula>0</formula>
    </cfRule>
  </conditionalFormatting>
  <conditionalFormatting sqref="Q58:U59">
    <cfRule type="containsText" dxfId="2247" priority="315" operator="containsText" text="Наименование инвестиционного проекта">
      <formula>NOT(ISERROR(SEARCH("Наименование инвестиционного проекта",Q58)))</formula>
    </cfRule>
  </conditionalFormatting>
  <conditionalFormatting sqref="Q58:U59">
    <cfRule type="cellIs" dxfId="2246" priority="314" operator="equal">
      <formula>0</formula>
    </cfRule>
  </conditionalFormatting>
  <conditionalFormatting sqref="Q58:U59">
    <cfRule type="cellIs" dxfId="2245" priority="313" operator="equal">
      <formula>0</formula>
    </cfRule>
  </conditionalFormatting>
  <conditionalFormatting sqref="Q58:U59">
    <cfRule type="cellIs" dxfId="2244" priority="312" operator="equal">
      <formula>0</formula>
    </cfRule>
  </conditionalFormatting>
  <conditionalFormatting sqref="Q58:U59">
    <cfRule type="cellIs" dxfId="2243" priority="310" operator="equal">
      <formula>0</formula>
    </cfRule>
    <cfRule type="cellIs" dxfId="2242" priority="311" operator="equal">
      <formula>0</formula>
    </cfRule>
  </conditionalFormatting>
  <conditionalFormatting sqref="Q75:U76">
    <cfRule type="cellIs" dxfId="2241" priority="301" operator="equal">
      <formula>0</formula>
    </cfRule>
  </conditionalFormatting>
  <conditionalFormatting sqref="Q75:U76">
    <cfRule type="cellIs" dxfId="2240" priority="300" operator="equal">
      <formula>0</formula>
    </cfRule>
  </conditionalFormatting>
  <conditionalFormatting sqref="Q75:U76">
    <cfRule type="cellIs" dxfId="2239" priority="299" operator="equal">
      <formula>0</formula>
    </cfRule>
  </conditionalFormatting>
  <conditionalFormatting sqref="AJ69:AJ70 AL69:AL70">
    <cfRule type="containsText" dxfId="2238" priority="298" operator="containsText" text="Наименование инвестиционного проекта">
      <formula>NOT(ISERROR(SEARCH("Наименование инвестиционного проекта",AJ69)))</formula>
    </cfRule>
  </conditionalFormatting>
  <conditionalFormatting sqref="AJ69:AJ70 AL69:AL70">
    <cfRule type="cellIs" dxfId="2237" priority="297" operator="equal">
      <formula>0</formula>
    </cfRule>
  </conditionalFormatting>
  <conditionalFormatting sqref="AJ69:AJ70 AL69:AL70">
    <cfRule type="cellIs" dxfId="2236" priority="296" operator="equal">
      <formula>0</formula>
    </cfRule>
  </conditionalFormatting>
  <conditionalFormatting sqref="AJ69:AJ70 AL69:AL70">
    <cfRule type="cellIs" dxfId="2235" priority="295" operator="equal">
      <formula>0</formula>
    </cfRule>
  </conditionalFormatting>
  <conditionalFormatting sqref="AK69:AK70 AM69:AM70">
    <cfRule type="containsText" dxfId="2234" priority="294" operator="containsText" text="Наименование инвестиционного проекта">
      <formula>NOT(ISERROR(SEARCH("Наименование инвестиционного проекта",AK69)))</formula>
    </cfRule>
  </conditionalFormatting>
  <conditionalFormatting sqref="AK69:AK70 AM69:AM70">
    <cfRule type="cellIs" dxfId="2233" priority="293" operator="equal">
      <formula>0</formula>
    </cfRule>
  </conditionalFormatting>
  <conditionalFormatting sqref="AK69:AK70 AM69:AM70">
    <cfRule type="cellIs" dxfId="2232" priority="292" operator="equal">
      <formula>0</formula>
    </cfRule>
  </conditionalFormatting>
  <conditionalFormatting sqref="AK69:AK70 AM69:AM70">
    <cfRule type="cellIs" dxfId="2231" priority="291" operator="equal">
      <formula>0</formula>
    </cfRule>
  </conditionalFormatting>
  <conditionalFormatting sqref="AJ68 AL68">
    <cfRule type="containsText" dxfId="2230" priority="290" operator="containsText" text="Наименование инвестиционного проекта">
      <formula>NOT(ISERROR(SEARCH("Наименование инвестиционного проекта",AJ68)))</formula>
    </cfRule>
  </conditionalFormatting>
  <conditionalFormatting sqref="AJ68 AL68">
    <cfRule type="cellIs" dxfId="2229" priority="289" operator="equal">
      <formula>0</formula>
    </cfRule>
  </conditionalFormatting>
  <conditionalFormatting sqref="AJ68 AL68">
    <cfRule type="cellIs" dxfId="2228" priority="288" operator="equal">
      <formula>0</formula>
    </cfRule>
  </conditionalFormatting>
  <conditionalFormatting sqref="AJ68 AL68">
    <cfRule type="cellIs" dxfId="2227" priority="287" operator="equal">
      <formula>0</formula>
    </cfRule>
  </conditionalFormatting>
  <conditionalFormatting sqref="AK68 AM68">
    <cfRule type="containsText" dxfId="2226" priority="286" operator="containsText" text="Наименование инвестиционного проекта">
      <formula>NOT(ISERROR(SEARCH("Наименование инвестиционного проекта",AK68)))</formula>
    </cfRule>
  </conditionalFormatting>
  <conditionalFormatting sqref="AK68 AM68">
    <cfRule type="cellIs" dxfId="2225" priority="285" operator="equal">
      <formula>0</formula>
    </cfRule>
  </conditionalFormatting>
  <conditionalFormatting sqref="AK68 AM68">
    <cfRule type="cellIs" dxfId="2224" priority="284" operator="equal">
      <formula>0</formula>
    </cfRule>
  </conditionalFormatting>
  <conditionalFormatting sqref="AK68 AM68">
    <cfRule type="cellIs" dxfId="2223" priority="283" operator="equal">
      <formula>0</formula>
    </cfRule>
  </conditionalFormatting>
  <conditionalFormatting sqref="AJ86:AK86">
    <cfRule type="cellIs" dxfId="2222" priority="282" operator="equal">
      <formula>0</formula>
    </cfRule>
  </conditionalFormatting>
  <conditionalFormatting sqref="AJ86:AK86">
    <cfRule type="cellIs" dxfId="2221" priority="281" operator="equal">
      <formula>0</formula>
    </cfRule>
  </conditionalFormatting>
  <conditionalFormatting sqref="AJ86:AK86">
    <cfRule type="cellIs" dxfId="2220" priority="280" operator="equal">
      <formula>0</formula>
    </cfRule>
  </conditionalFormatting>
  <conditionalFormatting sqref="AJ86:AK86">
    <cfRule type="containsText" dxfId="2219" priority="279" operator="containsText" text="Наименование инвестиционного проекта">
      <formula>NOT(ISERROR(SEARCH("Наименование инвестиционного проекта",AJ86)))</formula>
    </cfRule>
  </conditionalFormatting>
  <conditionalFormatting sqref="AJ72:AJ74 AJ77:AJ84">
    <cfRule type="containsText" dxfId="2218" priority="278" operator="containsText" text="Наименование инвестиционного проекта">
      <formula>NOT(ISERROR(SEARCH("Наименование инвестиционного проекта",AJ72)))</formula>
    </cfRule>
  </conditionalFormatting>
  <conditionalFormatting sqref="AJ72:AJ74 AJ77:AJ84">
    <cfRule type="cellIs" dxfId="2217" priority="277" operator="equal">
      <formula>0</formula>
    </cfRule>
  </conditionalFormatting>
  <conditionalFormatting sqref="AJ72:AJ74 AJ77:AJ84">
    <cfRule type="cellIs" dxfId="2216" priority="276" operator="equal">
      <formula>0</formula>
    </cfRule>
  </conditionalFormatting>
  <conditionalFormatting sqref="AJ72:AJ74 AJ77:AJ84">
    <cfRule type="cellIs" dxfId="2215" priority="275" operator="equal">
      <formula>0</formula>
    </cfRule>
  </conditionalFormatting>
  <conditionalFormatting sqref="AK72:AK74 AK77:AK84">
    <cfRule type="containsText" dxfId="2214" priority="274" operator="containsText" text="Наименование инвестиционного проекта">
      <formula>NOT(ISERROR(SEARCH("Наименование инвестиционного проекта",AK72)))</formula>
    </cfRule>
  </conditionalFormatting>
  <conditionalFormatting sqref="AK72:AK74 AK77:AK84">
    <cfRule type="cellIs" dxfId="2213" priority="273" operator="equal">
      <formula>0</formula>
    </cfRule>
  </conditionalFormatting>
  <conditionalFormatting sqref="AK72:AK74 AK77:AK84">
    <cfRule type="cellIs" dxfId="2212" priority="272" operator="equal">
      <formula>0</formula>
    </cfRule>
  </conditionalFormatting>
  <conditionalFormatting sqref="AK72:AK74 AK77:AK84">
    <cfRule type="cellIs" dxfId="2211" priority="271" operator="equal">
      <formula>0</formula>
    </cfRule>
  </conditionalFormatting>
  <conditionalFormatting sqref="AL86:AM86">
    <cfRule type="cellIs" dxfId="2210" priority="270" operator="equal">
      <formula>0</formula>
    </cfRule>
  </conditionalFormatting>
  <conditionalFormatting sqref="AL86:AM86">
    <cfRule type="cellIs" dxfId="2209" priority="269" operator="equal">
      <formula>0</formula>
    </cfRule>
  </conditionalFormatting>
  <conditionalFormatting sqref="AL86:AM86">
    <cfRule type="cellIs" dxfId="2208" priority="268" operator="equal">
      <formula>0</formula>
    </cfRule>
  </conditionalFormatting>
  <conditionalFormatting sqref="AL86:AM86">
    <cfRule type="containsText" dxfId="2207" priority="267" operator="containsText" text="Наименование инвестиционного проекта">
      <formula>NOT(ISERROR(SEARCH("Наименование инвестиционного проекта",AL86)))</formula>
    </cfRule>
  </conditionalFormatting>
  <conditionalFormatting sqref="AL72:AL74 AL77:AL84">
    <cfRule type="containsText" dxfId="2206" priority="266" operator="containsText" text="Наименование инвестиционного проекта">
      <formula>NOT(ISERROR(SEARCH("Наименование инвестиционного проекта",AL72)))</formula>
    </cfRule>
  </conditionalFormatting>
  <conditionalFormatting sqref="AL72:AL74 AL77:AL84">
    <cfRule type="cellIs" dxfId="2205" priority="265" operator="equal">
      <formula>0</formula>
    </cfRule>
  </conditionalFormatting>
  <conditionalFormatting sqref="AL72:AL74 AL77:AL84">
    <cfRule type="cellIs" dxfId="2204" priority="264" operator="equal">
      <formula>0</formula>
    </cfRule>
  </conditionalFormatting>
  <conditionalFormatting sqref="AL72:AL74 AL77:AL84">
    <cfRule type="cellIs" dxfId="2203" priority="263" operator="equal">
      <formula>0</formula>
    </cfRule>
  </conditionalFormatting>
  <conditionalFormatting sqref="AM72:AM74 AM77:AM84">
    <cfRule type="containsText" dxfId="2202" priority="262" operator="containsText" text="Наименование инвестиционного проекта">
      <formula>NOT(ISERROR(SEARCH("Наименование инвестиционного проекта",AM72)))</formula>
    </cfRule>
  </conditionalFormatting>
  <conditionalFormatting sqref="AM72:AM74 AM77:AM84">
    <cfRule type="cellIs" dxfId="2201" priority="261" operator="equal">
      <formula>0</formula>
    </cfRule>
  </conditionalFormatting>
  <conditionalFormatting sqref="AM72:AM74 AM77:AM84">
    <cfRule type="cellIs" dxfId="2200" priority="260" operator="equal">
      <formula>0</formula>
    </cfRule>
  </conditionalFormatting>
  <conditionalFormatting sqref="AM72:AM74 AM77:AM84">
    <cfRule type="cellIs" dxfId="2199" priority="259" operator="equal">
      <formula>0</formula>
    </cfRule>
  </conditionalFormatting>
  <conditionalFormatting sqref="AG66">
    <cfRule type="containsText" dxfId="2198" priority="258" operator="containsText" text="Наименование инвестиционного проекта">
      <formula>NOT(ISERROR(SEARCH("Наименование инвестиционного проекта",AG66)))</formula>
    </cfRule>
  </conditionalFormatting>
  <conditionalFormatting sqref="AG66">
    <cfRule type="cellIs" dxfId="2197" priority="257" operator="equal">
      <formula>0</formula>
    </cfRule>
  </conditionalFormatting>
  <conditionalFormatting sqref="AG66">
    <cfRule type="cellIs" dxfId="2196" priority="256" operator="equal">
      <formula>0</formula>
    </cfRule>
  </conditionalFormatting>
  <conditionalFormatting sqref="AG66">
    <cfRule type="cellIs" dxfId="2195" priority="255" operator="equal">
      <formula>0</formula>
    </cfRule>
  </conditionalFormatting>
  <conditionalFormatting sqref="AH66">
    <cfRule type="containsText" dxfId="2194" priority="254" operator="containsText" text="Наименование инвестиционного проекта">
      <formula>NOT(ISERROR(SEARCH("Наименование инвестиционного проекта",AH66)))</formula>
    </cfRule>
  </conditionalFormatting>
  <conditionalFormatting sqref="AH66">
    <cfRule type="cellIs" dxfId="2193" priority="253" operator="equal">
      <formula>0</formula>
    </cfRule>
  </conditionalFormatting>
  <conditionalFormatting sqref="AH66">
    <cfRule type="cellIs" dxfId="2192" priority="252" operator="equal">
      <formula>0</formula>
    </cfRule>
  </conditionalFormatting>
  <conditionalFormatting sqref="AH66">
    <cfRule type="cellIs" dxfId="2191" priority="251" operator="equal">
      <formula>0</formula>
    </cfRule>
  </conditionalFormatting>
  <conditionalFormatting sqref="AI66">
    <cfRule type="containsText" dxfId="2190" priority="250" operator="containsText" text="Наименование инвестиционного проекта">
      <formula>NOT(ISERROR(SEARCH("Наименование инвестиционного проекта",AI66)))</formula>
    </cfRule>
  </conditionalFormatting>
  <conditionalFormatting sqref="AI66">
    <cfRule type="cellIs" dxfId="2189" priority="249" operator="equal">
      <formula>0</formula>
    </cfRule>
  </conditionalFormatting>
  <conditionalFormatting sqref="AI66">
    <cfRule type="cellIs" dxfId="2188" priority="248" operator="equal">
      <formula>0</formula>
    </cfRule>
  </conditionalFormatting>
  <conditionalFormatting sqref="AI66">
    <cfRule type="cellIs" dxfId="2187" priority="247" operator="equal">
      <formula>0</formula>
    </cfRule>
  </conditionalFormatting>
  <conditionalFormatting sqref="AJ67 AL67">
    <cfRule type="containsText" dxfId="2186" priority="246" operator="containsText" text="Наименование инвестиционного проекта">
      <formula>NOT(ISERROR(SEARCH("Наименование инвестиционного проекта",AJ67)))</formula>
    </cfRule>
  </conditionalFormatting>
  <conditionalFormatting sqref="AJ67 AL67">
    <cfRule type="cellIs" dxfId="2185" priority="245" operator="equal">
      <formula>0</formula>
    </cfRule>
  </conditionalFormatting>
  <conditionalFormatting sqref="AJ67 AL67">
    <cfRule type="cellIs" dxfId="2184" priority="244" operator="equal">
      <formula>0</formula>
    </cfRule>
  </conditionalFormatting>
  <conditionalFormatting sqref="AJ67 AL67">
    <cfRule type="cellIs" dxfId="2183" priority="243" operator="equal">
      <formula>0</formula>
    </cfRule>
  </conditionalFormatting>
  <conditionalFormatting sqref="AK67 AM67">
    <cfRule type="containsText" dxfId="2182" priority="242" operator="containsText" text="Наименование инвестиционного проекта">
      <formula>NOT(ISERROR(SEARCH("Наименование инвестиционного проекта",AK67)))</formula>
    </cfRule>
  </conditionalFormatting>
  <conditionalFormatting sqref="AK67 AM67">
    <cfRule type="cellIs" dxfId="2181" priority="241" operator="equal">
      <formula>0</formula>
    </cfRule>
  </conditionalFormatting>
  <conditionalFormatting sqref="AK67 AM67">
    <cfRule type="cellIs" dxfId="2180" priority="240" operator="equal">
      <formula>0</formula>
    </cfRule>
  </conditionalFormatting>
  <conditionalFormatting sqref="AK67 AM67">
    <cfRule type="cellIs" dxfId="2179" priority="239" operator="equal">
      <formula>0</formula>
    </cfRule>
  </conditionalFormatting>
  <conditionalFormatting sqref="AJ66 AL66">
    <cfRule type="containsText" dxfId="2178" priority="238" operator="containsText" text="Наименование инвестиционного проекта">
      <formula>NOT(ISERROR(SEARCH("Наименование инвестиционного проекта",AJ66)))</formula>
    </cfRule>
  </conditionalFormatting>
  <conditionalFormatting sqref="AJ66 AL66">
    <cfRule type="cellIs" dxfId="2177" priority="237" operator="equal">
      <formula>0</formula>
    </cfRule>
  </conditionalFormatting>
  <conditionalFormatting sqref="AJ66 AL66">
    <cfRule type="cellIs" dxfId="2176" priority="236" operator="equal">
      <formula>0</formula>
    </cfRule>
  </conditionalFormatting>
  <conditionalFormatting sqref="AJ66 AL66">
    <cfRule type="cellIs" dxfId="2175" priority="235" operator="equal">
      <formula>0</formula>
    </cfRule>
  </conditionalFormatting>
  <conditionalFormatting sqref="AK66 AM66">
    <cfRule type="containsText" dxfId="2174" priority="234" operator="containsText" text="Наименование инвестиционного проекта">
      <formula>NOT(ISERROR(SEARCH("Наименование инвестиционного проекта",AK66)))</formula>
    </cfRule>
  </conditionalFormatting>
  <conditionalFormatting sqref="AK66 AM66">
    <cfRule type="cellIs" dxfId="2173" priority="233" operator="equal">
      <formula>0</formula>
    </cfRule>
  </conditionalFormatting>
  <conditionalFormatting sqref="AK66 AM66">
    <cfRule type="cellIs" dxfId="2172" priority="232" operator="equal">
      <formula>0</formula>
    </cfRule>
  </conditionalFormatting>
  <conditionalFormatting sqref="AK66 AM66">
    <cfRule type="cellIs" dxfId="2171" priority="231" operator="equal">
      <formula>0</formula>
    </cfRule>
  </conditionalFormatting>
  <conditionalFormatting sqref="AD60:AM60 AD56:AM56 AD62:AM64">
    <cfRule type="cellIs" dxfId="2170" priority="230" operator="equal">
      <formula>0</formula>
    </cfRule>
  </conditionalFormatting>
  <conditionalFormatting sqref="AD60:AM60 AD56:AM56 AD62:AM64">
    <cfRule type="cellIs" dxfId="2169" priority="229" operator="equal">
      <formula>0</formula>
    </cfRule>
  </conditionalFormatting>
  <conditionalFormatting sqref="AD60:AM60 AD56:AM56 AD62:AM64">
    <cfRule type="cellIs" dxfId="2168" priority="228" operator="equal">
      <formula>0</formula>
    </cfRule>
  </conditionalFormatting>
  <conditionalFormatting sqref="AD60:AM60 AD56:AM56 AD62:AM64">
    <cfRule type="containsText" dxfId="2167" priority="227" operator="containsText" text="Наименование инвестиционного проекта">
      <formula>NOT(ISERROR(SEARCH("Наименование инвестиционного проекта",AD56)))</formula>
    </cfRule>
  </conditionalFormatting>
  <conditionalFormatting sqref="AD58:AM59">
    <cfRule type="cellIs" dxfId="2166" priority="226" operator="equal">
      <formula>0</formula>
    </cfRule>
  </conditionalFormatting>
  <conditionalFormatting sqref="AD58:AM59">
    <cfRule type="cellIs" dxfId="2165" priority="225" operator="equal">
      <formula>0</formula>
    </cfRule>
  </conditionalFormatting>
  <conditionalFormatting sqref="AD58:AM59">
    <cfRule type="cellIs" dxfId="2164" priority="224" operator="equal">
      <formula>0</formula>
    </cfRule>
  </conditionalFormatting>
  <conditionalFormatting sqref="AD58:AM59">
    <cfRule type="containsText" dxfId="2163" priority="223" operator="containsText" text="Наименование инвестиционного проекта">
      <formula>NOT(ISERROR(SEARCH("Наименование инвестиционного проекта",AD58)))</formula>
    </cfRule>
  </conditionalFormatting>
  <conditionalFormatting sqref="AJ52 AL52">
    <cfRule type="containsText" dxfId="2162" priority="222" operator="containsText" text="Наименование инвестиционного проекта">
      <formula>NOT(ISERROR(SEARCH("Наименование инвестиционного проекта",AJ52)))</formula>
    </cfRule>
  </conditionalFormatting>
  <conditionalFormatting sqref="AJ52 AL52">
    <cfRule type="cellIs" dxfId="2161" priority="221" operator="equal">
      <formula>0</formula>
    </cfRule>
  </conditionalFormatting>
  <conditionalFormatting sqref="AJ52 AL52">
    <cfRule type="cellIs" dxfId="2160" priority="220" operator="equal">
      <formula>0</formula>
    </cfRule>
  </conditionalFormatting>
  <conditionalFormatting sqref="AJ52 AL52">
    <cfRule type="cellIs" dxfId="2159" priority="219" operator="equal">
      <formula>0</formula>
    </cfRule>
  </conditionalFormatting>
  <conditionalFormatting sqref="AK52 AM52">
    <cfRule type="containsText" dxfId="2158" priority="218" operator="containsText" text="Наименование инвестиционного проекта">
      <formula>NOT(ISERROR(SEARCH("Наименование инвестиционного проекта",AK52)))</formula>
    </cfRule>
  </conditionalFormatting>
  <conditionalFormatting sqref="AK52 AM52">
    <cfRule type="cellIs" dxfId="2157" priority="217" operator="equal">
      <formula>0</formula>
    </cfRule>
  </conditionalFormatting>
  <conditionalFormatting sqref="AK52 AM52">
    <cfRule type="cellIs" dxfId="2156" priority="216" operator="equal">
      <formula>0</formula>
    </cfRule>
  </conditionalFormatting>
  <conditionalFormatting sqref="AK52 AM52">
    <cfRule type="cellIs" dxfId="2155" priority="215" operator="equal">
      <formula>0</formula>
    </cfRule>
  </conditionalFormatting>
  <conditionalFormatting sqref="AD75:AI76">
    <cfRule type="cellIs" dxfId="2154" priority="202" operator="equal">
      <formula>0</formula>
    </cfRule>
  </conditionalFormatting>
  <conditionalFormatting sqref="AD75:AI76">
    <cfRule type="cellIs" dxfId="2153" priority="201" operator="equal">
      <formula>0</formula>
    </cfRule>
  </conditionalFormatting>
  <conditionalFormatting sqref="AD75:AI76">
    <cfRule type="cellIs" dxfId="2152" priority="200" operator="equal">
      <formula>0</formula>
    </cfRule>
  </conditionalFormatting>
  <conditionalFormatting sqref="AD75:AI76">
    <cfRule type="containsText" dxfId="2151" priority="199" operator="containsText" text="Наименование инвестиционного проекта">
      <formula>NOT(ISERROR(SEARCH("Наименование инвестиционного проекта",AD75)))</formula>
    </cfRule>
  </conditionalFormatting>
  <conditionalFormatting sqref="AJ39:AM39">
    <cfRule type="cellIs" dxfId="2150" priority="198" operator="equal">
      <formula>0</formula>
    </cfRule>
  </conditionalFormatting>
  <conditionalFormatting sqref="AJ39:AM39">
    <cfRule type="cellIs" dxfId="2149" priority="197" operator="equal">
      <formula>0</formula>
    </cfRule>
  </conditionalFormatting>
  <conditionalFormatting sqref="AJ39:AM39">
    <cfRule type="cellIs" dxfId="2148" priority="196" operator="equal">
      <formula>0</formula>
    </cfRule>
  </conditionalFormatting>
  <conditionalFormatting sqref="AJ39:AM39">
    <cfRule type="containsText" dxfId="2147" priority="195" operator="containsText" text="Наименование инвестиционного проекта">
      <formula>NOT(ISERROR(SEARCH("Наименование инвестиционного проекта",AJ39)))</formula>
    </cfRule>
  </conditionalFormatting>
  <conditionalFormatting sqref="AJ75:AM76">
    <cfRule type="cellIs" dxfId="2146" priority="194" operator="equal">
      <formula>0</formula>
    </cfRule>
  </conditionalFormatting>
  <conditionalFormatting sqref="AJ75:AM76">
    <cfRule type="cellIs" dxfId="2145" priority="193" operator="equal">
      <formula>0</formula>
    </cfRule>
  </conditionalFormatting>
  <conditionalFormatting sqref="AJ75:AM76">
    <cfRule type="cellIs" dxfId="2144" priority="192" operator="equal">
      <formula>0</formula>
    </cfRule>
  </conditionalFormatting>
  <conditionalFormatting sqref="AJ75:AM76">
    <cfRule type="containsText" dxfId="2143" priority="191" operator="containsText" text="Наименование инвестиционного проекта">
      <formula>NOT(ISERROR(SEARCH("Наименование инвестиционного проекта",AJ75)))</formula>
    </cfRule>
  </conditionalFormatting>
  <conditionalFormatting sqref="AJ31 AL31">
    <cfRule type="containsText" dxfId="2142" priority="190" operator="containsText" text="Наименование инвестиционного проекта">
      <formula>NOT(ISERROR(SEARCH("Наименование инвестиционного проекта",AJ31)))</formula>
    </cfRule>
  </conditionalFormatting>
  <conditionalFormatting sqref="AJ27:AJ29 AL27:AL29">
    <cfRule type="cellIs" dxfId="2141" priority="188" operator="equal">
      <formula>0</formula>
    </cfRule>
    <cfRule type="cellIs" dxfId="2140" priority="189" operator="equal">
      <formula>0</formula>
    </cfRule>
  </conditionalFormatting>
  <conditionalFormatting sqref="AJ27:AJ29 AL27:AL29 AJ31 AL31">
    <cfRule type="cellIs" dxfId="2139" priority="187" operator="equal">
      <formula>0</formula>
    </cfRule>
  </conditionalFormatting>
  <conditionalFormatting sqref="AJ27:AJ29 AL27:AL29 AJ31 AL31">
    <cfRule type="cellIs" dxfId="2138" priority="186" operator="equal">
      <formula>0</formula>
    </cfRule>
  </conditionalFormatting>
  <conditionalFormatting sqref="AJ27:AJ29 AL27:AL29 AJ31 AL31">
    <cfRule type="cellIs" dxfId="2137" priority="185" operator="equal">
      <formula>0</formula>
    </cfRule>
  </conditionalFormatting>
  <conditionalFormatting sqref="AK31 AM31">
    <cfRule type="containsText" dxfId="2136" priority="184" operator="containsText" text="Наименование инвестиционного проекта">
      <formula>NOT(ISERROR(SEARCH("Наименование инвестиционного проекта",AK31)))</formula>
    </cfRule>
  </conditionalFormatting>
  <conditionalFormatting sqref="AK27:AK29 AM27:AM29">
    <cfRule type="cellIs" dxfId="2135" priority="182" operator="equal">
      <formula>0</formula>
    </cfRule>
    <cfRule type="cellIs" dxfId="2134" priority="183" operator="equal">
      <formula>0</formula>
    </cfRule>
  </conditionalFormatting>
  <conditionalFormatting sqref="AK31 AM31 AK27:AK29 AM27:AM29">
    <cfRule type="cellIs" dxfId="2133" priority="181" operator="equal">
      <formula>0</formula>
    </cfRule>
  </conditionalFormatting>
  <conditionalFormatting sqref="AK31 AM31 AK27:AK29 AM27:AM29">
    <cfRule type="cellIs" dxfId="2132" priority="180" operator="equal">
      <formula>0</formula>
    </cfRule>
  </conditionalFormatting>
  <conditionalFormatting sqref="AK31 AM31 AK27:AK29 AM27:AM29">
    <cfRule type="cellIs" dxfId="2131" priority="179" operator="equal">
      <formula>0</formula>
    </cfRule>
  </conditionalFormatting>
  <conditionalFormatting sqref="AJ30 AL30">
    <cfRule type="containsText" dxfId="2130" priority="178" operator="containsText" text="Наименование инвестиционного проекта">
      <formula>NOT(ISERROR(SEARCH("Наименование инвестиционного проекта",AJ30)))</formula>
    </cfRule>
  </conditionalFormatting>
  <conditionalFormatting sqref="AJ30 AL30">
    <cfRule type="cellIs" dxfId="2129" priority="177" operator="equal">
      <formula>0</formula>
    </cfRule>
  </conditionalFormatting>
  <conditionalFormatting sqref="AJ30 AL30">
    <cfRule type="cellIs" dxfId="2128" priority="176" operator="equal">
      <formula>0</formula>
    </cfRule>
  </conditionalFormatting>
  <conditionalFormatting sqref="AJ30 AL30">
    <cfRule type="cellIs" dxfId="2127" priority="175" operator="equal">
      <formula>0</formula>
    </cfRule>
  </conditionalFormatting>
  <conditionalFormatting sqref="AK30 AM30">
    <cfRule type="containsText" dxfId="2126" priority="174" operator="containsText" text="Наименование инвестиционного проекта">
      <formula>NOT(ISERROR(SEARCH("Наименование инвестиционного проекта",AK30)))</formula>
    </cfRule>
  </conditionalFormatting>
  <conditionalFormatting sqref="AK30 AM30">
    <cfRule type="cellIs" dxfId="2125" priority="173" operator="equal">
      <formula>0</formula>
    </cfRule>
  </conditionalFormatting>
  <conditionalFormatting sqref="AK30 AM30">
    <cfRule type="cellIs" dxfId="2124" priority="172" operator="equal">
      <formula>0</formula>
    </cfRule>
  </conditionalFormatting>
  <conditionalFormatting sqref="AK30 AM30">
    <cfRule type="cellIs" dxfId="2123" priority="171" operator="equal">
      <formula>0</formula>
    </cfRule>
  </conditionalFormatting>
  <conditionalFormatting sqref="AJ32 AL32">
    <cfRule type="containsText" dxfId="2122" priority="170" operator="containsText" text="Наименование инвестиционного проекта">
      <formula>NOT(ISERROR(SEARCH("Наименование инвестиционного проекта",AJ32)))</formula>
    </cfRule>
  </conditionalFormatting>
  <conditionalFormatting sqref="AJ32 AL32">
    <cfRule type="cellIs" dxfId="2121" priority="169" operator="equal">
      <formula>0</formula>
    </cfRule>
  </conditionalFormatting>
  <conditionalFormatting sqref="AJ32 AL32">
    <cfRule type="cellIs" dxfId="2120" priority="168" operator="equal">
      <formula>0</formula>
    </cfRule>
  </conditionalFormatting>
  <conditionalFormatting sqref="AJ32 AL32">
    <cfRule type="cellIs" dxfId="2119" priority="167" operator="equal">
      <formula>0</formula>
    </cfRule>
  </conditionalFormatting>
  <conditionalFormatting sqref="AK32 AM32">
    <cfRule type="containsText" dxfId="2118" priority="166" operator="containsText" text="Наименование инвестиционного проекта">
      <formula>NOT(ISERROR(SEARCH("Наименование инвестиционного проекта",AK32)))</formula>
    </cfRule>
  </conditionalFormatting>
  <conditionalFormatting sqref="AK32 AM32">
    <cfRule type="cellIs" dxfId="2117" priority="165" operator="equal">
      <formula>0</formula>
    </cfRule>
  </conditionalFormatting>
  <conditionalFormatting sqref="AK32 AM32">
    <cfRule type="cellIs" dxfId="2116" priority="164" operator="equal">
      <formula>0</formula>
    </cfRule>
  </conditionalFormatting>
  <conditionalFormatting sqref="AK32 AM32">
    <cfRule type="cellIs" dxfId="2115" priority="163" operator="equal">
      <formula>0</formula>
    </cfRule>
  </conditionalFormatting>
  <conditionalFormatting sqref="AJ20:AJ26 AL20:AL26">
    <cfRule type="cellIs" dxfId="2114" priority="161" operator="equal">
      <formula>0</formula>
    </cfRule>
    <cfRule type="cellIs" dxfId="2113" priority="162" operator="equal">
      <formula>0</formula>
    </cfRule>
  </conditionalFormatting>
  <conditionalFormatting sqref="AJ20:AJ26 AL20:AL26">
    <cfRule type="cellIs" dxfId="2112" priority="160" operator="equal">
      <formula>0</formula>
    </cfRule>
  </conditionalFormatting>
  <conditionalFormatting sqref="AJ20:AJ26 AL20:AL26">
    <cfRule type="cellIs" dxfId="2111" priority="159" operator="equal">
      <formula>0</formula>
    </cfRule>
  </conditionalFormatting>
  <conditionalFormatting sqref="AJ20:AJ26 AL20:AL26">
    <cfRule type="cellIs" dxfId="2110" priority="158" operator="equal">
      <formula>0</formula>
    </cfRule>
  </conditionalFormatting>
  <conditionalFormatting sqref="AK20:AK26 AM20:AM26">
    <cfRule type="cellIs" dxfId="2109" priority="156" operator="equal">
      <formula>0</formula>
    </cfRule>
    <cfRule type="cellIs" dxfId="2108" priority="157" operator="equal">
      <formula>0</formula>
    </cfRule>
  </conditionalFormatting>
  <conditionalFormatting sqref="AK20:AK26 AM20:AM26">
    <cfRule type="cellIs" dxfId="2107" priority="155" operator="equal">
      <formula>0</formula>
    </cfRule>
  </conditionalFormatting>
  <conditionalFormatting sqref="AK20:AK26 AM20:AM26">
    <cfRule type="cellIs" dxfId="2106" priority="154" operator="equal">
      <formula>0</formula>
    </cfRule>
  </conditionalFormatting>
  <conditionalFormatting sqref="AK20:AK26 AM20:AM26">
    <cfRule type="cellIs" dxfId="2105" priority="153" operator="equal">
      <formula>0</formula>
    </cfRule>
  </conditionalFormatting>
  <conditionalFormatting sqref="AB75:AB76">
    <cfRule type="containsText" dxfId="2104" priority="152" operator="containsText" text="Наименование инвестиционного проекта">
      <formula>NOT(ISERROR(SEARCH("Наименование инвестиционного проекта",AB75)))</formula>
    </cfRule>
  </conditionalFormatting>
  <conditionalFormatting sqref="AB75:AB76">
    <cfRule type="cellIs" dxfId="2103" priority="151" operator="equal">
      <formula>0</formula>
    </cfRule>
  </conditionalFormatting>
  <conditionalFormatting sqref="AB75:AB76">
    <cfRule type="cellIs" dxfId="2102" priority="150" operator="equal">
      <formula>0</formula>
    </cfRule>
  </conditionalFormatting>
  <conditionalFormatting sqref="AB75:AB76">
    <cfRule type="cellIs" dxfId="2101" priority="149" operator="equal">
      <formula>0</formula>
    </cfRule>
  </conditionalFormatting>
  <conditionalFormatting sqref="AC75:AC76">
    <cfRule type="containsText" dxfId="2100" priority="148" operator="containsText" text="Наименование инвестиционного проекта">
      <formula>NOT(ISERROR(SEARCH("Наименование инвестиционного проекта",AC75)))</formula>
    </cfRule>
  </conditionalFormatting>
  <conditionalFormatting sqref="AC75:AC76">
    <cfRule type="cellIs" dxfId="2099" priority="147" operator="equal">
      <formula>0</formula>
    </cfRule>
  </conditionalFormatting>
  <conditionalFormatting sqref="AC75:AC76">
    <cfRule type="cellIs" dxfId="2098" priority="146" operator="equal">
      <formula>0</formula>
    </cfRule>
  </conditionalFormatting>
  <conditionalFormatting sqref="AC75:AC76">
    <cfRule type="cellIs" dxfId="2097" priority="145" operator="equal">
      <formula>0</formula>
    </cfRule>
  </conditionalFormatting>
  <conditionalFormatting sqref="V75:V76 X75:X76 Z75:Z76">
    <cfRule type="containsText" dxfId="2096" priority="144" operator="containsText" text="Наименование инвестиционного проекта">
      <formula>NOT(ISERROR(SEARCH("Наименование инвестиционного проекта",V75)))</formula>
    </cfRule>
  </conditionalFormatting>
  <conditionalFormatting sqref="V75:V76 X75:X76 Z75:Z76">
    <cfRule type="cellIs" dxfId="2095" priority="143" operator="equal">
      <formula>0</formula>
    </cfRule>
  </conditionalFormatting>
  <conditionalFormatting sqref="V75:V76 X75:X76 Z75:Z76">
    <cfRule type="cellIs" dxfId="2094" priority="142" operator="equal">
      <formula>0</formula>
    </cfRule>
  </conditionalFormatting>
  <conditionalFormatting sqref="V75:V76 X75:X76 Z75:Z76">
    <cfRule type="cellIs" dxfId="2093" priority="141" operator="equal">
      <formula>0</formula>
    </cfRule>
  </conditionalFormatting>
  <conditionalFormatting sqref="W75:W76 Y75:Y76 AA75:AA76">
    <cfRule type="containsText" dxfId="2092" priority="140" operator="containsText" text="Наименование инвестиционного проекта">
      <formula>NOT(ISERROR(SEARCH("Наименование инвестиционного проекта",W75)))</formula>
    </cfRule>
  </conditionalFormatting>
  <conditionalFormatting sqref="W75:W76 Y75:Y76 AA75:AA76">
    <cfRule type="cellIs" dxfId="2091" priority="138" operator="equal">
      <formula>0</formula>
    </cfRule>
    <cfRule type="cellIs" dxfId="2090" priority="139" operator="equal">
      <formula>0</formula>
    </cfRule>
  </conditionalFormatting>
  <conditionalFormatting sqref="W75:W76 Y75:Y76 AA75:AA76">
    <cfRule type="cellIs" dxfId="2089" priority="137" operator="equal">
      <formula>0</formula>
    </cfRule>
  </conditionalFormatting>
  <conditionalFormatting sqref="W75:W76 Y75:Y76 AA75:AA76">
    <cfRule type="cellIs" dxfId="2088" priority="136" operator="equal">
      <formula>0</formula>
    </cfRule>
  </conditionalFormatting>
  <conditionalFormatting sqref="W75:W76 Y75:Y76 AA75:AA76">
    <cfRule type="cellIs" dxfId="2087" priority="135" operator="equal">
      <formula>0</formula>
    </cfRule>
  </conditionalFormatting>
  <conditionalFormatting sqref="AB62:AC62">
    <cfRule type="cellIs" dxfId="2086" priority="134" operator="equal">
      <formula>0</formula>
    </cfRule>
  </conditionalFormatting>
  <conditionalFormatting sqref="AB62:AC62">
    <cfRule type="cellIs" dxfId="2085" priority="133" operator="equal">
      <formula>0</formula>
    </cfRule>
  </conditionalFormatting>
  <conditionalFormatting sqref="AB62:AC62">
    <cfRule type="cellIs" dxfId="2084" priority="132" operator="equal">
      <formula>0</formula>
    </cfRule>
  </conditionalFormatting>
  <conditionalFormatting sqref="AB62:AC62">
    <cfRule type="containsText" dxfId="2083" priority="131" operator="containsText" text="Наименование инвестиционного проекта">
      <formula>NOT(ISERROR(SEARCH("Наименование инвестиционного проекта",AB62)))</formula>
    </cfRule>
  </conditionalFormatting>
  <conditionalFormatting sqref="V62 X62 Z62">
    <cfRule type="containsText" dxfId="2082" priority="130" operator="containsText" text="Наименование инвестиционного проекта">
      <formula>NOT(ISERROR(SEARCH("Наименование инвестиционного проекта",V62)))</formula>
    </cfRule>
  </conditionalFormatting>
  <conditionalFormatting sqref="V62 X62 Z62">
    <cfRule type="cellIs" dxfId="2081" priority="129" operator="equal">
      <formula>0</formula>
    </cfRule>
  </conditionalFormatting>
  <conditionalFormatting sqref="V62 X62 Z62">
    <cfRule type="cellIs" dxfId="2080" priority="128" operator="equal">
      <formula>0</formula>
    </cfRule>
  </conditionalFormatting>
  <conditionalFormatting sqref="V62 X62 Z62">
    <cfRule type="cellIs" dxfId="2079" priority="127" operator="equal">
      <formula>0</formula>
    </cfRule>
  </conditionalFormatting>
  <conditionalFormatting sqref="W62 Y62 AA62">
    <cfRule type="containsText" dxfId="2078" priority="126" operator="containsText" text="Наименование инвестиционного проекта">
      <formula>NOT(ISERROR(SEARCH("Наименование инвестиционного проекта",W62)))</formula>
    </cfRule>
  </conditionalFormatting>
  <conditionalFormatting sqref="W62 Y62 AA62">
    <cfRule type="cellIs" dxfId="2077" priority="125" operator="equal">
      <formula>0</formula>
    </cfRule>
  </conditionalFormatting>
  <conditionalFormatting sqref="W62 Y62 AA62">
    <cfRule type="cellIs" dxfId="2076" priority="124" operator="equal">
      <formula>0</formula>
    </cfRule>
  </conditionalFormatting>
  <conditionalFormatting sqref="W62 Y62 AA62">
    <cfRule type="cellIs" dxfId="2075" priority="123" operator="equal">
      <formula>0</formula>
    </cfRule>
  </conditionalFormatting>
  <conditionalFormatting sqref="W62 Y62 AA62">
    <cfRule type="cellIs" dxfId="2074" priority="122" operator="equal">
      <formula>0</formula>
    </cfRule>
  </conditionalFormatting>
  <conditionalFormatting sqref="AB58:AC59">
    <cfRule type="cellIs" dxfId="2073" priority="121" operator="equal">
      <formula>0</formula>
    </cfRule>
  </conditionalFormatting>
  <conditionalFormatting sqref="AB58:AC59">
    <cfRule type="cellIs" dxfId="2072" priority="120" operator="equal">
      <formula>0</formula>
    </cfRule>
  </conditionalFormatting>
  <conditionalFormatting sqref="AB58:AC59">
    <cfRule type="cellIs" dxfId="2071" priority="119" operator="equal">
      <formula>0</formula>
    </cfRule>
  </conditionalFormatting>
  <conditionalFormatting sqref="AB58:AC59">
    <cfRule type="containsText" dxfId="2070" priority="118" operator="containsText" text="Наименование инвестиционного проекта">
      <formula>NOT(ISERROR(SEARCH("Наименование инвестиционного проекта",AB58)))</formula>
    </cfRule>
  </conditionalFormatting>
  <conditionalFormatting sqref="V58:V59 X58:X59 Z58:Z59">
    <cfRule type="containsText" dxfId="2069" priority="117" operator="containsText" text="Наименование инвестиционного проекта">
      <formula>NOT(ISERROR(SEARCH("Наименование инвестиционного проекта",V58)))</formula>
    </cfRule>
  </conditionalFormatting>
  <conditionalFormatting sqref="V58:V59 X58:X59 Z58:Z59">
    <cfRule type="cellIs" dxfId="2068" priority="116" operator="equal">
      <formula>0</formula>
    </cfRule>
  </conditionalFormatting>
  <conditionalFormatting sqref="V58:V59 X58:X59 Z58:Z59">
    <cfRule type="cellIs" dxfId="2067" priority="115" operator="equal">
      <formula>0</formula>
    </cfRule>
  </conditionalFormatting>
  <conditionalFormatting sqref="V58:V59 X58:X59 Z58:Z59">
    <cfRule type="cellIs" dxfId="2066" priority="114" operator="equal">
      <formula>0</formula>
    </cfRule>
  </conditionalFormatting>
  <conditionalFormatting sqref="W58:W59 Y58:Y59 AA58:AA59">
    <cfRule type="containsText" dxfId="2065" priority="113" operator="containsText" text="Наименование инвестиционного проекта">
      <formula>NOT(ISERROR(SEARCH("Наименование инвестиционного проекта",W58)))</formula>
    </cfRule>
  </conditionalFormatting>
  <conditionalFormatting sqref="W58:W59 Y58:Y59 AA58:AA59">
    <cfRule type="cellIs" dxfId="2064" priority="112" operator="equal">
      <formula>0</formula>
    </cfRule>
  </conditionalFormatting>
  <conditionalFormatting sqref="W58:W59 Y58:Y59 AA58:AA59">
    <cfRule type="cellIs" dxfId="2063" priority="111" operator="equal">
      <formula>0</formula>
    </cfRule>
  </conditionalFormatting>
  <conditionalFormatting sqref="W58:W59 Y58:Y59 AA58:AA59">
    <cfRule type="cellIs" dxfId="2062" priority="110" operator="equal">
      <formula>0</formula>
    </cfRule>
  </conditionalFormatting>
  <conditionalFormatting sqref="W58:W59 Y58:Y59 AA58:AA59">
    <cfRule type="cellIs" dxfId="2061" priority="109" operator="equal">
      <formula>0</formula>
    </cfRule>
  </conditionalFormatting>
  <conditionalFormatting sqref="AB66:AC66">
    <cfRule type="cellIs" dxfId="2060" priority="108" operator="equal">
      <formula>0</formula>
    </cfRule>
  </conditionalFormatting>
  <conditionalFormatting sqref="AB66:AC66">
    <cfRule type="cellIs" dxfId="2059" priority="107" operator="equal">
      <formula>0</formula>
    </cfRule>
  </conditionalFormatting>
  <conditionalFormatting sqref="AB66:AC66">
    <cfRule type="cellIs" dxfId="2058" priority="106" operator="equal">
      <formula>0</formula>
    </cfRule>
  </conditionalFormatting>
  <conditionalFormatting sqref="AB66:AC66">
    <cfRule type="containsText" dxfId="2057" priority="105" operator="containsText" text="Наименование инвестиционного проекта">
      <formula>NOT(ISERROR(SEARCH("Наименование инвестиционного проекта",AB66)))</formula>
    </cfRule>
  </conditionalFormatting>
  <conditionalFormatting sqref="V66:AA66">
    <cfRule type="containsText" dxfId="2056" priority="104" operator="containsText" text="Наименование инвестиционного проекта">
      <formula>NOT(ISERROR(SEARCH("Наименование инвестиционного проекта",V66)))</formula>
    </cfRule>
  </conditionalFormatting>
  <conditionalFormatting sqref="V66:AA66">
    <cfRule type="cellIs" dxfId="2055" priority="103" operator="equal">
      <formula>0</formula>
    </cfRule>
  </conditionalFormatting>
  <conditionalFormatting sqref="V66:AA66">
    <cfRule type="cellIs" dxfId="2054" priority="102" operator="equal">
      <formula>0</formula>
    </cfRule>
  </conditionalFormatting>
  <conditionalFormatting sqref="V66:AA66">
    <cfRule type="cellIs" dxfId="2053" priority="101" operator="equal">
      <formula>0</formula>
    </cfRule>
  </conditionalFormatting>
  <conditionalFormatting sqref="Q31:U31">
    <cfRule type="cellIs" dxfId="2052" priority="100" operator="equal">
      <formula>0</formula>
    </cfRule>
  </conditionalFormatting>
  <conditionalFormatting sqref="Q31:U31">
    <cfRule type="cellIs" dxfId="2051" priority="99" operator="equal">
      <formula>0</formula>
    </cfRule>
  </conditionalFormatting>
  <conditionalFormatting sqref="Q31:U31">
    <cfRule type="cellIs" dxfId="2050" priority="98" operator="equal">
      <formula>0</formula>
    </cfRule>
  </conditionalFormatting>
  <conditionalFormatting sqref="Q30:U30">
    <cfRule type="cellIs" dxfId="2049" priority="97" operator="equal">
      <formula>0</formula>
    </cfRule>
  </conditionalFormatting>
  <conditionalFormatting sqref="Q30:U30">
    <cfRule type="cellIs" dxfId="2048" priority="96" operator="equal">
      <formula>0</formula>
    </cfRule>
  </conditionalFormatting>
  <conditionalFormatting sqref="Q30:U30">
    <cfRule type="cellIs" dxfId="2047" priority="95" operator="equal">
      <formula>0</formula>
    </cfRule>
  </conditionalFormatting>
  <conditionalFormatting sqref="Q32:U32">
    <cfRule type="cellIs" dxfId="2046" priority="94" operator="equal">
      <formula>0</formula>
    </cfRule>
  </conditionalFormatting>
  <conditionalFormatting sqref="Q32:U32">
    <cfRule type="cellIs" dxfId="2045" priority="93" operator="equal">
      <formula>0</formula>
    </cfRule>
  </conditionalFormatting>
  <conditionalFormatting sqref="Q32:U32">
    <cfRule type="cellIs" dxfId="2044" priority="92" operator="equal">
      <formula>0</formula>
    </cfRule>
  </conditionalFormatting>
  <conditionalFormatting sqref="X31:Y31">
    <cfRule type="cellIs" dxfId="2043" priority="91" operator="equal">
      <formula>0</formula>
    </cfRule>
  </conditionalFormatting>
  <conditionalFormatting sqref="X31:Y31">
    <cfRule type="cellIs" dxfId="2042" priority="90" operator="equal">
      <formula>0</formula>
    </cfRule>
  </conditionalFormatting>
  <conditionalFormatting sqref="X31:Y31">
    <cfRule type="cellIs" dxfId="2041" priority="89" operator="equal">
      <formula>0</formula>
    </cfRule>
  </conditionalFormatting>
  <conditionalFormatting sqref="X30:Y30">
    <cfRule type="cellIs" dxfId="2040" priority="88" operator="equal">
      <formula>0</formula>
    </cfRule>
  </conditionalFormatting>
  <conditionalFormatting sqref="X30:Y30">
    <cfRule type="cellIs" dxfId="2039" priority="87" operator="equal">
      <formula>0</formula>
    </cfRule>
  </conditionalFormatting>
  <conditionalFormatting sqref="X30:Y30">
    <cfRule type="cellIs" dxfId="2038" priority="86" operator="equal">
      <formula>0</formula>
    </cfRule>
  </conditionalFormatting>
  <conditionalFormatting sqref="X32:Y32">
    <cfRule type="cellIs" dxfId="2037" priority="85" operator="equal">
      <formula>0</formula>
    </cfRule>
  </conditionalFormatting>
  <conditionalFormatting sqref="X32:Y32">
    <cfRule type="cellIs" dxfId="2036" priority="84" operator="equal">
      <formula>0</formula>
    </cfRule>
  </conditionalFormatting>
  <conditionalFormatting sqref="X32:Y32">
    <cfRule type="cellIs" dxfId="2035" priority="83" operator="equal">
      <formula>0</formula>
    </cfRule>
  </conditionalFormatting>
  <conditionalFormatting sqref="C53">
    <cfRule type="cellIs" dxfId="2034" priority="78" operator="equal">
      <formula>0</formula>
    </cfRule>
  </conditionalFormatting>
  <conditionalFormatting sqref="F53:H53">
    <cfRule type="containsText" dxfId="2033" priority="77" operator="containsText" text="Наименование инвестиционного проекта">
      <formula>NOT(ISERROR(SEARCH("Наименование инвестиционного проекта",F53)))</formula>
    </cfRule>
  </conditionalFormatting>
  <conditionalFormatting sqref="F53:H53">
    <cfRule type="cellIs" dxfId="2032" priority="76" operator="equal">
      <formula>0</formula>
    </cfRule>
  </conditionalFormatting>
  <conditionalFormatting sqref="F53:H53">
    <cfRule type="cellIs" dxfId="2031" priority="75" operator="equal">
      <formula>0</formula>
    </cfRule>
  </conditionalFormatting>
  <conditionalFormatting sqref="C86">
    <cfRule type="cellIs" dxfId="2030" priority="74" operator="equal">
      <formula>0</formula>
    </cfRule>
  </conditionalFormatting>
  <conditionalFormatting sqref="E86:F86">
    <cfRule type="containsText" dxfId="2029" priority="73" operator="containsText" text="Наименование инвестиционного проекта">
      <formula>NOT(ISERROR(SEARCH("Наименование инвестиционного проекта",E86)))</formula>
    </cfRule>
  </conditionalFormatting>
  <conditionalFormatting sqref="E86:F86">
    <cfRule type="cellIs" dxfId="2028" priority="72" operator="equal">
      <formula>0</formula>
    </cfRule>
  </conditionalFormatting>
  <conditionalFormatting sqref="F86">
    <cfRule type="cellIs" dxfId="2027" priority="71" operator="equal">
      <formula>0</formula>
    </cfRule>
  </conditionalFormatting>
  <conditionalFormatting sqref="G86:H86">
    <cfRule type="containsText" dxfId="2026" priority="70" operator="containsText" text="Наименование инвестиционного проекта">
      <formula>NOT(ISERROR(SEARCH("Наименование инвестиционного проекта",G86)))</formula>
    </cfRule>
  </conditionalFormatting>
  <conditionalFormatting sqref="G86:H86">
    <cfRule type="cellIs" dxfId="2025" priority="69" operator="equal">
      <formula>0</formula>
    </cfRule>
  </conditionalFormatting>
  <conditionalFormatting sqref="G86:H86">
    <cfRule type="cellIs" dxfId="2024" priority="68" operator="equal">
      <formula>0</formula>
    </cfRule>
  </conditionalFormatting>
  <conditionalFormatting sqref="J53">
    <cfRule type="cellIs" dxfId="2023" priority="67" operator="equal">
      <formula>0</formula>
    </cfRule>
  </conditionalFormatting>
  <conditionalFormatting sqref="J53">
    <cfRule type="cellIs" dxfId="2022" priority="66" operator="equal">
      <formula>0</formula>
    </cfRule>
  </conditionalFormatting>
  <conditionalFormatting sqref="J53">
    <cfRule type="cellIs" dxfId="2021" priority="65" operator="equal">
      <formula>0</formula>
    </cfRule>
  </conditionalFormatting>
  <conditionalFormatting sqref="J53">
    <cfRule type="containsText" dxfId="2020" priority="64" operator="containsText" text="Наименование инвестиционного проекта">
      <formula>NOT(ISERROR(SEARCH("Наименование инвестиционного проекта",J53)))</formula>
    </cfRule>
  </conditionalFormatting>
  <conditionalFormatting sqref="J61:AO61">
    <cfRule type="containsText" dxfId="2019" priority="1" operator="containsText" text="Наименование инвестиционного проекта">
      <formula>NOT(ISERROR(SEARCH("Наименование инвестиционного проекта",J61)))</formula>
    </cfRule>
  </conditionalFormatting>
  <conditionalFormatting sqref="C79:C80">
    <cfRule type="cellIs" dxfId="2018" priority="7" operator="equal">
      <formula>0</formula>
    </cfRule>
  </conditionalFormatting>
  <conditionalFormatting sqref="C78">
    <cfRule type="containsText" dxfId="2017" priority="10" operator="containsText" text="Наименование инвестиционного проекта">
      <formula>NOT(ISERROR(SEARCH("Наименование инвестиционного проекта",C78)))</formula>
    </cfRule>
  </conditionalFormatting>
  <conditionalFormatting sqref="C78">
    <cfRule type="cellIs" dxfId="2016" priority="9" operator="equal">
      <formula>0</formula>
    </cfRule>
  </conditionalFormatting>
  <conditionalFormatting sqref="C79:C80">
    <cfRule type="containsText" dxfId="2015" priority="8" operator="containsText" text="Наименование инвестиционного проекта">
      <formula>NOT(ISERROR(SEARCH("Наименование инвестиционного проекта",C79)))</formula>
    </cfRule>
  </conditionalFormatting>
  <conditionalFormatting sqref="B82:D82">
    <cfRule type="containsText" dxfId="2014" priority="6" operator="containsText" text="Наименование инвестиционного проекта">
      <formula>NOT(ISERROR(SEARCH("Наименование инвестиционного проекта",B82)))</formula>
    </cfRule>
  </conditionalFormatting>
  <conditionalFormatting sqref="B82:D82">
    <cfRule type="cellIs" dxfId="2013" priority="5" operator="equal">
      <formula>0</formula>
    </cfRule>
  </conditionalFormatting>
  <conditionalFormatting sqref="J61:AO61">
    <cfRule type="cellIs" dxfId="2012" priority="4" operator="equal">
      <formula>0</formula>
    </cfRule>
  </conditionalFormatting>
  <conditionalFormatting sqref="J61:AO61">
    <cfRule type="cellIs" dxfId="2011" priority="3" operator="equal">
      <formula>0</formula>
    </cfRule>
  </conditionalFormatting>
  <conditionalFormatting sqref="J61:AO61">
    <cfRule type="cellIs" dxfId="2010" priority="2" operator="equal">
      <formula>0</formula>
    </cfRule>
  </conditionalFormatting>
  <pageMargins left="0" right="0" top="0.74803149606299213" bottom="0.74803149606299213" header="0.31496062992125984" footer="0.31496062992125984"/>
  <pageSetup paperSize="9" scale="21" firstPageNumber="2" fitToHeight="0" orientation="landscape" r:id="rId1"/>
  <ignoredErrors>
    <ignoredError sqref="J71 O71:U71 I33:K33 O33:P33 AE71:AO71 AB71:AC71" formulaRange="1"/>
    <ignoredError sqref="F86:H86 F58:G58 F44:H50 F81:H83 H72:H74 H78:H79 F72:G79" numberStoredAsText="1"/>
    <ignoredError sqref="S33:Z33 N65" formula="1"/>
    <ignoredError sqref="L33:M33 N33 Q3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DA89"/>
  <sheetViews>
    <sheetView zoomScale="70" zoomScaleNormal="70" zoomScaleSheetLayoutView="40" workbookViewId="0">
      <pane xSplit="3" ySplit="21" topLeftCell="AC85" activePane="bottomRight" state="frozen"/>
      <selection activeCell="A15" sqref="A15"/>
      <selection pane="topRight" activeCell="D15" sqref="D15"/>
      <selection pane="bottomLeft" activeCell="A22" sqref="A22"/>
      <selection pane="bottomRight" activeCell="BS73" sqref="BS73"/>
    </sheetView>
  </sheetViews>
  <sheetFormatPr defaultRowHeight="15.75" outlineLevelRow="1" outlineLevelCol="1" x14ac:dyDescent="0.25"/>
  <cols>
    <col min="1" max="1" width="11.5703125" style="104" customWidth="1"/>
    <col min="2" max="2" width="13.28515625" style="104" customWidth="1"/>
    <col min="3" max="3" width="120.42578125" style="104" customWidth="1"/>
    <col min="4" max="4" width="25.7109375" style="104" customWidth="1"/>
    <col min="5" max="5" width="20.140625" style="104" customWidth="1"/>
    <col min="6" max="6" width="25.140625" style="104" customWidth="1"/>
    <col min="7" max="7" width="21.5703125" style="104" customWidth="1" outlineLevel="1"/>
    <col min="8" max="8" width="12.7109375" style="104" customWidth="1" outlineLevel="1"/>
    <col min="9" max="13" width="8.140625" style="104" customWidth="1" outlineLevel="1"/>
    <col min="14" max="14" width="21.85546875" style="104" customWidth="1" outlineLevel="1"/>
    <col min="15" max="15" width="12.5703125" style="104" customWidth="1" outlineLevel="1"/>
    <col min="16" max="16" width="12.140625" style="104" customWidth="1" outlineLevel="1"/>
    <col min="17" max="17" width="9.7109375" style="104" customWidth="1" outlineLevel="1"/>
    <col min="18" max="18" width="11.28515625" style="104" customWidth="1" outlineLevel="1"/>
    <col min="19" max="19" width="11.7109375" style="104" customWidth="1" outlineLevel="1"/>
    <col min="20" max="20" width="11.140625" style="104" customWidth="1" outlineLevel="1"/>
    <col min="21" max="21" width="20.5703125" style="104" customWidth="1"/>
    <col min="22" max="22" width="12.5703125" style="104" customWidth="1"/>
    <col min="23" max="23" width="10.28515625" style="104" customWidth="1"/>
    <col min="24" max="24" width="10.7109375" style="104" customWidth="1"/>
    <col min="25" max="26" width="11.140625" style="104" customWidth="1"/>
    <col min="27" max="27" width="11.28515625" style="104" customWidth="1"/>
    <col min="28" max="28" width="20.140625" style="104" customWidth="1"/>
    <col min="29" max="29" width="12.85546875" style="104" customWidth="1"/>
    <col min="30" max="30" width="9.5703125" style="104" customWidth="1"/>
    <col min="31" max="31" width="10.42578125" style="104" customWidth="1"/>
    <col min="32" max="33" width="9.42578125" style="104" customWidth="1"/>
    <col min="34" max="34" width="10.85546875" style="104" customWidth="1"/>
    <col min="35" max="35" width="19.5703125" style="104" customWidth="1"/>
    <col min="36" max="41" width="12.85546875" style="104" customWidth="1"/>
    <col min="42" max="42" width="20.140625" style="104" customWidth="1"/>
    <col min="43" max="48" width="12.85546875" style="104" customWidth="1"/>
    <col min="49" max="49" width="20.42578125" style="104" customWidth="1"/>
    <col min="50" max="55" width="12.85546875" style="104" customWidth="1"/>
    <col min="56" max="56" width="20.42578125" style="104" customWidth="1"/>
    <col min="57" max="62" width="12.85546875" style="104" customWidth="1"/>
    <col min="63" max="63" width="20.42578125" style="104" customWidth="1"/>
    <col min="64" max="69" width="12.85546875" style="104" customWidth="1"/>
    <col min="70" max="70" width="20.42578125" style="104" customWidth="1"/>
    <col min="71" max="76" width="12.85546875" style="104" customWidth="1"/>
    <col min="77" max="77" width="42.42578125" style="104" customWidth="1"/>
    <col min="78" max="78" width="9.85546875" style="105" customWidth="1"/>
    <col min="79" max="85" width="5.7109375" style="105" customWidth="1"/>
    <col min="86" max="100" width="9.140625" style="105"/>
    <col min="101" max="16384" width="9.140625" style="104"/>
  </cols>
  <sheetData>
    <row r="1" spans="1:78" ht="18.75" outlineLevel="1" x14ac:dyDescent="0.25">
      <c r="BY1" s="119" t="s">
        <v>333</v>
      </c>
    </row>
    <row r="2" spans="1:78" ht="18.75" outlineLevel="1" x14ac:dyDescent="0.25">
      <c r="BW2" s="1095" t="s">
        <v>1</v>
      </c>
      <c r="BX2" s="1096"/>
      <c r="BY2" s="1096"/>
    </row>
    <row r="3" spans="1:78" ht="18.75" outlineLevel="1" x14ac:dyDescent="0.25">
      <c r="BX3" s="1095" t="s">
        <v>334</v>
      </c>
      <c r="BY3" s="1096"/>
    </row>
    <row r="4" spans="1:78" ht="18.75" outlineLevel="1" x14ac:dyDescent="0.25">
      <c r="B4" s="1094" t="s">
        <v>335</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row>
    <row r="5" spans="1:78" outlineLevel="1" x14ac:dyDescent="0.25">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row>
    <row r="6" spans="1:78" ht="18.75" outlineLevel="1" x14ac:dyDescent="0.25">
      <c r="B6" s="1094" t="s">
        <v>715</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21"/>
    </row>
    <row r="7" spans="1:78" outlineLevel="1" x14ac:dyDescent="0.25">
      <c r="B7" s="1130" t="s">
        <v>4</v>
      </c>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c r="AQ7" s="1130"/>
      <c r="AR7" s="1130"/>
      <c r="AS7" s="1130"/>
      <c r="AT7" s="1130"/>
      <c r="AU7" s="1130"/>
      <c r="AV7" s="1130"/>
      <c r="AW7" s="1130"/>
      <c r="AX7" s="1130"/>
      <c r="AY7" s="1130"/>
      <c r="AZ7" s="1130"/>
      <c r="BA7" s="1130"/>
      <c r="BB7" s="1130"/>
      <c r="BC7" s="1130"/>
      <c r="BD7" s="1130"/>
      <c r="BE7" s="1130"/>
      <c r="BF7" s="1130"/>
      <c r="BG7" s="1130"/>
      <c r="BH7" s="1130"/>
      <c r="BI7" s="1130"/>
      <c r="BJ7" s="1130"/>
      <c r="BK7" s="1130"/>
      <c r="BL7" s="1130"/>
      <c r="BM7" s="1130"/>
      <c r="BN7" s="1130"/>
      <c r="BO7" s="1130"/>
      <c r="BP7" s="1130"/>
      <c r="BQ7" s="1130"/>
      <c r="BR7" s="1130"/>
      <c r="BS7" s="1130"/>
      <c r="BT7" s="1130"/>
      <c r="BU7" s="1130"/>
      <c r="BV7" s="1130"/>
      <c r="BW7" s="1130"/>
      <c r="BX7" s="1130"/>
      <c r="BY7" s="1130"/>
    </row>
    <row r="8" spans="1:78" outlineLevel="1" x14ac:dyDescent="0.25">
      <c r="B8" s="987"/>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row>
    <row r="9" spans="1:78" ht="18.75" outlineLevel="1" x14ac:dyDescent="0.25">
      <c r="B9" s="1086" t="s">
        <v>1711</v>
      </c>
      <c r="C9" s="1086"/>
      <c r="D9" s="1086"/>
      <c r="E9" s="1086"/>
      <c r="F9" s="1086"/>
      <c r="G9" s="1086"/>
      <c r="H9" s="1086"/>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c r="AG9" s="1086"/>
      <c r="AH9" s="1086"/>
      <c r="AI9" s="1086"/>
      <c r="AJ9" s="1086"/>
      <c r="AK9" s="1086"/>
      <c r="AL9" s="1086"/>
      <c r="AM9" s="1086"/>
      <c r="AN9" s="1086"/>
      <c r="AO9" s="1086"/>
      <c r="AP9" s="1086"/>
      <c r="AQ9" s="1086"/>
      <c r="AR9" s="1086"/>
      <c r="AS9" s="1086"/>
      <c r="AT9" s="1086"/>
      <c r="AU9" s="1086"/>
      <c r="AV9" s="1086"/>
      <c r="AW9" s="1086"/>
      <c r="AX9" s="1086"/>
      <c r="AY9" s="1086"/>
      <c r="AZ9" s="1086"/>
      <c r="BA9" s="1086"/>
      <c r="BB9" s="1086"/>
      <c r="BC9" s="1086"/>
      <c r="BD9" s="1086"/>
      <c r="BE9" s="1086"/>
      <c r="BF9" s="1086"/>
      <c r="BG9" s="1086"/>
      <c r="BH9" s="1086"/>
      <c r="BI9" s="1086"/>
      <c r="BJ9" s="1086"/>
      <c r="BK9" s="1086"/>
      <c r="BL9" s="1086"/>
      <c r="BM9" s="1086"/>
      <c r="BN9" s="1086"/>
      <c r="BO9" s="1086"/>
      <c r="BP9" s="1086"/>
      <c r="BQ9" s="1086"/>
      <c r="BR9" s="1086"/>
      <c r="BS9" s="1086"/>
      <c r="BT9" s="1086"/>
      <c r="BU9" s="1086"/>
      <c r="BV9" s="1086"/>
      <c r="BW9" s="1086"/>
      <c r="BX9" s="1086"/>
      <c r="BY9" s="1086"/>
    </row>
    <row r="10" spans="1:78" outlineLevel="1" x14ac:dyDescent="0.25">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row>
    <row r="11" spans="1:78" ht="18.75" outlineLevel="1" x14ac:dyDescent="0.25">
      <c r="B11" s="1088"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1" s="1088"/>
      <c r="D11" s="1088"/>
      <c r="E11" s="1088"/>
      <c r="F11" s="1088"/>
      <c r="G11" s="1088"/>
      <c r="H11" s="1088"/>
      <c r="I11" s="1088"/>
      <c r="J11" s="1088"/>
      <c r="K11" s="1088"/>
      <c r="L11" s="1088"/>
      <c r="M11" s="1088"/>
      <c r="N11" s="1088"/>
      <c r="O11" s="1088"/>
      <c r="P11" s="1088"/>
      <c r="Q11" s="1088"/>
      <c r="R11" s="1088"/>
      <c r="S11" s="1088"/>
      <c r="T11" s="1088"/>
      <c r="U11" s="1088"/>
      <c r="V11" s="1088"/>
      <c r="W11" s="1088"/>
      <c r="X11" s="1088"/>
      <c r="Y11" s="1088"/>
      <c r="Z11" s="1088"/>
      <c r="AA11" s="1088"/>
      <c r="AB11" s="1088"/>
      <c r="AC11" s="1088"/>
      <c r="AD11" s="1088"/>
      <c r="AE11" s="1088"/>
      <c r="AF11" s="1088"/>
      <c r="AG11" s="1088"/>
      <c r="AH11" s="1088"/>
      <c r="AI11" s="1088"/>
      <c r="AJ11" s="1088"/>
      <c r="AK11" s="1088"/>
      <c r="AL11" s="1088"/>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row>
    <row r="12" spans="1:78" outlineLevel="1" x14ac:dyDescent="0.25">
      <c r="B12" s="1089" t="s">
        <v>6</v>
      </c>
      <c r="C12" s="1089"/>
      <c r="D12" s="1089"/>
      <c r="E12" s="1089"/>
      <c r="F12" s="1089"/>
      <c r="G12" s="1089"/>
      <c r="H12" s="1089"/>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89"/>
      <c r="AK12" s="1089"/>
      <c r="AL12" s="1089"/>
      <c r="AM12" s="1131"/>
      <c r="AN12" s="1131"/>
      <c r="AO12" s="1131"/>
      <c r="AP12" s="1131"/>
      <c r="AQ12" s="1131"/>
      <c r="AR12" s="1131"/>
      <c r="AS12" s="1131"/>
      <c r="AT12" s="1131"/>
      <c r="AU12" s="1131"/>
      <c r="AV12" s="1131"/>
      <c r="AW12" s="1131"/>
      <c r="AX12" s="1131"/>
      <c r="AY12" s="1131"/>
      <c r="AZ12" s="1131"/>
      <c r="BA12" s="1131"/>
      <c r="BB12" s="1131"/>
      <c r="BC12" s="1131"/>
      <c r="BD12" s="1131"/>
      <c r="BE12" s="1131"/>
      <c r="BF12" s="1131"/>
      <c r="BG12" s="1131"/>
      <c r="BH12" s="1131"/>
      <c r="BI12" s="1131"/>
      <c r="BJ12" s="1131"/>
      <c r="BK12" s="1131"/>
      <c r="BL12" s="1131"/>
      <c r="BM12" s="1131"/>
      <c r="BN12" s="1131"/>
      <c r="BO12" s="1131"/>
      <c r="BP12" s="1131"/>
      <c r="BQ12" s="1131"/>
      <c r="BR12" s="1131"/>
      <c r="BS12" s="1131"/>
      <c r="BT12" s="1131"/>
      <c r="BU12" s="1131"/>
      <c r="BV12" s="1131"/>
      <c r="BW12" s="1131"/>
      <c r="BX12" s="1131"/>
      <c r="BY12" s="1131"/>
    </row>
    <row r="13" spans="1:78" outlineLevel="1" x14ac:dyDescent="0.25">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28"/>
      <c r="AB13" s="1128"/>
      <c r="AC13" s="1128"/>
      <c r="AD13" s="1128"/>
      <c r="AE13" s="1128"/>
      <c r="AF13" s="1128"/>
      <c r="AG13" s="1128"/>
      <c r="AH13" s="1128"/>
      <c r="AI13" s="1128"/>
      <c r="AJ13" s="1128"/>
      <c r="AK13" s="1128"/>
      <c r="AL13" s="1128"/>
      <c r="AM13" s="1128"/>
      <c r="AN13" s="1128"/>
      <c r="AO13" s="1128"/>
      <c r="AP13" s="1128"/>
      <c r="AQ13" s="1128"/>
      <c r="AR13" s="1128"/>
      <c r="AS13" s="1128"/>
      <c r="AT13" s="1128"/>
      <c r="AU13" s="1128"/>
      <c r="AV13" s="1128"/>
      <c r="AW13" s="1128"/>
      <c r="AX13" s="1128"/>
      <c r="AY13" s="1128"/>
      <c r="AZ13" s="1128"/>
      <c r="BA13" s="1128"/>
      <c r="BB13" s="1128"/>
      <c r="BC13" s="1128"/>
      <c r="BD13" s="1128"/>
      <c r="BE13" s="1128"/>
      <c r="BF13" s="1128"/>
      <c r="BG13" s="1128"/>
      <c r="BH13" s="1128"/>
      <c r="BI13" s="1128"/>
      <c r="BJ13" s="1128"/>
      <c r="BK13" s="1128"/>
      <c r="BL13" s="1128"/>
      <c r="BM13" s="1128"/>
      <c r="BN13" s="1128"/>
      <c r="BO13" s="1128"/>
      <c r="BP13" s="1128"/>
      <c r="BQ13" s="1128"/>
      <c r="BR13" s="1128"/>
      <c r="BS13" s="1128"/>
      <c r="BT13" s="1128"/>
      <c r="BU13" s="1128"/>
      <c r="BV13" s="1128"/>
      <c r="BW13" s="1128"/>
      <c r="BX13" s="122"/>
      <c r="BY13" s="122"/>
    </row>
    <row r="14" spans="1:78" ht="16.5" outlineLevel="1" thickBot="1" x14ac:dyDescent="0.3">
      <c r="B14" s="122"/>
      <c r="C14" s="122"/>
      <c r="D14" s="122"/>
      <c r="E14" s="123"/>
      <c r="F14" s="123"/>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4"/>
      <c r="BM14" s="122"/>
      <c r="BN14" s="122"/>
      <c r="BO14" s="122"/>
      <c r="BP14" s="122"/>
      <c r="BQ14" s="122"/>
      <c r="BR14" s="122"/>
      <c r="BS14" s="122"/>
      <c r="BT14" s="122"/>
      <c r="BU14" s="122"/>
      <c r="BV14" s="122"/>
      <c r="BW14" s="122"/>
      <c r="BX14" s="122"/>
      <c r="BY14" s="122"/>
    </row>
    <row r="15" spans="1:78" ht="31.5" customHeight="1" thickBot="1" x14ac:dyDescent="0.3">
      <c r="A15" s="105"/>
      <c r="B15" s="1112" t="s">
        <v>7</v>
      </c>
      <c r="C15" s="1112" t="s">
        <v>8</v>
      </c>
      <c r="D15" s="1112" t="s">
        <v>9</v>
      </c>
      <c r="E15" s="1100" t="s">
        <v>336</v>
      </c>
      <c r="F15" s="1102"/>
      <c r="G15" s="1122" t="s">
        <v>337</v>
      </c>
      <c r="H15" s="1123"/>
      <c r="I15" s="1123"/>
      <c r="J15" s="1123"/>
      <c r="K15" s="1123"/>
      <c r="L15" s="1123"/>
      <c r="M15" s="1123"/>
      <c r="N15" s="1123"/>
      <c r="O15" s="1123"/>
      <c r="P15" s="1123"/>
      <c r="Q15" s="1123"/>
      <c r="R15" s="1123"/>
      <c r="S15" s="1123"/>
      <c r="T15" s="1124"/>
      <c r="U15" s="1117" t="s">
        <v>338</v>
      </c>
      <c r="V15" s="1118"/>
      <c r="W15" s="1118"/>
      <c r="X15" s="1118"/>
      <c r="Y15" s="1118"/>
      <c r="Z15" s="1118"/>
      <c r="AA15" s="1118"/>
      <c r="AB15" s="1118"/>
      <c r="AC15" s="1118"/>
      <c r="AD15" s="1118"/>
      <c r="AE15" s="1118"/>
      <c r="AF15" s="1118"/>
      <c r="AG15" s="1118"/>
      <c r="AH15" s="1118"/>
      <c r="AI15" s="1118"/>
      <c r="AJ15" s="1118"/>
      <c r="AK15" s="1118"/>
      <c r="AL15" s="1118"/>
      <c r="AM15" s="1118"/>
      <c r="AN15" s="1118"/>
      <c r="AO15" s="1118"/>
      <c r="AP15" s="1118"/>
      <c r="AQ15" s="1118"/>
      <c r="AR15" s="1118"/>
      <c r="AS15" s="1118"/>
      <c r="AT15" s="1118"/>
      <c r="AU15" s="1118"/>
      <c r="AV15" s="1118"/>
      <c r="AW15" s="1118"/>
      <c r="AX15" s="1118"/>
      <c r="AY15" s="1118"/>
      <c r="AZ15" s="1118"/>
      <c r="BA15" s="1118"/>
      <c r="BB15" s="1118"/>
      <c r="BC15" s="1118"/>
      <c r="BD15" s="1118"/>
      <c r="BE15" s="1118"/>
      <c r="BF15" s="1118"/>
      <c r="BG15" s="1118"/>
      <c r="BH15" s="1118"/>
      <c r="BI15" s="1118"/>
      <c r="BJ15" s="1118"/>
      <c r="BK15" s="1118"/>
      <c r="BL15" s="1118"/>
      <c r="BM15" s="1118"/>
      <c r="BN15" s="1118"/>
      <c r="BO15" s="1118"/>
      <c r="BP15" s="1118"/>
      <c r="BQ15" s="1118"/>
      <c r="BR15" s="1118"/>
      <c r="BS15" s="1118"/>
      <c r="BT15" s="1118"/>
      <c r="BU15" s="1118"/>
      <c r="BV15" s="1118"/>
      <c r="BW15" s="1118"/>
      <c r="BX15" s="1119"/>
      <c r="BY15" s="1112" t="s">
        <v>209</v>
      </c>
    </row>
    <row r="16" spans="1:78" ht="44.25" customHeight="1" thickBot="1" x14ac:dyDescent="0.3">
      <c r="A16" s="105"/>
      <c r="B16" s="1113"/>
      <c r="C16" s="1113"/>
      <c r="D16" s="1113"/>
      <c r="E16" s="1120"/>
      <c r="F16" s="1121"/>
      <c r="G16" s="1125"/>
      <c r="H16" s="1126"/>
      <c r="I16" s="1126"/>
      <c r="J16" s="1126"/>
      <c r="K16" s="1126"/>
      <c r="L16" s="1126"/>
      <c r="M16" s="1126"/>
      <c r="N16" s="1126"/>
      <c r="O16" s="1126"/>
      <c r="P16" s="1126"/>
      <c r="Q16" s="1126"/>
      <c r="R16" s="1126"/>
      <c r="S16" s="1126"/>
      <c r="T16" s="1127"/>
      <c r="U16" s="1104" t="s">
        <v>339</v>
      </c>
      <c r="V16" s="1105"/>
      <c r="W16" s="1105"/>
      <c r="X16" s="1105"/>
      <c r="Y16" s="1105"/>
      <c r="Z16" s="1105"/>
      <c r="AA16" s="1105"/>
      <c r="AB16" s="1105"/>
      <c r="AC16" s="1105"/>
      <c r="AD16" s="1105"/>
      <c r="AE16" s="1105"/>
      <c r="AF16" s="1105"/>
      <c r="AG16" s="1105"/>
      <c r="AH16" s="1110"/>
      <c r="AI16" s="1104" t="s">
        <v>340</v>
      </c>
      <c r="AJ16" s="1105"/>
      <c r="AK16" s="1105"/>
      <c r="AL16" s="1105"/>
      <c r="AM16" s="1105"/>
      <c r="AN16" s="1105"/>
      <c r="AO16" s="1105"/>
      <c r="AP16" s="1105"/>
      <c r="AQ16" s="1105"/>
      <c r="AR16" s="1105"/>
      <c r="AS16" s="1105"/>
      <c r="AT16" s="1105"/>
      <c r="AU16" s="1105"/>
      <c r="AV16" s="1110"/>
      <c r="AW16" s="1104" t="s">
        <v>341</v>
      </c>
      <c r="AX16" s="1105"/>
      <c r="AY16" s="1105"/>
      <c r="AZ16" s="1105"/>
      <c r="BA16" s="1105"/>
      <c r="BB16" s="1105"/>
      <c r="BC16" s="1105"/>
      <c r="BD16" s="1105"/>
      <c r="BE16" s="1105"/>
      <c r="BF16" s="1105"/>
      <c r="BG16" s="1105"/>
      <c r="BH16" s="1105"/>
      <c r="BI16" s="1105"/>
      <c r="BJ16" s="1110"/>
      <c r="BK16" s="1097" t="s">
        <v>342</v>
      </c>
      <c r="BL16" s="1098"/>
      <c r="BM16" s="1098"/>
      <c r="BN16" s="1098"/>
      <c r="BO16" s="1098"/>
      <c r="BP16" s="1098"/>
      <c r="BQ16" s="1098"/>
      <c r="BR16" s="1098"/>
      <c r="BS16" s="1098"/>
      <c r="BT16" s="1098"/>
      <c r="BU16" s="1098"/>
      <c r="BV16" s="1098"/>
      <c r="BW16" s="1098"/>
      <c r="BX16" s="1099"/>
      <c r="BY16" s="1113"/>
    </row>
    <row r="17" spans="1:78" ht="51" customHeight="1" thickBot="1" x14ac:dyDescent="0.3">
      <c r="A17" s="105"/>
      <c r="B17" s="1113"/>
      <c r="C17" s="1113"/>
      <c r="D17" s="1113"/>
      <c r="E17" s="1101"/>
      <c r="F17" s="1103"/>
      <c r="G17" s="1104" t="s">
        <v>211</v>
      </c>
      <c r="H17" s="1105"/>
      <c r="I17" s="1105"/>
      <c r="J17" s="1105"/>
      <c r="K17" s="1105"/>
      <c r="L17" s="1105"/>
      <c r="M17" s="1106"/>
      <c r="N17" s="1097" t="s">
        <v>212</v>
      </c>
      <c r="O17" s="1098"/>
      <c r="P17" s="1098"/>
      <c r="Q17" s="1098"/>
      <c r="R17" s="1098"/>
      <c r="S17" s="1098"/>
      <c r="T17" s="1111"/>
      <c r="U17" s="1104" t="s">
        <v>219</v>
      </c>
      <c r="V17" s="1115"/>
      <c r="W17" s="1115"/>
      <c r="X17" s="1115"/>
      <c r="Y17" s="1115"/>
      <c r="Z17" s="1115"/>
      <c r="AA17" s="1116"/>
      <c r="AB17" s="1097" t="s">
        <v>43</v>
      </c>
      <c r="AC17" s="1098"/>
      <c r="AD17" s="1098"/>
      <c r="AE17" s="1098"/>
      <c r="AF17" s="1098"/>
      <c r="AG17" s="1098"/>
      <c r="AH17" s="1111"/>
      <c r="AI17" s="1104" t="s">
        <v>210</v>
      </c>
      <c r="AJ17" s="1105"/>
      <c r="AK17" s="1105"/>
      <c r="AL17" s="1105"/>
      <c r="AM17" s="1105"/>
      <c r="AN17" s="1105"/>
      <c r="AO17" s="1106"/>
      <c r="AP17" s="1097" t="s">
        <v>43</v>
      </c>
      <c r="AQ17" s="1098"/>
      <c r="AR17" s="1098"/>
      <c r="AS17" s="1098"/>
      <c r="AT17" s="1098"/>
      <c r="AU17" s="1098"/>
      <c r="AV17" s="1111"/>
      <c r="AW17" s="1104" t="s">
        <v>343</v>
      </c>
      <c r="AX17" s="1105"/>
      <c r="AY17" s="1105"/>
      <c r="AZ17" s="1105"/>
      <c r="BA17" s="1105"/>
      <c r="BB17" s="1105"/>
      <c r="BC17" s="1106"/>
      <c r="BD17" s="1097" t="s">
        <v>43</v>
      </c>
      <c r="BE17" s="1098"/>
      <c r="BF17" s="1098"/>
      <c r="BG17" s="1098"/>
      <c r="BH17" s="1098"/>
      <c r="BI17" s="1098"/>
      <c r="BJ17" s="1111"/>
      <c r="BK17" s="1104" t="s">
        <v>210</v>
      </c>
      <c r="BL17" s="1105"/>
      <c r="BM17" s="1105"/>
      <c r="BN17" s="1105"/>
      <c r="BO17" s="1105"/>
      <c r="BP17" s="1105"/>
      <c r="BQ17" s="1106"/>
      <c r="BR17" s="1097" t="s">
        <v>43</v>
      </c>
      <c r="BS17" s="1098"/>
      <c r="BT17" s="1098"/>
      <c r="BU17" s="1098"/>
      <c r="BV17" s="1098"/>
      <c r="BW17" s="1098"/>
      <c r="BX17" s="1099"/>
      <c r="BY17" s="1113"/>
    </row>
    <row r="18" spans="1:78" ht="37.5" customHeight="1" thickBot="1" x14ac:dyDescent="0.3">
      <c r="A18" s="105"/>
      <c r="B18" s="1113"/>
      <c r="C18" s="1113"/>
      <c r="D18" s="1113"/>
      <c r="E18" s="1100" t="s">
        <v>343</v>
      </c>
      <c r="F18" s="1102" t="s">
        <v>43</v>
      </c>
      <c r="G18" s="125" t="s">
        <v>344</v>
      </c>
      <c r="H18" s="1104" t="s">
        <v>345</v>
      </c>
      <c r="I18" s="1105"/>
      <c r="J18" s="1105"/>
      <c r="K18" s="1105"/>
      <c r="L18" s="1105"/>
      <c r="M18" s="1106"/>
      <c r="N18" s="125" t="s">
        <v>344</v>
      </c>
      <c r="O18" s="1107" t="s">
        <v>345</v>
      </c>
      <c r="P18" s="1108"/>
      <c r="Q18" s="1108"/>
      <c r="R18" s="1108"/>
      <c r="S18" s="1108"/>
      <c r="T18" s="1109"/>
      <c r="U18" s="126" t="s">
        <v>344</v>
      </c>
      <c r="V18" s="1104" t="s">
        <v>345</v>
      </c>
      <c r="W18" s="1105"/>
      <c r="X18" s="1105"/>
      <c r="Y18" s="1105"/>
      <c r="Z18" s="1105"/>
      <c r="AA18" s="1106"/>
      <c r="AB18" s="126" t="s">
        <v>344</v>
      </c>
      <c r="AC18" s="1104" t="s">
        <v>345</v>
      </c>
      <c r="AD18" s="1105"/>
      <c r="AE18" s="1105"/>
      <c r="AF18" s="1105"/>
      <c r="AG18" s="1105"/>
      <c r="AH18" s="1110"/>
      <c r="AI18" s="126" t="s">
        <v>344</v>
      </c>
      <c r="AJ18" s="1104" t="s">
        <v>345</v>
      </c>
      <c r="AK18" s="1105"/>
      <c r="AL18" s="1105"/>
      <c r="AM18" s="1105"/>
      <c r="AN18" s="1105"/>
      <c r="AO18" s="1106"/>
      <c r="AP18" s="126" t="s">
        <v>344</v>
      </c>
      <c r="AQ18" s="1104" t="s">
        <v>345</v>
      </c>
      <c r="AR18" s="1105"/>
      <c r="AS18" s="1105"/>
      <c r="AT18" s="1105"/>
      <c r="AU18" s="1105"/>
      <c r="AV18" s="1110"/>
      <c r="AW18" s="126" t="s">
        <v>344</v>
      </c>
      <c r="AX18" s="1104" t="s">
        <v>345</v>
      </c>
      <c r="AY18" s="1105"/>
      <c r="AZ18" s="1105"/>
      <c r="BA18" s="1105"/>
      <c r="BB18" s="1105"/>
      <c r="BC18" s="1106"/>
      <c r="BD18" s="126" t="s">
        <v>344</v>
      </c>
      <c r="BE18" s="1104" t="s">
        <v>345</v>
      </c>
      <c r="BF18" s="1105"/>
      <c r="BG18" s="1105"/>
      <c r="BH18" s="1105"/>
      <c r="BI18" s="1105"/>
      <c r="BJ18" s="1110"/>
      <c r="BK18" s="126" t="s">
        <v>344</v>
      </c>
      <c r="BL18" s="1104" t="s">
        <v>345</v>
      </c>
      <c r="BM18" s="1105"/>
      <c r="BN18" s="1105"/>
      <c r="BO18" s="1105"/>
      <c r="BP18" s="1105"/>
      <c r="BQ18" s="1106"/>
      <c r="BR18" s="126" t="s">
        <v>344</v>
      </c>
      <c r="BS18" s="1104" t="s">
        <v>345</v>
      </c>
      <c r="BT18" s="1105"/>
      <c r="BU18" s="1105"/>
      <c r="BV18" s="1105"/>
      <c r="BW18" s="1105"/>
      <c r="BX18" s="1106"/>
      <c r="BY18" s="1113"/>
    </row>
    <row r="19" spans="1:78" ht="66" customHeight="1" thickBot="1" x14ac:dyDescent="0.3">
      <c r="A19" s="105"/>
      <c r="B19" s="1114"/>
      <c r="C19" s="1114"/>
      <c r="D19" s="1114"/>
      <c r="E19" s="1101"/>
      <c r="F19" s="1103"/>
      <c r="G19" s="127" t="s">
        <v>346</v>
      </c>
      <c r="H19" s="128" t="s">
        <v>346</v>
      </c>
      <c r="I19" s="129" t="s">
        <v>347</v>
      </c>
      <c r="J19" s="130" t="s">
        <v>348</v>
      </c>
      <c r="K19" s="130" t="s">
        <v>349</v>
      </c>
      <c r="L19" s="130" t="s">
        <v>350</v>
      </c>
      <c r="M19" s="131" t="s">
        <v>351</v>
      </c>
      <c r="N19" s="127" t="s">
        <v>352</v>
      </c>
      <c r="O19" s="127" t="s">
        <v>346</v>
      </c>
      <c r="P19" s="132" t="s">
        <v>347</v>
      </c>
      <c r="Q19" s="133" t="s">
        <v>348</v>
      </c>
      <c r="R19" s="133" t="s">
        <v>349</v>
      </c>
      <c r="S19" s="133" t="s">
        <v>350</v>
      </c>
      <c r="T19" s="134" t="s">
        <v>351</v>
      </c>
      <c r="U19" s="127" t="s">
        <v>352</v>
      </c>
      <c r="V19" s="127" t="s">
        <v>346</v>
      </c>
      <c r="W19" s="132" t="s">
        <v>347</v>
      </c>
      <c r="X19" s="133" t="s">
        <v>348</v>
      </c>
      <c r="Y19" s="133" t="s">
        <v>349</v>
      </c>
      <c r="Z19" s="133" t="s">
        <v>350</v>
      </c>
      <c r="AA19" s="135" t="s">
        <v>351</v>
      </c>
      <c r="AB19" s="127" t="s">
        <v>346</v>
      </c>
      <c r="AC19" s="127" t="s">
        <v>346</v>
      </c>
      <c r="AD19" s="132" t="s">
        <v>347</v>
      </c>
      <c r="AE19" s="133" t="s">
        <v>348</v>
      </c>
      <c r="AF19" s="133" t="s">
        <v>349</v>
      </c>
      <c r="AG19" s="133" t="s">
        <v>350</v>
      </c>
      <c r="AH19" s="134" t="s">
        <v>351</v>
      </c>
      <c r="AI19" s="127" t="s">
        <v>346</v>
      </c>
      <c r="AJ19" s="127" t="s">
        <v>346</v>
      </c>
      <c r="AK19" s="132" t="s">
        <v>347</v>
      </c>
      <c r="AL19" s="133" t="s">
        <v>348</v>
      </c>
      <c r="AM19" s="133" t="s">
        <v>349</v>
      </c>
      <c r="AN19" s="133" t="s">
        <v>350</v>
      </c>
      <c r="AO19" s="135" t="s">
        <v>351</v>
      </c>
      <c r="AP19" s="127" t="s">
        <v>346</v>
      </c>
      <c r="AQ19" s="127" t="s">
        <v>346</v>
      </c>
      <c r="AR19" s="132" t="s">
        <v>347</v>
      </c>
      <c r="AS19" s="133" t="s">
        <v>348</v>
      </c>
      <c r="AT19" s="133" t="s">
        <v>349</v>
      </c>
      <c r="AU19" s="133" t="s">
        <v>350</v>
      </c>
      <c r="AV19" s="134" t="s">
        <v>351</v>
      </c>
      <c r="AW19" s="127" t="s">
        <v>346</v>
      </c>
      <c r="AX19" s="127" t="s">
        <v>346</v>
      </c>
      <c r="AY19" s="132" t="s">
        <v>347</v>
      </c>
      <c r="AZ19" s="133" t="s">
        <v>348</v>
      </c>
      <c r="BA19" s="133" t="s">
        <v>349</v>
      </c>
      <c r="BB19" s="133" t="s">
        <v>350</v>
      </c>
      <c r="BC19" s="135" t="s">
        <v>351</v>
      </c>
      <c r="BD19" s="127" t="s">
        <v>346</v>
      </c>
      <c r="BE19" s="127" t="s">
        <v>346</v>
      </c>
      <c r="BF19" s="132" t="s">
        <v>347</v>
      </c>
      <c r="BG19" s="133" t="s">
        <v>348</v>
      </c>
      <c r="BH19" s="133" t="s">
        <v>349</v>
      </c>
      <c r="BI19" s="133" t="s">
        <v>350</v>
      </c>
      <c r="BJ19" s="134" t="s">
        <v>351</v>
      </c>
      <c r="BK19" s="127" t="s">
        <v>346</v>
      </c>
      <c r="BL19" s="127" t="s">
        <v>346</v>
      </c>
      <c r="BM19" s="132" t="s">
        <v>347</v>
      </c>
      <c r="BN19" s="133" t="s">
        <v>348</v>
      </c>
      <c r="BO19" s="133" t="s">
        <v>349</v>
      </c>
      <c r="BP19" s="133" t="s">
        <v>350</v>
      </c>
      <c r="BQ19" s="135" t="s">
        <v>351</v>
      </c>
      <c r="BR19" s="127" t="s">
        <v>346</v>
      </c>
      <c r="BS19" s="127" t="s">
        <v>352</v>
      </c>
      <c r="BT19" s="132" t="s">
        <v>347</v>
      </c>
      <c r="BU19" s="133" t="s">
        <v>348</v>
      </c>
      <c r="BV19" s="133" t="s">
        <v>349</v>
      </c>
      <c r="BW19" s="133" t="s">
        <v>350</v>
      </c>
      <c r="BX19" s="135" t="s">
        <v>351</v>
      </c>
      <c r="BY19" s="1114"/>
    </row>
    <row r="20" spans="1:78" x14ac:dyDescent="0.25">
      <c r="A20" s="105"/>
      <c r="B20" s="207">
        <v>1</v>
      </c>
      <c r="C20" s="207">
        <v>2</v>
      </c>
      <c r="D20" s="207">
        <v>3</v>
      </c>
      <c r="E20" s="136">
        <v>4</v>
      </c>
      <c r="F20" s="137">
        <v>5</v>
      </c>
      <c r="G20" s="138" t="s">
        <v>353</v>
      </c>
      <c r="H20" s="485" t="s">
        <v>354</v>
      </c>
      <c r="I20" s="139" t="s">
        <v>355</v>
      </c>
      <c r="J20" s="140" t="s">
        <v>356</v>
      </c>
      <c r="K20" s="140" t="s">
        <v>357</v>
      </c>
      <c r="L20" s="140" t="s">
        <v>358</v>
      </c>
      <c r="M20" s="141" t="s">
        <v>359</v>
      </c>
      <c r="N20" s="138" t="s">
        <v>360</v>
      </c>
      <c r="O20" s="485" t="s">
        <v>361</v>
      </c>
      <c r="P20" s="139" t="s">
        <v>362</v>
      </c>
      <c r="Q20" s="140" t="s">
        <v>363</v>
      </c>
      <c r="R20" s="140" t="s">
        <v>364</v>
      </c>
      <c r="S20" s="140" t="s">
        <v>365</v>
      </c>
      <c r="T20" s="141" t="s">
        <v>366</v>
      </c>
      <c r="U20" s="142" t="s">
        <v>367</v>
      </c>
      <c r="V20" s="485" t="s">
        <v>368</v>
      </c>
      <c r="W20" s="139" t="s">
        <v>369</v>
      </c>
      <c r="X20" s="140" t="s">
        <v>370</v>
      </c>
      <c r="Y20" s="140" t="s">
        <v>371</v>
      </c>
      <c r="Z20" s="140" t="s">
        <v>372</v>
      </c>
      <c r="AA20" s="141" t="s">
        <v>373</v>
      </c>
      <c r="AB20" s="142" t="s">
        <v>374</v>
      </c>
      <c r="AC20" s="485" t="s">
        <v>375</v>
      </c>
      <c r="AD20" s="139" t="s">
        <v>376</v>
      </c>
      <c r="AE20" s="140" t="s">
        <v>377</v>
      </c>
      <c r="AF20" s="140" t="s">
        <v>378</v>
      </c>
      <c r="AG20" s="140" t="s">
        <v>379</v>
      </c>
      <c r="AH20" s="141" t="s">
        <v>380</v>
      </c>
      <c r="AI20" s="138" t="s">
        <v>381</v>
      </c>
      <c r="AJ20" s="485" t="s">
        <v>382</v>
      </c>
      <c r="AK20" s="139" t="s">
        <v>383</v>
      </c>
      <c r="AL20" s="140" t="s">
        <v>384</v>
      </c>
      <c r="AM20" s="140" t="s">
        <v>385</v>
      </c>
      <c r="AN20" s="140" t="s">
        <v>386</v>
      </c>
      <c r="AO20" s="141" t="s">
        <v>387</v>
      </c>
      <c r="AP20" s="486" t="s">
        <v>388</v>
      </c>
      <c r="AQ20" s="485" t="s">
        <v>389</v>
      </c>
      <c r="AR20" s="139" t="s">
        <v>390</v>
      </c>
      <c r="AS20" s="140" t="s">
        <v>391</v>
      </c>
      <c r="AT20" s="140" t="s">
        <v>392</v>
      </c>
      <c r="AU20" s="140" t="s">
        <v>393</v>
      </c>
      <c r="AV20" s="141" t="s">
        <v>394</v>
      </c>
      <c r="AW20" s="138" t="s">
        <v>395</v>
      </c>
      <c r="AX20" s="485" t="s">
        <v>396</v>
      </c>
      <c r="AY20" s="139" t="s">
        <v>397</v>
      </c>
      <c r="AZ20" s="140" t="s">
        <v>398</v>
      </c>
      <c r="BA20" s="140" t="s">
        <v>399</v>
      </c>
      <c r="BB20" s="140" t="s">
        <v>400</v>
      </c>
      <c r="BC20" s="487" t="s">
        <v>401</v>
      </c>
      <c r="BD20" s="485" t="s">
        <v>402</v>
      </c>
      <c r="BE20" s="485" t="s">
        <v>403</v>
      </c>
      <c r="BF20" s="139" t="s">
        <v>404</v>
      </c>
      <c r="BG20" s="140" t="s">
        <v>405</v>
      </c>
      <c r="BH20" s="140" t="s">
        <v>406</v>
      </c>
      <c r="BI20" s="140" t="s">
        <v>407</v>
      </c>
      <c r="BJ20" s="141" t="s">
        <v>408</v>
      </c>
      <c r="BK20" s="143" t="s">
        <v>409</v>
      </c>
      <c r="BL20" s="485" t="s">
        <v>410</v>
      </c>
      <c r="BM20" s="144" t="s">
        <v>411</v>
      </c>
      <c r="BN20" s="145" t="s">
        <v>412</v>
      </c>
      <c r="BO20" s="145" t="s">
        <v>413</v>
      </c>
      <c r="BP20" s="145" t="s">
        <v>414</v>
      </c>
      <c r="BQ20" s="143" t="s">
        <v>415</v>
      </c>
      <c r="BR20" s="485" t="s">
        <v>416</v>
      </c>
      <c r="BS20" s="485" t="s">
        <v>417</v>
      </c>
      <c r="BT20" s="144" t="s">
        <v>418</v>
      </c>
      <c r="BU20" s="145" t="s">
        <v>419</v>
      </c>
      <c r="BV20" s="145" t="s">
        <v>420</v>
      </c>
      <c r="BW20" s="145" t="s">
        <v>421</v>
      </c>
      <c r="BX20" s="143" t="s">
        <v>422</v>
      </c>
      <c r="BY20" s="485" t="s">
        <v>423</v>
      </c>
    </row>
    <row r="21" spans="1:78" ht="48" customHeight="1" x14ac:dyDescent="0.25">
      <c r="A21" s="105"/>
      <c r="B21" s="440">
        <v>0</v>
      </c>
      <c r="C21" s="501" t="s">
        <v>92</v>
      </c>
      <c r="D21" s="441" t="s">
        <v>93</v>
      </c>
      <c r="E21" s="440">
        <f>SUM(E22:E27)</f>
        <v>109.80211666666668</v>
      </c>
      <c r="F21" s="440">
        <f>SUM(F22:F27)</f>
        <v>110.72600666666668</v>
      </c>
      <c r="G21" s="440">
        <f t="shared" ref="G21:T21" si="0">SUM(G22:G27)</f>
        <v>0</v>
      </c>
      <c r="H21" s="440">
        <f t="shared" si="0"/>
        <v>0</v>
      </c>
      <c r="I21" s="440">
        <f t="shared" si="0"/>
        <v>0</v>
      </c>
      <c r="J21" s="440">
        <f t="shared" si="0"/>
        <v>0</v>
      </c>
      <c r="K21" s="440">
        <f t="shared" si="0"/>
        <v>0</v>
      </c>
      <c r="L21" s="440">
        <f t="shared" si="0"/>
        <v>0</v>
      </c>
      <c r="M21" s="440">
        <f t="shared" si="0"/>
        <v>0</v>
      </c>
      <c r="N21" s="440">
        <f t="shared" si="0"/>
        <v>0</v>
      </c>
      <c r="O21" s="440">
        <f t="shared" si="0"/>
        <v>0</v>
      </c>
      <c r="P21" s="440">
        <f t="shared" si="0"/>
        <v>0</v>
      </c>
      <c r="Q21" s="440">
        <f t="shared" si="0"/>
        <v>0</v>
      </c>
      <c r="R21" s="440">
        <f t="shared" si="0"/>
        <v>0</v>
      </c>
      <c r="S21" s="440">
        <f t="shared" si="0"/>
        <v>0</v>
      </c>
      <c r="T21" s="440">
        <f t="shared" si="0"/>
        <v>0</v>
      </c>
      <c r="U21" s="440">
        <f>SUM(U22:U27)</f>
        <v>0</v>
      </c>
      <c r="V21" s="440">
        <f t="shared" ref="V21:BQ21" si="1">SUM(V22:V27)</f>
        <v>49.20320000000001</v>
      </c>
      <c r="W21" s="440">
        <f t="shared" si="1"/>
        <v>0.55000000000000004</v>
      </c>
      <c r="X21" s="440">
        <f t="shared" si="1"/>
        <v>0</v>
      </c>
      <c r="Y21" s="440">
        <f t="shared" si="1"/>
        <v>7.4540000000000006</v>
      </c>
      <c r="Z21" s="440">
        <f t="shared" si="1"/>
        <v>0</v>
      </c>
      <c r="AA21" s="440">
        <f t="shared" si="1"/>
        <v>0</v>
      </c>
      <c r="AB21" s="440">
        <f t="shared" si="1"/>
        <v>0</v>
      </c>
      <c r="AC21" s="440">
        <f t="shared" si="1"/>
        <v>62.502510000000008</v>
      </c>
      <c r="AD21" s="440">
        <f t="shared" si="1"/>
        <v>0.55000000000000004</v>
      </c>
      <c r="AE21" s="440">
        <f t="shared" si="1"/>
        <v>0</v>
      </c>
      <c r="AF21" s="440">
        <f t="shared" si="1"/>
        <v>10.304</v>
      </c>
      <c r="AG21" s="440">
        <f t="shared" si="1"/>
        <v>0</v>
      </c>
      <c r="AH21" s="440">
        <f t="shared" si="1"/>
        <v>0</v>
      </c>
      <c r="AI21" s="440">
        <f t="shared" si="1"/>
        <v>0</v>
      </c>
      <c r="AJ21" s="440">
        <f t="shared" si="1"/>
        <v>31.833416666666668</v>
      </c>
      <c r="AK21" s="440">
        <f t="shared" si="1"/>
        <v>0.25</v>
      </c>
      <c r="AL21" s="440">
        <f t="shared" si="1"/>
        <v>0</v>
      </c>
      <c r="AM21" s="440">
        <f t="shared" si="1"/>
        <v>3.23</v>
      </c>
      <c r="AN21" s="440">
        <f t="shared" si="1"/>
        <v>0</v>
      </c>
      <c r="AO21" s="440">
        <f t="shared" si="1"/>
        <v>0</v>
      </c>
      <c r="AP21" s="440">
        <f t="shared" si="1"/>
        <v>0</v>
      </c>
      <c r="AQ21" s="440">
        <f t="shared" si="1"/>
        <v>18.624033333333333</v>
      </c>
      <c r="AR21" s="440">
        <f t="shared" si="1"/>
        <v>0.5</v>
      </c>
      <c r="AS21" s="440">
        <f t="shared" si="1"/>
        <v>0</v>
      </c>
      <c r="AT21" s="440">
        <f t="shared" si="1"/>
        <v>0.38009999999999999</v>
      </c>
      <c r="AU21" s="440">
        <f t="shared" si="1"/>
        <v>0</v>
      </c>
      <c r="AV21" s="440">
        <f t="shared" si="1"/>
        <v>0</v>
      </c>
      <c r="AW21" s="440">
        <f t="shared" si="1"/>
        <v>0</v>
      </c>
      <c r="AX21" s="440">
        <f t="shared" si="1"/>
        <v>28.7652</v>
      </c>
      <c r="AY21" s="440">
        <f t="shared" si="1"/>
        <v>0.75</v>
      </c>
      <c r="AZ21" s="440">
        <f t="shared" si="1"/>
        <v>0</v>
      </c>
      <c r="BA21" s="440">
        <f t="shared" si="1"/>
        <v>2.7990000000000004</v>
      </c>
      <c r="BB21" s="440">
        <f t="shared" si="1"/>
        <v>0</v>
      </c>
      <c r="BC21" s="440">
        <f t="shared" si="1"/>
        <v>0</v>
      </c>
      <c r="BD21" s="440">
        <f t="shared" si="1"/>
        <v>0</v>
      </c>
      <c r="BE21" s="440">
        <f t="shared" si="1"/>
        <v>29.599333333333334</v>
      </c>
      <c r="BF21" s="440">
        <f t="shared" si="1"/>
        <v>0.75</v>
      </c>
      <c r="BG21" s="440">
        <f t="shared" si="1"/>
        <v>0</v>
      </c>
      <c r="BH21" s="440">
        <f t="shared" si="1"/>
        <v>2.7990000000000004</v>
      </c>
      <c r="BI21" s="440">
        <f t="shared" si="1"/>
        <v>0</v>
      </c>
      <c r="BJ21" s="440">
        <f t="shared" si="1"/>
        <v>0</v>
      </c>
      <c r="BK21" s="440">
        <f t="shared" si="1"/>
        <v>0</v>
      </c>
      <c r="BL21" s="440">
        <f t="shared" si="1"/>
        <v>109.80181666666667</v>
      </c>
      <c r="BM21" s="440">
        <f t="shared" si="1"/>
        <v>1.55</v>
      </c>
      <c r="BN21" s="440">
        <f t="shared" si="1"/>
        <v>0</v>
      </c>
      <c r="BO21" s="440">
        <f t="shared" si="1"/>
        <v>13.483000000000001</v>
      </c>
      <c r="BP21" s="440">
        <f t="shared" si="1"/>
        <v>0</v>
      </c>
      <c r="BQ21" s="440">
        <f t="shared" si="1"/>
        <v>0</v>
      </c>
      <c r="BR21" s="440">
        <v>0</v>
      </c>
      <c r="BS21" s="440">
        <f t="shared" ref="BS21:BX21" si="2">SUM(BS22:BS27)</f>
        <v>110.72587666666666</v>
      </c>
      <c r="BT21" s="440">
        <f t="shared" si="2"/>
        <v>1.8</v>
      </c>
      <c r="BU21" s="440">
        <f t="shared" si="2"/>
        <v>0</v>
      </c>
      <c r="BV21" s="440">
        <f t="shared" si="2"/>
        <v>13.4831</v>
      </c>
      <c r="BW21" s="440">
        <f t="shared" si="2"/>
        <v>0</v>
      </c>
      <c r="BX21" s="440">
        <f t="shared" si="2"/>
        <v>0</v>
      </c>
      <c r="BY21" s="440" t="s">
        <v>190</v>
      </c>
      <c r="BZ21" s="146"/>
    </row>
    <row r="22" spans="1:78" ht="42" customHeight="1" x14ac:dyDescent="0.25">
      <c r="A22" s="105"/>
      <c r="B22" s="443" t="s">
        <v>94</v>
      </c>
      <c r="C22" s="451" t="s">
        <v>95</v>
      </c>
      <c r="D22" s="444" t="s">
        <v>93</v>
      </c>
      <c r="E22" s="72">
        <f>E29</f>
        <v>0</v>
      </c>
      <c r="F22" s="72">
        <f>F29</f>
        <v>0</v>
      </c>
      <c r="G22" s="72">
        <f t="shared" ref="G22:T22" si="3">G30</f>
        <v>0</v>
      </c>
      <c r="H22" s="72">
        <f t="shared" si="3"/>
        <v>0</v>
      </c>
      <c r="I22" s="72">
        <f t="shared" si="3"/>
        <v>0</v>
      </c>
      <c r="J22" s="72">
        <f t="shared" si="3"/>
        <v>0</v>
      </c>
      <c r="K22" s="72">
        <f t="shared" si="3"/>
        <v>0</v>
      </c>
      <c r="L22" s="72">
        <f t="shared" si="3"/>
        <v>0</v>
      </c>
      <c r="M22" s="72">
        <f t="shared" si="3"/>
        <v>0</v>
      </c>
      <c r="N22" s="72">
        <f t="shared" si="3"/>
        <v>0</v>
      </c>
      <c r="O22" s="72">
        <f t="shared" si="3"/>
        <v>0</v>
      </c>
      <c r="P22" s="72">
        <f t="shared" si="3"/>
        <v>0</v>
      </c>
      <c r="Q22" s="72">
        <f t="shared" si="3"/>
        <v>0</v>
      </c>
      <c r="R22" s="72">
        <f t="shared" si="3"/>
        <v>0</v>
      </c>
      <c r="S22" s="72">
        <f t="shared" si="3"/>
        <v>0</v>
      </c>
      <c r="T22" s="72">
        <f t="shared" si="3"/>
        <v>0</v>
      </c>
      <c r="U22" s="72">
        <f>U29</f>
        <v>0</v>
      </c>
      <c r="V22" s="72">
        <f>V30</f>
        <v>0</v>
      </c>
      <c r="W22" s="72">
        <f>W29</f>
        <v>0</v>
      </c>
      <c r="X22" s="72">
        <f t="shared" ref="X22:BJ22" si="4">X29</f>
        <v>0</v>
      </c>
      <c r="Y22" s="72">
        <f t="shared" si="4"/>
        <v>0</v>
      </c>
      <c r="Z22" s="72">
        <f t="shared" si="4"/>
        <v>0</v>
      </c>
      <c r="AA22" s="72">
        <f t="shared" si="4"/>
        <v>0</v>
      </c>
      <c r="AB22" s="72">
        <f t="shared" si="4"/>
        <v>0</v>
      </c>
      <c r="AC22" s="72">
        <f>AC29</f>
        <v>0</v>
      </c>
      <c r="AD22" s="72">
        <f t="shared" si="4"/>
        <v>0</v>
      </c>
      <c r="AE22" s="72">
        <f t="shared" si="4"/>
        <v>0</v>
      </c>
      <c r="AF22" s="72">
        <f t="shared" si="4"/>
        <v>0</v>
      </c>
      <c r="AG22" s="72">
        <f t="shared" si="4"/>
        <v>0</v>
      </c>
      <c r="AH22" s="72">
        <f t="shared" si="4"/>
        <v>0</v>
      </c>
      <c r="AI22" s="72">
        <f t="shared" si="4"/>
        <v>0</v>
      </c>
      <c r="AJ22" s="72">
        <f>AJ29</f>
        <v>0</v>
      </c>
      <c r="AK22" s="72">
        <f t="shared" si="4"/>
        <v>0</v>
      </c>
      <c r="AL22" s="72">
        <f t="shared" si="4"/>
        <v>0</v>
      </c>
      <c r="AM22" s="72">
        <f t="shared" si="4"/>
        <v>0</v>
      </c>
      <c r="AN22" s="72">
        <f t="shared" si="4"/>
        <v>0</v>
      </c>
      <c r="AO22" s="72">
        <f t="shared" si="4"/>
        <v>0</v>
      </c>
      <c r="AP22" s="72">
        <f t="shared" si="4"/>
        <v>0</v>
      </c>
      <c r="AQ22" s="72">
        <f t="shared" si="4"/>
        <v>0</v>
      </c>
      <c r="AR22" s="72">
        <f t="shared" si="4"/>
        <v>0</v>
      </c>
      <c r="AS22" s="72">
        <f t="shared" si="4"/>
        <v>0</v>
      </c>
      <c r="AT22" s="72">
        <f t="shared" si="4"/>
        <v>0</v>
      </c>
      <c r="AU22" s="72">
        <f t="shared" si="4"/>
        <v>0</v>
      </c>
      <c r="AV22" s="72">
        <f t="shared" si="4"/>
        <v>0</v>
      </c>
      <c r="AW22" s="72">
        <f t="shared" si="4"/>
        <v>0</v>
      </c>
      <c r="AX22" s="72">
        <f t="shared" si="4"/>
        <v>0</v>
      </c>
      <c r="AY22" s="72">
        <f t="shared" si="4"/>
        <v>0</v>
      </c>
      <c r="AZ22" s="72">
        <f t="shared" si="4"/>
        <v>0</v>
      </c>
      <c r="BA22" s="72">
        <f t="shared" si="4"/>
        <v>0</v>
      </c>
      <c r="BB22" s="72">
        <f t="shared" si="4"/>
        <v>0</v>
      </c>
      <c r="BC22" s="72">
        <f t="shared" si="4"/>
        <v>0</v>
      </c>
      <c r="BD22" s="72">
        <f t="shared" si="4"/>
        <v>0</v>
      </c>
      <c r="BE22" s="72">
        <f>BE29</f>
        <v>0</v>
      </c>
      <c r="BF22" s="72">
        <f t="shared" si="4"/>
        <v>0</v>
      </c>
      <c r="BG22" s="72">
        <f t="shared" si="4"/>
        <v>0</v>
      </c>
      <c r="BH22" s="72">
        <f t="shared" si="4"/>
        <v>0</v>
      </c>
      <c r="BI22" s="72">
        <f t="shared" si="4"/>
        <v>0</v>
      </c>
      <c r="BJ22" s="72">
        <f t="shared" si="4"/>
        <v>0</v>
      </c>
      <c r="BK22" s="72">
        <v>0</v>
      </c>
      <c r="BL22" s="72">
        <f t="shared" ref="BL22:BL27" si="5">H22+V22+AJ22+AX22</f>
        <v>0</v>
      </c>
      <c r="BM22" s="72">
        <f t="shared" ref="BM22:BQ27" si="6">I22+W22+AK22+AY22</f>
        <v>0</v>
      </c>
      <c r="BN22" s="72">
        <f t="shared" si="6"/>
        <v>0</v>
      </c>
      <c r="BO22" s="72">
        <f t="shared" si="6"/>
        <v>0</v>
      </c>
      <c r="BP22" s="72">
        <f t="shared" si="6"/>
        <v>0</v>
      </c>
      <c r="BQ22" s="72">
        <f t="shared" si="6"/>
        <v>0</v>
      </c>
      <c r="BR22" s="72">
        <v>0</v>
      </c>
      <c r="BS22" s="72">
        <f t="shared" ref="BS22:BS27" si="7">O22+AC22+AQ22+BE22</f>
        <v>0</v>
      </c>
      <c r="BT22" s="72">
        <f t="shared" ref="BT22:BX27" si="8">P22+AD22+AR22+BF22</f>
        <v>0</v>
      </c>
      <c r="BU22" s="72">
        <f t="shared" si="8"/>
        <v>0</v>
      </c>
      <c r="BV22" s="72">
        <f t="shared" si="8"/>
        <v>0</v>
      </c>
      <c r="BW22" s="72">
        <f t="shared" si="8"/>
        <v>0</v>
      </c>
      <c r="BX22" s="72">
        <f t="shared" si="8"/>
        <v>0</v>
      </c>
      <c r="BY22" s="72" t="s">
        <v>190</v>
      </c>
      <c r="BZ22" s="146"/>
    </row>
    <row r="23" spans="1:78" ht="42" customHeight="1" x14ac:dyDescent="0.25">
      <c r="A23" s="105"/>
      <c r="B23" s="443" t="s">
        <v>96</v>
      </c>
      <c r="C23" s="451" t="s">
        <v>97</v>
      </c>
      <c r="D23" s="444" t="s">
        <v>93</v>
      </c>
      <c r="E23" s="72">
        <f>E41</f>
        <v>12.696033333333334</v>
      </c>
      <c r="F23" s="72">
        <f>F41</f>
        <v>11.447139999999999</v>
      </c>
      <c r="G23" s="72">
        <f t="shared" ref="G23:T23" si="9">G43</f>
        <v>0</v>
      </c>
      <c r="H23" s="72">
        <f>H41</f>
        <v>0</v>
      </c>
      <c r="I23" s="72">
        <f t="shared" si="9"/>
        <v>0</v>
      </c>
      <c r="J23" s="72">
        <f t="shared" si="9"/>
        <v>0</v>
      </c>
      <c r="K23" s="72">
        <f>K41</f>
        <v>0</v>
      </c>
      <c r="L23" s="72">
        <f t="shared" si="9"/>
        <v>0</v>
      </c>
      <c r="M23" s="72">
        <f t="shared" si="9"/>
        <v>0</v>
      </c>
      <c r="N23" s="72">
        <f t="shared" si="9"/>
        <v>0</v>
      </c>
      <c r="O23" s="72">
        <f>O41</f>
        <v>0</v>
      </c>
      <c r="P23" s="72">
        <f t="shared" si="9"/>
        <v>0</v>
      </c>
      <c r="Q23" s="72">
        <f t="shared" si="9"/>
        <v>0</v>
      </c>
      <c r="R23" s="72">
        <f>R41</f>
        <v>0</v>
      </c>
      <c r="S23" s="72">
        <f t="shared" si="9"/>
        <v>0</v>
      </c>
      <c r="T23" s="72">
        <f t="shared" si="9"/>
        <v>0</v>
      </c>
      <c r="U23" s="72">
        <f>U41</f>
        <v>0</v>
      </c>
      <c r="V23" s="72">
        <f>V41</f>
        <v>3.7496666666666671</v>
      </c>
      <c r="W23" s="72">
        <f>W41</f>
        <v>0</v>
      </c>
      <c r="X23" s="72">
        <f>X41</f>
        <v>0</v>
      </c>
      <c r="Y23" s="72">
        <f>Y41</f>
        <v>0</v>
      </c>
      <c r="Z23" s="72">
        <f t="shared" ref="Z23:AO23" si="10">Z41</f>
        <v>0</v>
      </c>
      <c r="AA23" s="72">
        <f t="shared" si="10"/>
        <v>0</v>
      </c>
      <c r="AB23" s="72">
        <v>0</v>
      </c>
      <c r="AC23" s="72">
        <f t="shared" si="10"/>
        <v>1.666676666666667</v>
      </c>
      <c r="AD23" s="72">
        <f t="shared" si="10"/>
        <v>0</v>
      </c>
      <c r="AE23" s="72">
        <f t="shared" si="10"/>
        <v>0</v>
      </c>
      <c r="AF23" s="72">
        <f t="shared" si="10"/>
        <v>0</v>
      </c>
      <c r="AG23" s="72">
        <f t="shared" si="10"/>
        <v>0</v>
      </c>
      <c r="AH23" s="72">
        <f t="shared" si="10"/>
        <v>0</v>
      </c>
      <c r="AI23" s="72">
        <f t="shared" si="10"/>
        <v>0</v>
      </c>
      <c r="AJ23" s="72">
        <f t="shared" si="10"/>
        <v>2.4508333333333336</v>
      </c>
      <c r="AK23" s="72">
        <f t="shared" si="10"/>
        <v>0</v>
      </c>
      <c r="AL23" s="72">
        <f t="shared" si="10"/>
        <v>0</v>
      </c>
      <c r="AM23" s="72">
        <f t="shared" si="10"/>
        <v>0</v>
      </c>
      <c r="AN23" s="72">
        <f t="shared" si="10"/>
        <v>0</v>
      </c>
      <c r="AO23" s="72">
        <f t="shared" si="10"/>
        <v>0</v>
      </c>
      <c r="AP23" s="72">
        <v>0</v>
      </c>
      <c r="AQ23" s="72">
        <f t="shared" ref="AQ23:BJ23" si="11">AQ41</f>
        <v>2.4510000000000001</v>
      </c>
      <c r="AR23" s="72">
        <f t="shared" si="11"/>
        <v>0</v>
      </c>
      <c r="AS23" s="72">
        <f t="shared" si="11"/>
        <v>0</v>
      </c>
      <c r="AT23" s="72">
        <f t="shared" si="11"/>
        <v>0</v>
      </c>
      <c r="AU23" s="72">
        <f t="shared" si="11"/>
        <v>0</v>
      </c>
      <c r="AV23" s="72">
        <f t="shared" si="11"/>
        <v>0</v>
      </c>
      <c r="AW23" s="72">
        <f t="shared" si="11"/>
        <v>0</v>
      </c>
      <c r="AX23" s="72">
        <f t="shared" si="11"/>
        <v>6.4952000000000005</v>
      </c>
      <c r="AY23" s="72">
        <f t="shared" si="11"/>
        <v>0</v>
      </c>
      <c r="AZ23" s="72">
        <f t="shared" si="11"/>
        <v>0</v>
      </c>
      <c r="BA23" s="72">
        <f t="shared" si="11"/>
        <v>0</v>
      </c>
      <c r="BB23" s="72">
        <f t="shared" si="11"/>
        <v>0</v>
      </c>
      <c r="BC23" s="72">
        <f t="shared" si="11"/>
        <v>0</v>
      </c>
      <c r="BD23" s="72">
        <f t="shared" si="11"/>
        <v>0</v>
      </c>
      <c r="BE23" s="72">
        <f t="shared" si="11"/>
        <v>7.3293333333333344</v>
      </c>
      <c r="BF23" s="72">
        <f t="shared" si="11"/>
        <v>0</v>
      </c>
      <c r="BG23" s="72">
        <f t="shared" si="11"/>
        <v>0</v>
      </c>
      <c r="BH23" s="72">
        <f t="shared" si="11"/>
        <v>0</v>
      </c>
      <c r="BI23" s="72">
        <f t="shared" si="11"/>
        <v>0</v>
      </c>
      <c r="BJ23" s="72">
        <f t="shared" si="11"/>
        <v>0</v>
      </c>
      <c r="BK23" s="72">
        <v>0</v>
      </c>
      <c r="BL23" s="72">
        <f t="shared" si="5"/>
        <v>12.695700000000002</v>
      </c>
      <c r="BM23" s="72">
        <f t="shared" si="6"/>
        <v>0</v>
      </c>
      <c r="BN23" s="72">
        <f t="shared" si="6"/>
        <v>0</v>
      </c>
      <c r="BO23" s="72">
        <f t="shared" si="6"/>
        <v>0</v>
      </c>
      <c r="BP23" s="72">
        <f t="shared" si="6"/>
        <v>0</v>
      </c>
      <c r="BQ23" s="72">
        <f t="shared" si="6"/>
        <v>0</v>
      </c>
      <c r="BR23" s="72">
        <v>0</v>
      </c>
      <c r="BS23" s="72">
        <f t="shared" si="7"/>
        <v>11.447010000000002</v>
      </c>
      <c r="BT23" s="72">
        <f t="shared" si="8"/>
        <v>0</v>
      </c>
      <c r="BU23" s="72">
        <f t="shared" si="8"/>
        <v>0</v>
      </c>
      <c r="BV23" s="72">
        <f t="shared" si="8"/>
        <v>0</v>
      </c>
      <c r="BW23" s="72">
        <f t="shared" si="8"/>
        <v>0</v>
      </c>
      <c r="BX23" s="72">
        <f t="shared" si="8"/>
        <v>0</v>
      </c>
      <c r="BY23" s="72" t="s">
        <v>190</v>
      </c>
      <c r="BZ23" s="146"/>
    </row>
    <row r="24" spans="1:78" ht="42" customHeight="1" x14ac:dyDescent="0.25">
      <c r="A24" s="105"/>
      <c r="B24" s="443" t="s">
        <v>98</v>
      </c>
      <c r="C24" s="451" t="s">
        <v>99</v>
      </c>
      <c r="D24" s="444" t="s">
        <v>93</v>
      </c>
      <c r="E24" s="72">
        <f>E68</f>
        <v>0</v>
      </c>
      <c r="F24" s="72">
        <f>F68</f>
        <v>0</v>
      </c>
      <c r="G24" s="72">
        <f t="shared" ref="G24:AW24" si="12">G68</f>
        <v>0</v>
      </c>
      <c r="H24" s="72">
        <f>H68</f>
        <v>0</v>
      </c>
      <c r="I24" s="72">
        <f t="shared" si="12"/>
        <v>0</v>
      </c>
      <c r="J24" s="72">
        <f t="shared" si="12"/>
        <v>0</v>
      </c>
      <c r="K24" s="72">
        <f t="shared" si="12"/>
        <v>0</v>
      </c>
      <c r="L24" s="72">
        <f t="shared" si="12"/>
        <v>0</v>
      </c>
      <c r="M24" s="72">
        <f t="shared" si="12"/>
        <v>0</v>
      </c>
      <c r="N24" s="72">
        <f t="shared" si="12"/>
        <v>0</v>
      </c>
      <c r="O24" s="72">
        <f>O68</f>
        <v>0</v>
      </c>
      <c r="P24" s="72">
        <f t="shared" si="12"/>
        <v>0</v>
      </c>
      <c r="Q24" s="72">
        <f t="shared" si="12"/>
        <v>0</v>
      </c>
      <c r="R24" s="72">
        <f t="shared" si="12"/>
        <v>0</v>
      </c>
      <c r="S24" s="72">
        <f t="shared" si="12"/>
        <v>0</v>
      </c>
      <c r="T24" s="72">
        <f t="shared" si="12"/>
        <v>0</v>
      </c>
      <c r="U24" s="72">
        <f t="shared" si="12"/>
        <v>0</v>
      </c>
      <c r="V24" s="72">
        <f>V68</f>
        <v>0</v>
      </c>
      <c r="W24" s="72">
        <f t="shared" si="12"/>
        <v>0</v>
      </c>
      <c r="X24" s="72">
        <f t="shared" si="12"/>
        <v>0</v>
      </c>
      <c r="Y24" s="72">
        <f t="shared" si="12"/>
        <v>0</v>
      </c>
      <c r="Z24" s="72">
        <f t="shared" si="12"/>
        <v>0</v>
      </c>
      <c r="AA24" s="72">
        <f t="shared" si="12"/>
        <v>0</v>
      </c>
      <c r="AB24" s="72">
        <f t="shared" si="12"/>
        <v>0</v>
      </c>
      <c r="AC24" s="72">
        <f t="shared" si="12"/>
        <v>0</v>
      </c>
      <c r="AD24" s="72">
        <f t="shared" si="12"/>
        <v>0</v>
      </c>
      <c r="AE24" s="72">
        <f t="shared" si="12"/>
        <v>0</v>
      </c>
      <c r="AF24" s="72">
        <f t="shared" si="12"/>
        <v>0</v>
      </c>
      <c r="AG24" s="72">
        <f t="shared" si="12"/>
        <v>0</v>
      </c>
      <c r="AH24" s="72">
        <f t="shared" si="12"/>
        <v>0</v>
      </c>
      <c r="AI24" s="72">
        <f t="shared" si="12"/>
        <v>0</v>
      </c>
      <c r="AJ24" s="72">
        <f t="shared" si="12"/>
        <v>0</v>
      </c>
      <c r="AK24" s="72">
        <f t="shared" si="12"/>
        <v>0</v>
      </c>
      <c r="AL24" s="72">
        <f t="shared" si="12"/>
        <v>0</v>
      </c>
      <c r="AM24" s="72">
        <f t="shared" si="12"/>
        <v>0</v>
      </c>
      <c r="AN24" s="72">
        <f t="shared" si="12"/>
        <v>0</v>
      </c>
      <c r="AO24" s="72">
        <f t="shared" si="12"/>
        <v>0</v>
      </c>
      <c r="AP24" s="72">
        <f t="shared" si="12"/>
        <v>0</v>
      </c>
      <c r="AQ24" s="72">
        <f t="shared" si="12"/>
        <v>0</v>
      </c>
      <c r="AR24" s="72">
        <f t="shared" si="12"/>
        <v>0</v>
      </c>
      <c r="AS24" s="72">
        <f t="shared" si="12"/>
        <v>0</v>
      </c>
      <c r="AT24" s="72">
        <f t="shared" si="12"/>
        <v>0</v>
      </c>
      <c r="AU24" s="72">
        <f t="shared" si="12"/>
        <v>0</v>
      </c>
      <c r="AV24" s="72">
        <f t="shared" si="12"/>
        <v>0</v>
      </c>
      <c r="AW24" s="72">
        <f t="shared" si="12"/>
        <v>0</v>
      </c>
      <c r="AX24" s="72">
        <f>AX68</f>
        <v>0</v>
      </c>
      <c r="AY24" s="72">
        <f t="shared" ref="AY24:BJ24" si="13">AY68</f>
        <v>0</v>
      </c>
      <c r="AZ24" s="72">
        <f t="shared" si="13"/>
        <v>0</v>
      </c>
      <c r="BA24" s="72">
        <f t="shared" si="13"/>
        <v>0</v>
      </c>
      <c r="BB24" s="72">
        <f t="shared" si="13"/>
        <v>0</v>
      </c>
      <c r="BC24" s="72">
        <f t="shared" si="13"/>
        <v>0</v>
      </c>
      <c r="BD24" s="72">
        <f t="shared" si="13"/>
        <v>0</v>
      </c>
      <c r="BE24" s="72">
        <f t="shared" si="13"/>
        <v>0</v>
      </c>
      <c r="BF24" s="72">
        <f t="shared" si="13"/>
        <v>0</v>
      </c>
      <c r="BG24" s="72">
        <f t="shared" si="13"/>
        <v>0</v>
      </c>
      <c r="BH24" s="72">
        <f t="shared" si="13"/>
        <v>0</v>
      </c>
      <c r="BI24" s="72">
        <f t="shared" si="13"/>
        <v>0</v>
      </c>
      <c r="BJ24" s="72">
        <f t="shared" si="13"/>
        <v>0</v>
      </c>
      <c r="BK24" s="72">
        <v>0</v>
      </c>
      <c r="BL24" s="72">
        <f t="shared" si="5"/>
        <v>0</v>
      </c>
      <c r="BM24" s="72">
        <f t="shared" si="6"/>
        <v>0</v>
      </c>
      <c r="BN24" s="72">
        <f t="shared" si="6"/>
        <v>0</v>
      </c>
      <c r="BO24" s="72">
        <f t="shared" si="6"/>
        <v>0</v>
      </c>
      <c r="BP24" s="72">
        <f t="shared" si="6"/>
        <v>0</v>
      </c>
      <c r="BQ24" s="72">
        <f t="shared" si="6"/>
        <v>0</v>
      </c>
      <c r="BR24" s="72">
        <v>0</v>
      </c>
      <c r="BS24" s="72">
        <f t="shared" si="7"/>
        <v>0</v>
      </c>
      <c r="BT24" s="72">
        <f t="shared" si="8"/>
        <v>0</v>
      </c>
      <c r="BU24" s="72">
        <f t="shared" si="8"/>
        <v>0</v>
      </c>
      <c r="BV24" s="72">
        <f t="shared" si="8"/>
        <v>0</v>
      </c>
      <c r="BW24" s="72">
        <f t="shared" si="8"/>
        <v>0</v>
      </c>
      <c r="BX24" s="72">
        <f t="shared" si="8"/>
        <v>0</v>
      </c>
      <c r="BY24" s="72" t="s">
        <v>190</v>
      </c>
      <c r="BZ24" s="146"/>
    </row>
    <row r="25" spans="1:78" ht="42" customHeight="1" x14ac:dyDescent="0.25">
      <c r="A25" s="105"/>
      <c r="B25" s="443" t="s">
        <v>100</v>
      </c>
      <c r="C25" s="451" t="s">
        <v>101</v>
      </c>
      <c r="D25" s="444" t="s">
        <v>93</v>
      </c>
      <c r="E25" s="72">
        <f>E71</f>
        <v>89.02266666666668</v>
      </c>
      <c r="F25" s="72">
        <f>F71</f>
        <v>91.195433333333341</v>
      </c>
      <c r="G25" s="72">
        <f>G71</f>
        <v>0</v>
      </c>
      <c r="H25" s="72">
        <f>H71</f>
        <v>0</v>
      </c>
      <c r="I25" s="72">
        <f t="shared" ref="I25:AW25" si="14">I71</f>
        <v>0</v>
      </c>
      <c r="J25" s="72">
        <f t="shared" si="14"/>
        <v>0</v>
      </c>
      <c r="K25" s="72">
        <f t="shared" si="14"/>
        <v>0</v>
      </c>
      <c r="L25" s="72">
        <f t="shared" si="14"/>
        <v>0</v>
      </c>
      <c r="M25" s="72">
        <f t="shared" si="14"/>
        <v>0</v>
      </c>
      <c r="N25" s="72">
        <f t="shared" si="14"/>
        <v>0</v>
      </c>
      <c r="O25" s="72">
        <f>O71</f>
        <v>0</v>
      </c>
      <c r="P25" s="72">
        <f t="shared" si="14"/>
        <v>0</v>
      </c>
      <c r="Q25" s="72">
        <f t="shared" si="14"/>
        <v>0</v>
      </c>
      <c r="R25" s="72">
        <f t="shared" si="14"/>
        <v>0</v>
      </c>
      <c r="S25" s="72">
        <f t="shared" si="14"/>
        <v>0</v>
      </c>
      <c r="T25" s="72">
        <f t="shared" si="14"/>
        <v>0</v>
      </c>
      <c r="U25" s="72">
        <f t="shared" si="14"/>
        <v>0</v>
      </c>
      <c r="V25" s="72">
        <f t="shared" si="14"/>
        <v>44.536766666666672</v>
      </c>
      <c r="W25" s="72">
        <f t="shared" si="14"/>
        <v>0.55000000000000004</v>
      </c>
      <c r="X25" s="72">
        <f t="shared" si="14"/>
        <v>0</v>
      </c>
      <c r="Y25" s="72">
        <f t="shared" si="14"/>
        <v>7.4540000000000006</v>
      </c>
      <c r="Z25" s="72">
        <f t="shared" si="14"/>
        <v>0</v>
      </c>
      <c r="AA25" s="72">
        <f t="shared" si="14"/>
        <v>0</v>
      </c>
      <c r="AB25" s="72">
        <f t="shared" si="14"/>
        <v>0</v>
      </c>
      <c r="AC25" s="72">
        <f t="shared" si="14"/>
        <v>53.252500000000005</v>
      </c>
      <c r="AD25" s="72">
        <f t="shared" si="14"/>
        <v>0.55000000000000004</v>
      </c>
      <c r="AE25" s="72">
        <f t="shared" si="14"/>
        <v>0</v>
      </c>
      <c r="AF25" s="72">
        <f t="shared" si="14"/>
        <v>10.304</v>
      </c>
      <c r="AG25" s="72">
        <f t="shared" si="14"/>
        <v>0</v>
      </c>
      <c r="AH25" s="72">
        <f t="shared" si="14"/>
        <v>0</v>
      </c>
      <c r="AI25" s="72">
        <f t="shared" si="14"/>
        <v>0</v>
      </c>
      <c r="AJ25" s="72">
        <f t="shared" si="14"/>
        <v>22.465916666666669</v>
      </c>
      <c r="AK25" s="72">
        <f t="shared" si="14"/>
        <v>0.25</v>
      </c>
      <c r="AL25" s="72">
        <f t="shared" si="14"/>
        <v>0</v>
      </c>
      <c r="AM25" s="72">
        <f t="shared" si="14"/>
        <v>3.23</v>
      </c>
      <c r="AN25" s="72">
        <f t="shared" si="14"/>
        <v>0</v>
      </c>
      <c r="AO25" s="72">
        <f t="shared" si="14"/>
        <v>0</v>
      </c>
      <c r="AP25" s="72">
        <f t="shared" si="14"/>
        <v>0</v>
      </c>
      <c r="AQ25" s="72">
        <f t="shared" si="14"/>
        <v>15.922933333333333</v>
      </c>
      <c r="AR25" s="72">
        <f t="shared" si="14"/>
        <v>0.5</v>
      </c>
      <c r="AS25" s="72">
        <f t="shared" si="14"/>
        <v>0</v>
      </c>
      <c r="AT25" s="72">
        <f t="shared" si="14"/>
        <v>0.38009999999999999</v>
      </c>
      <c r="AU25" s="72">
        <f t="shared" si="14"/>
        <v>0</v>
      </c>
      <c r="AV25" s="72">
        <f t="shared" si="14"/>
        <v>0</v>
      </c>
      <c r="AW25" s="72">
        <f t="shared" si="14"/>
        <v>0</v>
      </c>
      <c r="AX25" s="72">
        <f>AX71</f>
        <v>22.02</v>
      </c>
      <c r="AY25" s="72">
        <f t="shared" ref="AY25:BJ25" si="15">AY71</f>
        <v>0.75</v>
      </c>
      <c r="AZ25" s="72">
        <f t="shared" si="15"/>
        <v>0</v>
      </c>
      <c r="BA25" s="72">
        <f t="shared" si="15"/>
        <v>2.7990000000000004</v>
      </c>
      <c r="BB25" s="72">
        <f t="shared" si="15"/>
        <v>0</v>
      </c>
      <c r="BC25" s="72">
        <f t="shared" si="15"/>
        <v>0</v>
      </c>
      <c r="BD25" s="72">
        <f t="shared" si="15"/>
        <v>0</v>
      </c>
      <c r="BE25" s="72">
        <f t="shared" si="15"/>
        <v>22.02</v>
      </c>
      <c r="BF25" s="72">
        <f t="shared" si="15"/>
        <v>0.75</v>
      </c>
      <c r="BG25" s="72">
        <f t="shared" si="15"/>
        <v>0</v>
      </c>
      <c r="BH25" s="72">
        <f t="shared" si="15"/>
        <v>2.7990000000000004</v>
      </c>
      <c r="BI25" s="72">
        <f t="shared" si="15"/>
        <v>0</v>
      </c>
      <c r="BJ25" s="72">
        <f t="shared" si="15"/>
        <v>0</v>
      </c>
      <c r="BK25" s="72">
        <v>0</v>
      </c>
      <c r="BL25" s="72">
        <f t="shared" si="5"/>
        <v>89.022683333333333</v>
      </c>
      <c r="BM25" s="72">
        <f t="shared" si="6"/>
        <v>1.55</v>
      </c>
      <c r="BN25" s="72">
        <f t="shared" si="6"/>
        <v>0</v>
      </c>
      <c r="BO25" s="72">
        <f t="shared" si="6"/>
        <v>13.483000000000001</v>
      </c>
      <c r="BP25" s="72">
        <f t="shared" si="6"/>
        <v>0</v>
      </c>
      <c r="BQ25" s="72">
        <f t="shared" si="6"/>
        <v>0</v>
      </c>
      <c r="BR25" s="72">
        <v>0</v>
      </c>
      <c r="BS25" s="72">
        <f t="shared" si="7"/>
        <v>91.195433333333327</v>
      </c>
      <c r="BT25" s="72">
        <f t="shared" si="8"/>
        <v>1.8</v>
      </c>
      <c r="BU25" s="72">
        <f t="shared" si="8"/>
        <v>0</v>
      </c>
      <c r="BV25" s="72">
        <f t="shared" si="8"/>
        <v>13.4831</v>
      </c>
      <c r="BW25" s="72">
        <f t="shared" si="8"/>
        <v>0</v>
      </c>
      <c r="BX25" s="72">
        <f t="shared" si="8"/>
        <v>0</v>
      </c>
      <c r="BY25" s="72" t="s">
        <v>190</v>
      </c>
      <c r="BZ25" s="146"/>
    </row>
    <row r="26" spans="1:78" ht="42" customHeight="1" x14ac:dyDescent="0.25">
      <c r="A26" s="105"/>
      <c r="B26" s="443" t="s">
        <v>102</v>
      </c>
      <c r="C26" s="451" t="s">
        <v>103</v>
      </c>
      <c r="D26" s="444" t="s">
        <v>93</v>
      </c>
      <c r="E26" s="72">
        <f>E84</f>
        <v>0</v>
      </c>
      <c r="F26" s="72">
        <f>F84</f>
        <v>0</v>
      </c>
      <c r="G26" s="72">
        <v>0</v>
      </c>
      <c r="H26" s="72">
        <f t="shared" ref="H26:AW26" si="16">H84</f>
        <v>0</v>
      </c>
      <c r="I26" s="72">
        <f t="shared" si="16"/>
        <v>0</v>
      </c>
      <c r="J26" s="72">
        <f t="shared" si="16"/>
        <v>0</v>
      </c>
      <c r="K26" s="72">
        <f t="shared" si="16"/>
        <v>0</v>
      </c>
      <c r="L26" s="72">
        <f t="shared" si="16"/>
        <v>0</v>
      </c>
      <c r="M26" s="72">
        <f t="shared" si="16"/>
        <v>0</v>
      </c>
      <c r="N26" s="72">
        <f t="shared" si="16"/>
        <v>0</v>
      </c>
      <c r="O26" s="72">
        <f t="shared" si="16"/>
        <v>0</v>
      </c>
      <c r="P26" s="72">
        <f t="shared" si="16"/>
        <v>0</v>
      </c>
      <c r="Q26" s="72">
        <f t="shared" si="16"/>
        <v>0</v>
      </c>
      <c r="R26" s="72">
        <f t="shared" si="16"/>
        <v>0</v>
      </c>
      <c r="S26" s="72">
        <f t="shared" si="16"/>
        <v>0</v>
      </c>
      <c r="T26" s="72">
        <f t="shared" si="16"/>
        <v>0</v>
      </c>
      <c r="U26" s="72">
        <f t="shared" si="16"/>
        <v>0</v>
      </c>
      <c r="V26" s="72">
        <f t="shared" si="16"/>
        <v>0</v>
      </c>
      <c r="W26" s="72">
        <f t="shared" si="16"/>
        <v>0</v>
      </c>
      <c r="X26" s="72">
        <f t="shared" si="16"/>
        <v>0</v>
      </c>
      <c r="Y26" s="72">
        <f t="shared" si="16"/>
        <v>0</v>
      </c>
      <c r="Z26" s="72">
        <f t="shared" si="16"/>
        <v>0</v>
      </c>
      <c r="AA26" s="72">
        <f t="shared" si="16"/>
        <v>0</v>
      </c>
      <c r="AB26" s="72">
        <f t="shared" si="16"/>
        <v>0</v>
      </c>
      <c r="AC26" s="72">
        <f t="shared" si="16"/>
        <v>0</v>
      </c>
      <c r="AD26" s="72">
        <f t="shared" si="16"/>
        <v>0</v>
      </c>
      <c r="AE26" s="72">
        <f t="shared" si="16"/>
        <v>0</v>
      </c>
      <c r="AF26" s="72">
        <f t="shared" si="16"/>
        <v>0</v>
      </c>
      <c r="AG26" s="72">
        <f t="shared" si="16"/>
        <v>0</v>
      </c>
      <c r="AH26" s="72">
        <f t="shared" si="16"/>
        <v>0</v>
      </c>
      <c r="AI26" s="72">
        <f t="shared" si="16"/>
        <v>0</v>
      </c>
      <c r="AJ26" s="72">
        <f t="shared" si="16"/>
        <v>0</v>
      </c>
      <c r="AK26" s="72">
        <f t="shared" si="16"/>
        <v>0</v>
      </c>
      <c r="AL26" s="72">
        <f t="shared" si="16"/>
        <v>0</v>
      </c>
      <c r="AM26" s="72">
        <f t="shared" si="16"/>
        <v>0</v>
      </c>
      <c r="AN26" s="72">
        <f t="shared" si="16"/>
        <v>0</v>
      </c>
      <c r="AO26" s="72">
        <f t="shared" si="16"/>
        <v>0</v>
      </c>
      <c r="AP26" s="72">
        <f t="shared" si="16"/>
        <v>0</v>
      </c>
      <c r="AQ26" s="72">
        <f t="shared" si="16"/>
        <v>0</v>
      </c>
      <c r="AR26" s="72">
        <f t="shared" si="16"/>
        <v>0</v>
      </c>
      <c r="AS26" s="72">
        <f t="shared" si="16"/>
        <v>0</v>
      </c>
      <c r="AT26" s="72">
        <f t="shared" si="16"/>
        <v>0</v>
      </c>
      <c r="AU26" s="72">
        <f t="shared" si="16"/>
        <v>0</v>
      </c>
      <c r="AV26" s="72">
        <f t="shared" si="16"/>
        <v>0</v>
      </c>
      <c r="AW26" s="72">
        <f t="shared" si="16"/>
        <v>0</v>
      </c>
      <c r="AX26" s="72">
        <f>AX84</f>
        <v>0</v>
      </c>
      <c r="AY26" s="72">
        <f t="shared" ref="AY26:BJ26" si="17">AY84</f>
        <v>0</v>
      </c>
      <c r="AZ26" s="72">
        <f t="shared" si="17"/>
        <v>0</v>
      </c>
      <c r="BA26" s="72">
        <f t="shared" si="17"/>
        <v>0</v>
      </c>
      <c r="BB26" s="72">
        <f t="shared" si="17"/>
        <v>0</v>
      </c>
      <c r="BC26" s="72">
        <f t="shared" si="17"/>
        <v>0</v>
      </c>
      <c r="BD26" s="72">
        <f t="shared" si="17"/>
        <v>0</v>
      </c>
      <c r="BE26" s="72">
        <f t="shared" si="17"/>
        <v>0</v>
      </c>
      <c r="BF26" s="72">
        <f t="shared" si="17"/>
        <v>0</v>
      </c>
      <c r="BG26" s="72">
        <f t="shared" si="17"/>
        <v>0</v>
      </c>
      <c r="BH26" s="72">
        <f t="shared" si="17"/>
        <v>0</v>
      </c>
      <c r="BI26" s="72">
        <f t="shared" si="17"/>
        <v>0</v>
      </c>
      <c r="BJ26" s="72">
        <f t="shared" si="17"/>
        <v>0</v>
      </c>
      <c r="BK26" s="72">
        <v>0</v>
      </c>
      <c r="BL26" s="72">
        <f t="shared" si="5"/>
        <v>0</v>
      </c>
      <c r="BM26" s="72">
        <f t="shared" si="6"/>
        <v>0</v>
      </c>
      <c r="BN26" s="72">
        <f t="shared" si="6"/>
        <v>0</v>
      </c>
      <c r="BO26" s="72">
        <f t="shared" si="6"/>
        <v>0</v>
      </c>
      <c r="BP26" s="72">
        <f t="shared" si="6"/>
        <v>0</v>
      </c>
      <c r="BQ26" s="72">
        <f t="shared" si="6"/>
        <v>0</v>
      </c>
      <c r="BR26" s="72">
        <v>0</v>
      </c>
      <c r="BS26" s="72">
        <f t="shared" si="7"/>
        <v>0</v>
      </c>
      <c r="BT26" s="72">
        <f t="shared" si="8"/>
        <v>0</v>
      </c>
      <c r="BU26" s="72">
        <f t="shared" si="8"/>
        <v>0</v>
      </c>
      <c r="BV26" s="72">
        <f t="shared" si="8"/>
        <v>0</v>
      </c>
      <c r="BW26" s="72">
        <f t="shared" si="8"/>
        <v>0</v>
      </c>
      <c r="BX26" s="72">
        <f t="shared" si="8"/>
        <v>0</v>
      </c>
      <c r="BY26" s="72" t="s">
        <v>190</v>
      </c>
      <c r="BZ26" s="146"/>
    </row>
    <row r="27" spans="1:78" ht="42" customHeight="1" x14ac:dyDescent="0.25">
      <c r="A27" s="105"/>
      <c r="B27" s="443" t="s">
        <v>104</v>
      </c>
      <c r="C27" s="451" t="s">
        <v>105</v>
      </c>
      <c r="D27" s="444" t="s">
        <v>93</v>
      </c>
      <c r="E27" s="72">
        <f>E85</f>
        <v>8.0834166666666665</v>
      </c>
      <c r="F27" s="72">
        <f>F85</f>
        <v>8.0834333333333337</v>
      </c>
      <c r="G27" s="72">
        <f t="shared" ref="G27:T27" si="18">G54</f>
        <v>0</v>
      </c>
      <c r="H27" s="72">
        <f>H85</f>
        <v>0</v>
      </c>
      <c r="I27" s="72">
        <f t="shared" si="18"/>
        <v>0</v>
      </c>
      <c r="J27" s="72">
        <f t="shared" si="18"/>
        <v>0</v>
      </c>
      <c r="K27" s="72">
        <f t="shared" si="18"/>
        <v>0</v>
      </c>
      <c r="L27" s="72">
        <f t="shared" si="18"/>
        <v>0</v>
      </c>
      <c r="M27" s="72">
        <f t="shared" si="18"/>
        <v>0</v>
      </c>
      <c r="N27" s="72">
        <f t="shared" si="18"/>
        <v>0</v>
      </c>
      <c r="O27" s="72">
        <f>O85</f>
        <v>0</v>
      </c>
      <c r="P27" s="72">
        <f t="shared" si="18"/>
        <v>0</v>
      </c>
      <c r="Q27" s="72">
        <f t="shared" si="18"/>
        <v>0</v>
      </c>
      <c r="R27" s="72">
        <f t="shared" si="18"/>
        <v>0</v>
      </c>
      <c r="S27" s="72">
        <f t="shared" si="18"/>
        <v>0</v>
      </c>
      <c r="T27" s="72">
        <f t="shared" si="18"/>
        <v>0</v>
      </c>
      <c r="U27" s="72">
        <f t="shared" ref="U27:AW27" si="19">U85</f>
        <v>0</v>
      </c>
      <c r="V27" s="72">
        <f t="shared" si="19"/>
        <v>0.91676666666666673</v>
      </c>
      <c r="W27" s="72">
        <f t="shared" si="19"/>
        <v>0</v>
      </c>
      <c r="X27" s="72">
        <f t="shared" si="19"/>
        <v>0</v>
      </c>
      <c r="Y27" s="72">
        <f t="shared" si="19"/>
        <v>0</v>
      </c>
      <c r="Z27" s="72">
        <f t="shared" si="19"/>
        <v>0</v>
      </c>
      <c r="AA27" s="72">
        <f t="shared" si="19"/>
        <v>0</v>
      </c>
      <c r="AB27" s="72">
        <f t="shared" si="19"/>
        <v>0</v>
      </c>
      <c r="AC27" s="72">
        <f t="shared" si="19"/>
        <v>7.5833333333333339</v>
      </c>
      <c r="AD27" s="72">
        <f t="shared" si="19"/>
        <v>0</v>
      </c>
      <c r="AE27" s="72">
        <f t="shared" si="19"/>
        <v>0</v>
      </c>
      <c r="AF27" s="72">
        <f t="shared" si="19"/>
        <v>0</v>
      </c>
      <c r="AG27" s="72">
        <f t="shared" si="19"/>
        <v>0</v>
      </c>
      <c r="AH27" s="72">
        <f t="shared" si="19"/>
        <v>0</v>
      </c>
      <c r="AI27" s="72">
        <f t="shared" si="19"/>
        <v>0</v>
      </c>
      <c r="AJ27" s="72">
        <f t="shared" si="19"/>
        <v>6.916666666666667</v>
      </c>
      <c r="AK27" s="72">
        <f t="shared" si="19"/>
        <v>0</v>
      </c>
      <c r="AL27" s="72">
        <f t="shared" si="19"/>
        <v>0</v>
      </c>
      <c r="AM27" s="72">
        <f t="shared" si="19"/>
        <v>0</v>
      </c>
      <c r="AN27" s="72">
        <f t="shared" si="19"/>
        <v>0</v>
      </c>
      <c r="AO27" s="72">
        <f t="shared" si="19"/>
        <v>0</v>
      </c>
      <c r="AP27" s="72">
        <f t="shared" si="19"/>
        <v>0</v>
      </c>
      <c r="AQ27" s="72">
        <f t="shared" si="19"/>
        <v>0.25009999999999999</v>
      </c>
      <c r="AR27" s="72">
        <f t="shared" si="19"/>
        <v>0</v>
      </c>
      <c r="AS27" s="72">
        <f t="shared" si="19"/>
        <v>0</v>
      </c>
      <c r="AT27" s="72">
        <f t="shared" si="19"/>
        <v>0</v>
      </c>
      <c r="AU27" s="72">
        <f t="shared" si="19"/>
        <v>0</v>
      </c>
      <c r="AV27" s="72">
        <f t="shared" si="19"/>
        <v>0</v>
      </c>
      <c r="AW27" s="72">
        <f t="shared" si="19"/>
        <v>0</v>
      </c>
      <c r="AX27" s="72">
        <f>AX85</f>
        <v>0.25</v>
      </c>
      <c r="AY27" s="72">
        <f t="shared" ref="AY27:BJ27" si="20">AY85</f>
        <v>0</v>
      </c>
      <c r="AZ27" s="72">
        <f t="shared" si="20"/>
        <v>0</v>
      </c>
      <c r="BA27" s="72">
        <f t="shared" si="20"/>
        <v>0</v>
      </c>
      <c r="BB27" s="72">
        <f t="shared" si="20"/>
        <v>0</v>
      </c>
      <c r="BC27" s="72">
        <f t="shared" si="20"/>
        <v>0</v>
      </c>
      <c r="BD27" s="72">
        <f t="shared" si="20"/>
        <v>0</v>
      </c>
      <c r="BE27" s="72">
        <f t="shared" si="20"/>
        <v>0.25</v>
      </c>
      <c r="BF27" s="72">
        <f t="shared" si="20"/>
        <v>0</v>
      </c>
      <c r="BG27" s="72">
        <f t="shared" si="20"/>
        <v>0</v>
      </c>
      <c r="BH27" s="72">
        <f t="shared" si="20"/>
        <v>0</v>
      </c>
      <c r="BI27" s="72">
        <f t="shared" si="20"/>
        <v>0</v>
      </c>
      <c r="BJ27" s="72">
        <f t="shared" si="20"/>
        <v>0</v>
      </c>
      <c r="BK27" s="72">
        <v>0</v>
      </c>
      <c r="BL27" s="72">
        <f t="shared" si="5"/>
        <v>8.0834333333333337</v>
      </c>
      <c r="BM27" s="72">
        <f t="shared" si="6"/>
        <v>0</v>
      </c>
      <c r="BN27" s="72">
        <f t="shared" si="6"/>
        <v>0</v>
      </c>
      <c r="BO27" s="72">
        <f t="shared" si="6"/>
        <v>0</v>
      </c>
      <c r="BP27" s="72">
        <f t="shared" si="6"/>
        <v>0</v>
      </c>
      <c r="BQ27" s="72">
        <f t="shared" si="6"/>
        <v>0</v>
      </c>
      <c r="BR27" s="72">
        <v>0</v>
      </c>
      <c r="BS27" s="72">
        <f t="shared" si="7"/>
        <v>8.0834333333333337</v>
      </c>
      <c r="BT27" s="72">
        <f t="shared" si="8"/>
        <v>0</v>
      </c>
      <c r="BU27" s="72">
        <f t="shared" si="8"/>
        <v>0</v>
      </c>
      <c r="BV27" s="72">
        <f t="shared" si="8"/>
        <v>0</v>
      </c>
      <c r="BW27" s="72">
        <f t="shared" si="8"/>
        <v>0</v>
      </c>
      <c r="BX27" s="72">
        <f t="shared" si="8"/>
        <v>0</v>
      </c>
      <c r="BY27" s="72" t="s">
        <v>190</v>
      </c>
      <c r="BZ27" s="146"/>
    </row>
    <row r="28" spans="1:78" ht="48" customHeight="1" x14ac:dyDescent="0.25">
      <c r="A28" s="105"/>
      <c r="B28" s="440" t="s">
        <v>106</v>
      </c>
      <c r="C28" s="502" t="s">
        <v>107</v>
      </c>
      <c r="D28" s="441" t="s">
        <v>93</v>
      </c>
      <c r="E28" s="440">
        <f t="shared" ref="E28:AA28" si="21">E29+E41+E68+E71+E84+E85</f>
        <v>109.80211666666668</v>
      </c>
      <c r="F28" s="440">
        <f t="shared" si="21"/>
        <v>110.72600666666668</v>
      </c>
      <c r="G28" s="440">
        <f t="shared" si="21"/>
        <v>0</v>
      </c>
      <c r="H28" s="440">
        <f t="shared" si="21"/>
        <v>0</v>
      </c>
      <c r="I28" s="440">
        <f t="shared" si="21"/>
        <v>0</v>
      </c>
      <c r="J28" s="440">
        <f t="shared" si="21"/>
        <v>0</v>
      </c>
      <c r="K28" s="440">
        <f t="shared" si="21"/>
        <v>0</v>
      </c>
      <c r="L28" s="440">
        <f t="shared" si="21"/>
        <v>0</v>
      </c>
      <c r="M28" s="440">
        <f t="shared" si="21"/>
        <v>0</v>
      </c>
      <c r="N28" s="440">
        <f t="shared" si="21"/>
        <v>0</v>
      </c>
      <c r="O28" s="440">
        <f t="shared" si="21"/>
        <v>0</v>
      </c>
      <c r="P28" s="440">
        <f t="shared" si="21"/>
        <v>0</v>
      </c>
      <c r="Q28" s="440">
        <f t="shared" si="21"/>
        <v>0</v>
      </c>
      <c r="R28" s="440">
        <f t="shared" si="21"/>
        <v>0</v>
      </c>
      <c r="S28" s="440">
        <f t="shared" si="21"/>
        <v>0</v>
      </c>
      <c r="T28" s="440">
        <f t="shared" si="21"/>
        <v>0</v>
      </c>
      <c r="U28" s="440">
        <f t="shared" si="21"/>
        <v>0</v>
      </c>
      <c r="V28" s="440">
        <f t="shared" si="21"/>
        <v>49.20320000000001</v>
      </c>
      <c r="W28" s="440">
        <f t="shared" si="21"/>
        <v>0.55000000000000004</v>
      </c>
      <c r="X28" s="440">
        <f t="shared" si="21"/>
        <v>0</v>
      </c>
      <c r="Y28" s="440">
        <f t="shared" si="21"/>
        <v>7.4540000000000006</v>
      </c>
      <c r="Z28" s="440">
        <f t="shared" si="21"/>
        <v>0</v>
      </c>
      <c r="AA28" s="440">
        <f t="shared" si="21"/>
        <v>0</v>
      </c>
      <c r="AB28" s="440">
        <v>0</v>
      </c>
      <c r="AC28" s="440">
        <f t="shared" ref="AC28:AO28" si="22">AC29+AC41+AC68+AC71+AC84+AC85</f>
        <v>62.502510000000008</v>
      </c>
      <c r="AD28" s="440">
        <f t="shared" si="22"/>
        <v>0.55000000000000004</v>
      </c>
      <c r="AE28" s="440">
        <f t="shared" si="22"/>
        <v>0</v>
      </c>
      <c r="AF28" s="440">
        <f t="shared" si="22"/>
        <v>10.304</v>
      </c>
      <c r="AG28" s="440">
        <f t="shared" si="22"/>
        <v>0</v>
      </c>
      <c r="AH28" s="440">
        <f t="shared" si="22"/>
        <v>0</v>
      </c>
      <c r="AI28" s="440">
        <f t="shared" si="22"/>
        <v>0</v>
      </c>
      <c r="AJ28" s="440">
        <f t="shared" si="22"/>
        <v>31.833416666666668</v>
      </c>
      <c r="AK28" s="440">
        <f t="shared" si="22"/>
        <v>0.25</v>
      </c>
      <c r="AL28" s="440">
        <f t="shared" si="22"/>
        <v>0</v>
      </c>
      <c r="AM28" s="440">
        <f t="shared" si="22"/>
        <v>3.23</v>
      </c>
      <c r="AN28" s="440">
        <f t="shared" si="22"/>
        <v>0</v>
      </c>
      <c r="AO28" s="440">
        <f t="shared" si="22"/>
        <v>0</v>
      </c>
      <c r="AP28" s="440">
        <v>0</v>
      </c>
      <c r="AQ28" s="440">
        <f t="shared" ref="AQ28:BX28" si="23">AQ29+AQ41+AQ68+AQ71+AQ84+AQ85</f>
        <v>18.624033333333333</v>
      </c>
      <c r="AR28" s="440">
        <f t="shared" si="23"/>
        <v>0.5</v>
      </c>
      <c r="AS28" s="440">
        <f t="shared" si="23"/>
        <v>0</v>
      </c>
      <c r="AT28" s="440">
        <f t="shared" si="23"/>
        <v>0.38009999999999999</v>
      </c>
      <c r="AU28" s="440">
        <f t="shared" si="23"/>
        <v>0</v>
      </c>
      <c r="AV28" s="440">
        <f t="shared" si="23"/>
        <v>0</v>
      </c>
      <c r="AW28" s="440">
        <f t="shared" si="23"/>
        <v>0</v>
      </c>
      <c r="AX28" s="440">
        <f t="shared" si="23"/>
        <v>28.7652</v>
      </c>
      <c r="AY28" s="440">
        <f t="shared" si="23"/>
        <v>0.75</v>
      </c>
      <c r="AZ28" s="440">
        <f t="shared" si="23"/>
        <v>0</v>
      </c>
      <c r="BA28" s="440">
        <f t="shared" si="23"/>
        <v>2.7990000000000004</v>
      </c>
      <c r="BB28" s="440">
        <f t="shared" si="23"/>
        <v>0</v>
      </c>
      <c r="BC28" s="440">
        <f t="shared" si="23"/>
        <v>0</v>
      </c>
      <c r="BD28" s="440">
        <f t="shared" si="23"/>
        <v>0</v>
      </c>
      <c r="BE28" s="440">
        <f t="shared" si="23"/>
        <v>29.599333333333334</v>
      </c>
      <c r="BF28" s="440">
        <f t="shared" si="23"/>
        <v>0.75</v>
      </c>
      <c r="BG28" s="440">
        <f t="shared" si="23"/>
        <v>0</v>
      </c>
      <c r="BH28" s="440">
        <f t="shared" si="23"/>
        <v>2.7990000000000004</v>
      </c>
      <c r="BI28" s="440">
        <f t="shared" si="23"/>
        <v>0</v>
      </c>
      <c r="BJ28" s="440">
        <f t="shared" si="23"/>
        <v>0</v>
      </c>
      <c r="BK28" s="440">
        <f t="shared" si="23"/>
        <v>0</v>
      </c>
      <c r="BL28" s="440">
        <f t="shared" si="23"/>
        <v>109.80181666666668</v>
      </c>
      <c r="BM28" s="440">
        <f t="shared" si="23"/>
        <v>1.55</v>
      </c>
      <c r="BN28" s="440">
        <f t="shared" si="23"/>
        <v>0</v>
      </c>
      <c r="BO28" s="440">
        <f t="shared" si="23"/>
        <v>13.483000000000001</v>
      </c>
      <c r="BP28" s="440">
        <f t="shared" si="23"/>
        <v>0</v>
      </c>
      <c r="BQ28" s="440">
        <f t="shared" si="23"/>
        <v>0</v>
      </c>
      <c r="BR28" s="440">
        <f t="shared" si="23"/>
        <v>0</v>
      </c>
      <c r="BS28" s="440">
        <f t="shared" si="23"/>
        <v>110.72596666666668</v>
      </c>
      <c r="BT28" s="440">
        <f t="shared" si="23"/>
        <v>1.8</v>
      </c>
      <c r="BU28" s="440">
        <f t="shared" si="23"/>
        <v>0</v>
      </c>
      <c r="BV28" s="440">
        <f t="shared" si="23"/>
        <v>13.4831</v>
      </c>
      <c r="BW28" s="440">
        <f t="shared" si="23"/>
        <v>0</v>
      </c>
      <c r="BX28" s="440">
        <f t="shared" si="23"/>
        <v>0</v>
      </c>
      <c r="BY28" s="440" t="s">
        <v>190</v>
      </c>
      <c r="BZ28" s="146"/>
    </row>
    <row r="29" spans="1:78" ht="48" customHeight="1" x14ac:dyDescent="0.25">
      <c r="A29" s="105"/>
      <c r="B29" s="440" t="s">
        <v>108</v>
      </c>
      <c r="C29" s="502" t="s">
        <v>109</v>
      </c>
      <c r="D29" s="441" t="s">
        <v>93</v>
      </c>
      <c r="E29" s="440">
        <f t="shared" ref="E29:BP29" si="24">E30+E34+E37+E38</f>
        <v>0</v>
      </c>
      <c r="F29" s="440">
        <f t="shared" si="24"/>
        <v>0</v>
      </c>
      <c r="G29" s="440">
        <f t="shared" si="24"/>
        <v>0</v>
      </c>
      <c r="H29" s="440">
        <f t="shared" si="24"/>
        <v>0</v>
      </c>
      <c r="I29" s="440">
        <f t="shared" si="24"/>
        <v>0</v>
      </c>
      <c r="J29" s="440">
        <f t="shared" si="24"/>
        <v>0</v>
      </c>
      <c r="K29" s="440">
        <f t="shared" si="24"/>
        <v>0</v>
      </c>
      <c r="L29" s="440">
        <f t="shared" si="24"/>
        <v>0</v>
      </c>
      <c r="M29" s="440">
        <f t="shared" si="24"/>
        <v>0</v>
      </c>
      <c r="N29" s="440">
        <f t="shared" si="24"/>
        <v>0</v>
      </c>
      <c r="O29" s="440">
        <f t="shared" si="24"/>
        <v>0</v>
      </c>
      <c r="P29" s="440">
        <f t="shared" si="24"/>
        <v>0</v>
      </c>
      <c r="Q29" s="440">
        <f t="shared" si="24"/>
        <v>0</v>
      </c>
      <c r="R29" s="440">
        <f t="shared" si="24"/>
        <v>0</v>
      </c>
      <c r="S29" s="440">
        <f t="shared" si="24"/>
        <v>0</v>
      </c>
      <c r="T29" s="440">
        <f t="shared" si="24"/>
        <v>0</v>
      </c>
      <c r="U29" s="440">
        <f t="shared" si="24"/>
        <v>0</v>
      </c>
      <c r="V29" s="440">
        <f t="shared" si="24"/>
        <v>0</v>
      </c>
      <c r="W29" s="440">
        <f t="shared" si="24"/>
        <v>0</v>
      </c>
      <c r="X29" s="440">
        <f t="shared" si="24"/>
        <v>0</v>
      </c>
      <c r="Y29" s="440">
        <f t="shared" si="24"/>
        <v>0</v>
      </c>
      <c r="Z29" s="440">
        <f t="shared" si="24"/>
        <v>0</v>
      </c>
      <c r="AA29" s="440">
        <f t="shared" si="24"/>
        <v>0</v>
      </c>
      <c r="AB29" s="440">
        <f t="shared" si="24"/>
        <v>0</v>
      </c>
      <c r="AC29" s="440">
        <f t="shared" si="24"/>
        <v>0</v>
      </c>
      <c r="AD29" s="440">
        <f t="shared" si="24"/>
        <v>0</v>
      </c>
      <c r="AE29" s="440">
        <f t="shared" si="24"/>
        <v>0</v>
      </c>
      <c r="AF29" s="440">
        <f t="shared" si="24"/>
        <v>0</v>
      </c>
      <c r="AG29" s="440">
        <f t="shared" si="24"/>
        <v>0</v>
      </c>
      <c r="AH29" s="440">
        <f t="shared" si="24"/>
        <v>0</v>
      </c>
      <c r="AI29" s="440">
        <f t="shared" si="24"/>
        <v>0</v>
      </c>
      <c r="AJ29" s="440">
        <f t="shared" si="24"/>
        <v>0</v>
      </c>
      <c r="AK29" s="440">
        <f t="shared" si="24"/>
        <v>0</v>
      </c>
      <c r="AL29" s="440">
        <f t="shared" si="24"/>
        <v>0</v>
      </c>
      <c r="AM29" s="440">
        <f t="shared" si="24"/>
        <v>0</v>
      </c>
      <c r="AN29" s="440">
        <f t="shared" si="24"/>
        <v>0</v>
      </c>
      <c r="AO29" s="440">
        <f t="shared" si="24"/>
        <v>0</v>
      </c>
      <c r="AP29" s="440">
        <f t="shared" si="24"/>
        <v>0</v>
      </c>
      <c r="AQ29" s="440">
        <f t="shared" si="24"/>
        <v>0</v>
      </c>
      <c r="AR29" s="440">
        <f t="shared" si="24"/>
        <v>0</v>
      </c>
      <c r="AS29" s="440">
        <f t="shared" si="24"/>
        <v>0</v>
      </c>
      <c r="AT29" s="440">
        <f t="shared" si="24"/>
        <v>0</v>
      </c>
      <c r="AU29" s="440">
        <f t="shared" si="24"/>
        <v>0</v>
      </c>
      <c r="AV29" s="440">
        <f t="shared" si="24"/>
        <v>0</v>
      </c>
      <c r="AW29" s="440">
        <f t="shared" si="24"/>
        <v>0</v>
      </c>
      <c r="AX29" s="440">
        <f t="shared" si="24"/>
        <v>0</v>
      </c>
      <c r="AY29" s="440">
        <f t="shared" si="24"/>
        <v>0</v>
      </c>
      <c r="AZ29" s="440">
        <f t="shared" si="24"/>
        <v>0</v>
      </c>
      <c r="BA29" s="440">
        <f t="shared" si="24"/>
        <v>0</v>
      </c>
      <c r="BB29" s="440">
        <f t="shared" si="24"/>
        <v>0</v>
      </c>
      <c r="BC29" s="440">
        <f t="shared" si="24"/>
        <v>0</v>
      </c>
      <c r="BD29" s="440">
        <f t="shared" si="24"/>
        <v>0</v>
      </c>
      <c r="BE29" s="440">
        <f t="shared" si="24"/>
        <v>0</v>
      </c>
      <c r="BF29" s="440">
        <f t="shared" si="24"/>
        <v>0</v>
      </c>
      <c r="BG29" s="440">
        <f t="shared" si="24"/>
        <v>0</v>
      </c>
      <c r="BH29" s="440">
        <f t="shared" si="24"/>
        <v>0</v>
      </c>
      <c r="BI29" s="440">
        <f t="shared" si="24"/>
        <v>0</v>
      </c>
      <c r="BJ29" s="440">
        <f t="shared" si="24"/>
        <v>0</v>
      </c>
      <c r="BK29" s="440">
        <f t="shared" si="24"/>
        <v>0</v>
      </c>
      <c r="BL29" s="440">
        <f t="shared" si="24"/>
        <v>0</v>
      </c>
      <c r="BM29" s="440">
        <f t="shared" si="24"/>
        <v>0</v>
      </c>
      <c r="BN29" s="440">
        <f t="shared" si="24"/>
        <v>0</v>
      </c>
      <c r="BO29" s="440">
        <f t="shared" si="24"/>
        <v>0</v>
      </c>
      <c r="BP29" s="440">
        <f t="shared" si="24"/>
        <v>0</v>
      </c>
      <c r="BQ29" s="440">
        <f t="shared" ref="BQ29:BX29" si="25">BQ30+BQ34+BQ37+BQ38</f>
        <v>0</v>
      </c>
      <c r="BR29" s="440">
        <f t="shared" si="25"/>
        <v>0</v>
      </c>
      <c r="BS29" s="440">
        <f t="shared" si="25"/>
        <v>0</v>
      </c>
      <c r="BT29" s="440">
        <f t="shared" si="25"/>
        <v>0</v>
      </c>
      <c r="BU29" s="440">
        <f t="shared" si="25"/>
        <v>0</v>
      </c>
      <c r="BV29" s="440">
        <f t="shared" si="25"/>
        <v>0</v>
      </c>
      <c r="BW29" s="440">
        <f t="shared" si="25"/>
        <v>0</v>
      </c>
      <c r="BX29" s="440">
        <f t="shared" si="25"/>
        <v>0</v>
      </c>
      <c r="BY29" s="440" t="s">
        <v>190</v>
      </c>
      <c r="BZ29" s="146"/>
    </row>
    <row r="30" spans="1:78" ht="48" customHeight="1" x14ac:dyDescent="0.25">
      <c r="A30" s="105"/>
      <c r="B30" s="445" t="s">
        <v>110</v>
      </c>
      <c r="C30" s="502" t="s">
        <v>111</v>
      </c>
      <c r="D30" s="441" t="s">
        <v>93</v>
      </c>
      <c r="E30" s="440">
        <f>E31+E32+E33</f>
        <v>0</v>
      </c>
      <c r="F30" s="440">
        <f>F31+F32+F33</f>
        <v>0</v>
      </c>
      <c r="G30" s="440">
        <v>0</v>
      </c>
      <c r="H30" s="440">
        <f t="shared" ref="H30:BS30" si="26">H31+H32+H33</f>
        <v>0</v>
      </c>
      <c r="I30" s="440">
        <f t="shared" si="26"/>
        <v>0</v>
      </c>
      <c r="J30" s="440">
        <f t="shared" si="26"/>
        <v>0</v>
      </c>
      <c r="K30" s="440">
        <f t="shared" si="26"/>
        <v>0</v>
      </c>
      <c r="L30" s="440">
        <f t="shared" si="26"/>
        <v>0</v>
      </c>
      <c r="M30" s="440">
        <f t="shared" si="26"/>
        <v>0</v>
      </c>
      <c r="N30" s="440">
        <f t="shared" si="26"/>
        <v>0</v>
      </c>
      <c r="O30" s="440">
        <f t="shared" si="26"/>
        <v>0</v>
      </c>
      <c r="P30" s="440">
        <f t="shared" si="26"/>
        <v>0</v>
      </c>
      <c r="Q30" s="440">
        <f t="shared" si="26"/>
        <v>0</v>
      </c>
      <c r="R30" s="440">
        <f t="shared" si="26"/>
        <v>0</v>
      </c>
      <c r="S30" s="440">
        <f t="shared" si="26"/>
        <v>0</v>
      </c>
      <c r="T30" s="440">
        <f t="shared" si="26"/>
        <v>0</v>
      </c>
      <c r="U30" s="440">
        <f t="shared" si="26"/>
        <v>0</v>
      </c>
      <c r="V30" s="440">
        <f t="shared" si="26"/>
        <v>0</v>
      </c>
      <c r="W30" s="440">
        <f t="shared" si="26"/>
        <v>0</v>
      </c>
      <c r="X30" s="440">
        <f t="shared" si="26"/>
        <v>0</v>
      </c>
      <c r="Y30" s="440">
        <f t="shared" si="26"/>
        <v>0</v>
      </c>
      <c r="Z30" s="440">
        <f t="shared" si="26"/>
        <v>0</v>
      </c>
      <c r="AA30" s="440">
        <f t="shared" si="26"/>
        <v>0</v>
      </c>
      <c r="AB30" s="440">
        <f t="shared" si="26"/>
        <v>0</v>
      </c>
      <c r="AC30" s="440">
        <f t="shared" si="26"/>
        <v>0</v>
      </c>
      <c r="AD30" s="440">
        <f t="shared" si="26"/>
        <v>0</v>
      </c>
      <c r="AE30" s="440">
        <f t="shared" si="26"/>
        <v>0</v>
      </c>
      <c r="AF30" s="440">
        <f t="shared" si="26"/>
        <v>0</v>
      </c>
      <c r="AG30" s="440">
        <f t="shared" si="26"/>
        <v>0</v>
      </c>
      <c r="AH30" s="440">
        <f t="shared" si="26"/>
        <v>0</v>
      </c>
      <c r="AI30" s="440">
        <f t="shared" si="26"/>
        <v>0</v>
      </c>
      <c r="AJ30" s="440">
        <f t="shared" si="26"/>
        <v>0</v>
      </c>
      <c r="AK30" s="440">
        <f t="shared" si="26"/>
        <v>0</v>
      </c>
      <c r="AL30" s="440">
        <f t="shared" si="26"/>
        <v>0</v>
      </c>
      <c r="AM30" s="440">
        <f t="shared" si="26"/>
        <v>0</v>
      </c>
      <c r="AN30" s="440">
        <f t="shared" si="26"/>
        <v>0</v>
      </c>
      <c r="AO30" s="440">
        <f t="shared" si="26"/>
        <v>0</v>
      </c>
      <c r="AP30" s="440">
        <f t="shared" si="26"/>
        <v>0</v>
      </c>
      <c r="AQ30" s="440">
        <f t="shared" si="26"/>
        <v>0</v>
      </c>
      <c r="AR30" s="440">
        <f t="shared" si="26"/>
        <v>0</v>
      </c>
      <c r="AS30" s="440">
        <f t="shared" si="26"/>
        <v>0</v>
      </c>
      <c r="AT30" s="440">
        <f t="shared" si="26"/>
        <v>0</v>
      </c>
      <c r="AU30" s="440">
        <f t="shared" si="26"/>
        <v>0</v>
      </c>
      <c r="AV30" s="440">
        <f t="shared" si="26"/>
        <v>0</v>
      </c>
      <c r="AW30" s="440">
        <f t="shared" si="26"/>
        <v>0</v>
      </c>
      <c r="AX30" s="440">
        <f t="shared" si="26"/>
        <v>0</v>
      </c>
      <c r="AY30" s="440">
        <f t="shared" si="26"/>
        <v>0</v>
      </c>
      <c r="AZ30" s="440">
        <f t="shared" si="26"/>
        <v>0</v>
      </c>
      <c r="BA30" s="440">
        <f t="shared" si="26"/>
        <v>0</v>
      </c>
      <c r="BB30" s="440">
        <f t="shared" si="26"/>
        <v>0</v>
      </c>
      <c r="BC30" s="440">
        <f t="shared" si="26"/>
        <v>0</v>
      </c>
      <c r="BD30" s="440">
        <f t="shared" si="26"/>
        <v>0</v>
      </c>
      <c r="BE30" s="440">
        <f t="shared" si="26"/>
        <v>0</v>
      </c>
      <c r="BF30" s="440">
        <f t="shared" si="26"/>
        <v>0</v>
      </c>
      <c r="BG30" s="440">
        <f t="shared" si="26"/>
        <v>0</v>
      </c>
      <c r="BH30" s="440">
        <f t="shared" si="26"/>
        <v>0</v>
      </c>
      <c r="BI30" s="440">
        <f t="shared" si="26"/>
        <v>0</v>
      </c>
      <c r="BJ30" s="440">
        <f t="shared" si="26"/>
        <v>0</v>
      </c>
      <c r="BK30" s="440">
        <f t="shared" si="26"/>
        <v>0</v>
      </c>
      <c r="BL30" s="440">
        <f t="shared" si="26"/>
        <v>0</v>
      </c>
      <c r="BM30" s="440">
        <f t="shared" si="26"/>
        <v>0</v>
      </c>
      <c r="BN30" s="440">
        <f t="shared" si="26"/>
        <v>0</v>
      </c>
      <c r="BO30" s="440">
        <f t="shared" si="26"/>
        <v>0</v>
      </c>
      <c r="BP30" s="440">
        <f t="shared" si="26"/>
        <v>0</v>
      </c>
      <c r="BQ30" s="440">
        <f t="shared" si="26"/>
        <v>0</v>
      </c>
      <c r="BR30" s="440">
        <f t="shared" si="26"/>
        <v>0</v>
      </c>
      <c r="BS30" s="440">
        <f t="shared" si="26"/>
        <v>0</v>
      </c>
      <c r="BT30" s="440">
        <f>BT31+BT32+BT33</f>
        <v>0</v>
      </c>
      <c r="BU30" s="440">
        <f>BU31+BU32+BU33</f>
        <v>0</v>
      </c>
      <c r="BV30" s="440">
        <f>BV31+BV32+BV33</f>
        <v>0</v>
      </c>
      <c r="BW30" s="481">
        <f>BW31+BW32+BW33</f>
        <v>0</v>
      </c>
      <c r="BX30" s="481">
        <f>BX31+BX32+BX33</f>
        <v>0</v>
      </c>
      <c r="BY30" s="440" t="s">
        <v>190</v>
      </c>
      <c r="BZ30" s="146"/>
    </row>
    <row r="31" spans="1:78" ht="42" customHeight="1" outlineLevel="1" x14ac:dyDescent="0.25">
      <c r="A31" s="105"/>
      <c r="B31" s="446" t="s">
        <v>112</v>
      </c>
      <c r="C31" s="503" t="s">
        <v>113</v>
      </c>
      <c r="D31" s="72" t="s">
        <v>93</v>
      </c>
      <c r="E31" s="72">
        <v>0</v>
      </c>
      <c r="F31" s="72">
        <v>0</v>
      </c>
      <c r="G31" s="72">
        <v>0</v>
      </c>
      <c r="H31" s="326">
        <v>0</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c r="AB31" s="326">
        <v>0</v>
      </c>
      <c r="AC31" s="326">
        <v>0</v>
      </c>
      <c r="AD31" s="326">
        <v>0</v>
      </c>
      <c r="AE31" s="326">
        <v>0</v>
      </c>
      <c r="AF31" s="326">
        <v>0</v>
      </c>
      <c r="AG31" s="326">
        <v>0</v>
      </c>
      <c r="AH31" s="326">
        <v>0</v>
      </c>
      <c r="AI31" s="326">
        <v>0</v>
      </c>
      <c r="AJ31" s="326">
        <v>0</v>
      </c>
      <c r="AK31" s="326">
        <v>0</v>
      </c>
      <c r="AL31" s="326">
        <v>0</v>
      </c>
      <c r="AM31" s="326">
        <v>0</v>
      </c>
      <c r="AN31" s="326">
        <v>0</v>
      </c>
      <c r="AO31" s="326">
        <v>0</v>
      </c>
      <c r="AP31" s="326">
        <v>0</v>
      </c>
      <c r="AQ31" s="326">
        <v>0</v>
      </c>
      <c r="AR31" s="326">
        <v>0</v>
      </c>
      <c r="AS31" s="326">
        <v>0</v>
      </c>
      <c r="AT31" s="326">
        <v>0</v>
      </c>
      <c r="AU31" s="326">
        <v>0</v>
      </c>
      <c r="AV31" s="326">
        <v>0</v>
      </c>
      <c r="AW31" s="72">
        <v>0</v>
      </c>
      <c r="AX31" s="326">
        <v>0</v>
      </c>
      <c r="AY31" s="326">
        <v>0</v>
      </c>
      <c r="AZ31" s="326">
        <v>0</v>
      </c>
      <c r="BA31" s="326">
        <v>0</v>
      </c>
      <c r="BB31" s="326">
        <v>0</v>
      </c>
      <c r="BC31" s="326">
        <v>0</v>
      </c>
      <c r="BD31" s="326">
        <v>0</v>
      </c>
      <c r="BE31" s="326">
        <v>0</v>
      </c>
      <c r="BF31" s="326">
        <v>0</v>
      </c>
      <c r="BG31" s="326">
        <v>0</v>
      </c>
      <c r="BH31" s="326">
        <v>0</v>
      </c>
      <c r="BI31" s="326">
        <v>0</v>
      </c>
      <c r="BJ31" s="326">
        <v>0</v>
      </c>
      <c r="BK31" s="326">
        <v>0</v>
      </c>
      <c r="BL31" s="326">
        <v>0</v>
      </c>
      <c r="BM31" s="326">
        <v>0</v>
      </c>
      <c r="BN31" s="326">
        <v>0</v>
      </c>
      <c r="BO31" s="326">
        <v>0</v>
      </c>
      <c r="BP31" s="326">
        <v>0</v>
      </c>
      <c r="BQ31" s="326">
        <v>0</v>
      </c>
      <c r="BR31" s="326">
        <v>0</v>
      </c>
      <c r="BS31" s="326">
        <v>0</v>
      </c>
      <c r="BT31" s="326">
        <v>0</v>
      </c>
      <c r="BU31" s="326">
        <v>0</v>
      </c>
      <c r="BV31" s="326">
        <v>0</v>
      </c>
      <c r="BW31" s="326">
        <v>0</v>
      </c>
      <c r="BX31" s="326">
        <v>0</v>
      </c>
      <c r="BY31" s="72" t="s">
        <v>190</v>
      </c>
      <c r="BZ31" s="146"/>
    </row>
    <row r="32" spans="1:78" ht="42" customHeight="1" outlineLevel="1" x14ac:dyDescent="0.25">
      <c r="A32" s="105"/>
      <c r="B32" s="446" t="s">
        <v>114</v>
      </c>
      <c r="C32" s="503" t="s">
        <v>115</v>
      </c>
      <c r="D32" s="72" t="s">
        <v>93</v>
      </c>
      <c r="E32" s="326">
        <v>0</v>
      </c>
      <c r="F32" s="326">
        <v>0</v>
      </c>
      <c r="G32" s="326">
        <v>0</v>
      </c>
      <c r="H32" s="326">
        <v>0</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0</v>
      </c>
      <c r="AA32" s="326">
        <v>0</v>
      </c>
      <c r="AB32" s="326">
        <v>0</v>
      </c>
      <c r="AC32" s="326">
        <v>0</v>
      </c>
      <c r="AD32" s="326">
        <v>0</v>
      </c>
      <c r="AE32" s="326">
        <v>0</v>
      </c>
      <c r="AF32" s="326">
        <v>0</v>
      </c>
      <c r="AG32" s="326">
        <v>0</v>
      </c>
      <c r="AH32" s="326">
        <v>0</v>
      </c>
      <c r="AI32" s="326">
        <v>0</v>
      </c>
      <c r="AJ32" s="326">
        <v>0</v>
      </c>
      <c r="AK32" s="326">
        <v>0</v>
      </c>
      <c r="AL32" s="326">
        <v>0</v>
      </c>
      <c r="AM32" s="326">
        <v>0</v>
      </c>
      <c r="AN32" s="326">
        <v>0</v>
      </c>
      <c r="AO32" s="326">
        <v>0</v>
      </c>
      <c r="AP32" s="326">
        <v>0</v>
      </c>
      <c r="AQ32" s="326">
        <v>0</v>
      </c>
      <c r="AR32" s="326">
        <v>0</v>
      </c>
      <c r="AS32" s="326">
        <v>0</v>
      </c>
      <c r="AT32" s="326">
        <v>0</v>
      </c>
      <c r="AU32" s="326">
        <v>0</v>
      </c>
      <c r="AV32" s="326">
        <v>0</v>
      </c>
      <c r="AW32" s="326">
        <v>0</v>
      </c>
      <c r="AX32" s="326">
        <v>0</v>
      </c>
      <c r="AY32" s="326">
        <v>0</v>
      </c>
      <c r="AZ32" s="326">
        <v>0</v>
      </c>
      <c r="BA32" s="326">
        <v>0</v>
      </c>
      <c r="BB32" s="326">
        <v>0</v>
      </c>
      <c r="BC32" s="326">
        <v>0</v>
      </c>
      <c r="BD32" s="326">
        <v>0</v>
      </c>
      <c r="BE32" s="326">
        <v>0</v>
      </c>
      <c r="BF32" s="326">
        <v>0</v>
      </c>
      <c r="BG32" s="326">
        <v>0</v>
      </c>
      <c r="BH32" s="326">
        <v>0</v>
      </c>
      <c r="BI32" s="326">
        <v>0</v>
      </c>
      <c r="BJ32" s="326">
        <v>0</v>
      </c>
      <c r="BK32" s="326">
        <v>0</v>
      </c>
      <c r="BL32" s="326">
        <v>0</v>
      </c>
      <c r="BM32" s="326">
        <v>0</v>
      </c>
      <c r="BN32" s="326">
        <v>0</v>
      </c>
      <c r="BO32" s="326">
        <v>0</v>
      </c>
      <c r="BP32" s="326">
        <v>0</v>
      </c>
      <c r="BQ32" s="326">
        <v>0</v>
      </c>
      <c r="BR32" s="326">
        <v>0</v>
      </c>
      <c r="BS32" s="326">
        <v>0</v>
      </c>
      <c r="BT32" s="326">
        <v>0</v>
      </c>
      <c r="BU32" s="326">
        <v>0</v>
      </c>
      <c r="BV32" s="326">
        <v>0</v>
      </c>
      <c r="BW32" s="326">
        <v>0</v>
      </c>
      <c r="BX32" s="326">
        <v>0</v>
      </c>
      <c r="BY32" s="72" t="s">
        <v>190</v>
      </c>
      <c r="BZ32" s="146"/>
    </row>
    <row r="33" spans="1:100" s="117" customFormat="1" ht="42" customHeight="1" outlineLevel="1" x14ac:dyDescent="0.25">
      <c r="A33" s="105"/>
      <c r="B33" s="446" t="s">
        <v>116</v>
      </c>
      <c r="C33" s="503" t="s">
        <v>117</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c r="AN33" s="326">
        <v>0</v>
      </c>
      <c r="AO33" s="326">
        <v>0</v>
      </c>
      <c r="AP33" s="326">
        <v>0</v>
      </c>
      <c r="AQ33" s="326">
        <v>0</v>
      </c>
      <c r="AR33" s="326">
        <v>0</v>
      </c>
      <c r="AS33" s="326">
        <v>0</v>
      </c>
      <c r="AT33" s="326">
        <v>0</v>
      </c>
      <c r="AU33" s="326">
        <v>0</v>
      </c>
      <c r="AV33" s="326">
        <v>0</v>
      </c>
      <c r="AW33" s="326">
        <v>0</v>
      </c>
      <c r="AX33" s="326">
        <v>0</v>
      </c>
      <c r="AY33" s="326">
        <v>0</v>
      </c>
      <c r="AZ33" s="326">
        <v>0</v>
      </c>
      <c r="BA33" s="326">
        <v>0</v>
      </c>
      <c r="BB33" s="326">
        <v>0</v>
      </c>
      <c r="BC33" s="326">
        <v>0</v>
      </c>
      <c r="BD33" s="326">
        <v>0</v>
      </c>
      <c r="BE33" s="326">
        <v>0</v>
      </c>
      <c r="BF33" s="326">
        <v>0</v>
      </c>
      <c r="BG33" s="326">
        <v>0</v>
      </c>
      <c r="BH33" s="326">
        <v>0</v>
      </c>
      <c r="BI33" s="326">
        <v>0</v>
      </c>
      <c r="BJ33" s="326">
        <v>0</v>
      </c>
      <c r="BK33" s="326">
        <v>0</v>
      </c>
      <c r="BL33" s="326">
        <v>0</v>
      </c>
      <c r="BM33" s="326">
        <v>0</v>
      </c>
      <c r="BN33" s="326">
        <v>0</v>
      </c>
      <c r="BO33" s="326">
        <v>0</v>
      </c>
      <c r="BP33" s="326">
        <v>0</v>
      </c>
      <c r="BQ33" s="326">
        <v>0</v>
      </c>
      <c r="BR33" s="326">
        <v>0</v>
      </c>
      <c r="BS33" s="326">
        <v>0</v>
      </c>
      <c r="BT33" s="326">
        <v>0</v>
      </c>
      <c r="BU33" s="326">
        <v>0</v>
      </c>
      <c r="BV33" s="326">
        <v>0</v>
      </c>
      <c r="BW33" s="326">
        <v>0</v>
      </c>
      <c r="BX33" s="326">
        <v>0</v>
      </c>
      <c r="BY33" s="72" t="s">
        <v>190</v>
      </c>
      <c r="BZ33" s="146"/>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row>
    <row r="34" spans="1:100" s="117" customFormat="1" ht="48" customHeight="1" outlineLevel="1" x14ac:dyDescent="0.25">
      <c r="A34" s="105"/>
      <c r="B34" s="440" t="s">
        <v>118</v>
      </c>
      <c r="C34" s="502" t="s">
        <v>119</v>
      </c>
      <c r="D34" s="440" t="s">
        <v>93</v>
      </c>
      <c r="E34" s="398">
        <f>E35+E36</f>
        <v>0</v>
      </c>
      <c r="F34" s="398">
        <f>F35+F36</f>
        <v>0</v>
      </c>
      <c r="G34" s="398">
        <f t="shared" ref="G34:BR34" si="27">G35+G36</f>
        <v>0</v>
      </c>
      <c r="H34" s="398">
        <f t="shared" si="27"/>
        <v>0</v>
      </c>
      <c r="I34" s="398">
        <f t="shared" si="27"/>
        <v>0</v>
      </c>
      <c r="J34" s="398">
        <f t="shared" si="27"/>
        <v>0</v>
      </c>
      <c r="K34" s="398">
        <f t="shared" si="27"/>
        <v>0</v>
      </c>
      <c r="L34" s="398">
        <f t="shared" si="27"/>
        <v>0</v>
      </c>
      <c r="M34" s="398">
        <f t="shared" si="27"/>
        <v>0</v>
      </c>
      <c r="N34" s="398">
        <f t="shared" si="27"/>
        <v>0</v>
      </c>
      <c r="O34" s="398">
        <f t="shared" si="27"/>
        <v>0</v>
      </c>
      <c r="P34" s="398">
        <f t="shared" si="27"/>
        <v>0</v>
      </c>
      <c r="Q34" s="398">
        <f t="shared" si="27"/>
        <v>0</v>
      </c>
      <c r="R34" s="398">
        <f t="shared" si="27"/>
        <v>0</v>
      </c>
      <c r="S34" s="398">
        <f t="shared" si="27"/>
        <v>0</v>
      </c>
      <c r="T34" s="398">
        <f t="shared" si="27"/>
        <v>0</v>
      </c>
      <c r="U34" s="398">
        <f t="shared" si="27"/>
        <v>0</v>
      </c>
      <c r="V34" s="398">
        <f t="shared" si="27"/>
        <v>0</v>
      </c>
      <c r="W34" s="398">
        <f t="shared" si="27"/>
        <v>0</v>
      </c>
      <c r="X34" s="398">
        <f t="shared" si="27"/>
        <v>0</v>
      </c>
      <c r="Y34" s="398">
        <f t="shared" si="27"/>
        <v>0</v>
      </c>
      <c r="Z34" s="398">
        <f t="shared" si="27"/>
        <v>0</v>
      </c>
      <c r="AA34" s="398">
        <f t="shared" si="27"/>
        <v>0</v>
      </c>
      <c r="AB34" s="398">
        <f t="shared" si="27"/>
        <v>0</v>
      </c>
      <c r="AC34" s="398">
        <f t="shared" si="27"/>
        <v>0</v>
      </c>
      <c r="AD34" s="398">
        <f t="shared" si="27"/>
        <v>0</v>
      </c>
      <c r="AE34" s="398">
        <f t="shared" si="27"/>
        <v>0</v>
      </c>
      <c r="AF34" s="398">
        <f t="shared" si="27"/>
        <v>0</v>
      </c>
      <c r="AG34" s="398">
        <f t="shared" si="27"/>
        <v>0</v>
      </c>
      <c r="AH34" s="398">
        <f t="shared" si="27"/>
        <v>0</v>
      </c>
      <c r="AI34" s="398">
        <f t="shared" si="27"/>
        <v>0</v>
      </c>
      <c r="AJ34" s="398">
        <f t="shared" si="27"/>
        <v>0</v>
      </c>
      <c r="AK34" s="398">
        <f t="shared" si="27"/>
        <v>0</v>
      </c>
      <c r="AL34" s="398">
        <f t="shared" si="27"/>
        <v>0</v>
      </c>
      <c r="AM34" s="398">
        <f t="shared" si="27"/>
        <v>0</v>
      </c>
      <c r="AN34" s="398">
        <f t="shared" si="27"/>
        <v>0</v>
      </c>
      <c r="AO34" s="398">
        <f t="shared" si="27"/>
        <v>0</v>
      </c>
      <c r="AP34" s="398">
        <f t="shared" si="27"/>
        <v>0</v>
      </c>
      <c r="AQ34" s="398">
        <f t="shared" si="27"/>
        <v>0</v>
      </c>
      <c r="AR34" s="398">
        <f t="shared" si="27"/>
        <v>0</v>
      </c>
      <c r="AS34" s="398">
        <f t="shared" si="27"/>
        <v>0</v>
      </c>
      <c r="AT34" s="398">
        <f t="shared" si="27"/>
        <v>0</v>
      </c>
      <c r="AU34" s="398">
        <f t="shared" si="27"/>
        <v>0</v>
      </c>
      <c r="AV34" s="398">
        <f t="shared" si="27"/>
        <v>0</v>
      </c>
      <c r="AW34" s="398">
        <f t="shared" si="27"/>
        <v>0</v>
      </c>
      <c r="AX34" s="398">
        <f t="shared" si="27"/>
        <v>0</v>
      </c>
      <c r="AY34" s="398">
        <f t="shared" si="27"/>
        <v>0</v>
      </c>
      <c r="AZ34" s="398">
        <f t="shared" si="27"/>
        <v>0</v>
      </c>
      <c r="BA34" s="398">
        <f t="shared" si="27"/>
        <v>0</v>
      </c>
      <c r="BB34" s="398">
        <f t="shared" si="27"/>
        <v>0</v>
      </c>
      <c r="BC34" s="398">
        <f t="shared" si="27"/>
        <v>0</v>
      </c>
      <c r="BD34" s="398">
        <f t="shared" si="27"/>
        <v>0</v>
      </c>
      <c r="BE34" s="398">
        <f>BE35+BE36</f>
        <v>0</v>
      </c>
      <c r="BF34" s="398">
        <f t="shared" si="27"/>
        <v>0</v>
      </c>
      <c r="BG34" s="398">
        <f t="shared" si="27"/>
        <v>0</v>
      </c>
      <c r="BH34" s="398">
        <f t="shared" si="27"/>
        <v>0</v>
      </c>
      <c r="BI34" s="398">
        <f t="shared" si="27"/>
        <v>0</v>
      </c>
      <c r="BJ34" s="398">
        <f t="shared" si="27"/>
        <v>0</v>
      </c>
      <c r="BK34" s="398">
        <f t="shared" si="27"/>
        <v>0</v>
      </c>
      <c r="BL34" s="398">
        <f t="shared" si="27"/>
        <v>0</v>
      </c>
      <c r="BM34" s="398">
        <f t="shared" si="27"/>
        <v>0</v>
      </c>
      <c r="BN34" s="398">
        <f t="shared" si="27"/>
        <v>0</v>
      </c>
      <c r="BO34" s="398">
        <f t="shared" si="27"/>
        <v>0</v>
      </c>
      <c r="BP34" s="398">
        <f t="shared" si="27"/>
        <v>0</v>
      </c>
      <c r="BQ34" s="398">
        <f t="shared" si="27"/>
        <v>0</v>
      </c>
      <c r="BR34" s="398">
        <f t="shared" si="27"/>
        <v>0</v>
      </c>
      <c r="BS34" s="398">
        <f t="shared" ref="BS34:BX34" si="28">BS35+BS36</f>
        <v>0</v>
      </c>
      <c r="BT34" s="398">
        <f t="shared" si="28"/>
        <v>0</v>
      </c>
      <c r="BU34" s="398">
        <f t="shared" si="28"/>
        <v>0</v>
      </c>
      <c r="BV34" s="398">
        <f t="shared" si="28"/>
        <v>0</v>
      </c>
      <c r="BW34" s="398">
        <f t="shared" si="28"/>
        <v>0</v>
      </c>
      <c r="BX34" s="398">
        <f t="shared" si="28"/>
        <v>0</v>
      </c>
      <c r="BY34" s="398" t="s">
        <v>190</v>
      </c>
      <c r="BZ34" s="146"/>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row>
    <row r="35" spans="1:100" ht="42" customHeight="1" outlineLevel="1" x14ac:dyDescent="0.25">
      <c r="A35" s="105"/>
      <c r="B35" s="447" t="s">
        <v>120</v>
      </c>
      <c r="C35" s="503" t="s">
        <v>121</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326">
        <v>0</v>
      </c>
      <c r="AO35" s="326">
        <v>0</v>
      </c>
      <c r="AP35" s="326">
        <v>0</v>
      </c>
      <c r="AQ35" s="326">
        <v>0</v>
      </c>
      <c r="AR35" s="326">
        <v>0</v>
      </c>
      <c r="AS35" s="326">
        <v>0</v>
      </c>
      <c r="AT35" s="326">
        <v>0</v>
      </c>
      <c r="AU35" s="326">
        <v>0</v>
      </c>
      <c r="AV35" s="326">
        <v>0</v>
      </c>
      <c r="AW35" s="326">
        <v>0</v>
      </c>
      <c r="AX35" s="326">
        <v>0</v>
      </c>
      <c r="AY35" s="326">
        <v>0</v>
      </c>
      <c r="AZ35" s="326">
        <v>0</v>
      </c>
      <c r="BA35" s="326">
        <v>0</v>
      </c>
      <c r="BB35" s="326">
        <v>0</v>
      </c>
      <c r="BC35" s="326">
        <v>0</v>
      </c>
      <c r="BD35" s="326">
        <v>0</v>
      </c>
      <c r="BE35" s="326">
        <v>0</v>
      </c>
      <c r="BF35" s="326">
        <v>0</v>
      </c>
      <c r="BG35" s="326">
        <v>0</v>
      </c>
      <c r="BH35" s="326">
        <v>0</v>
      </c>
      <c r="BI35" s="326">
        <v>0</v>
      </c>
      <c r="BJ35" s="326">
        <v>0</v>
      </c>
      <c r="BK35" s="326">
        <v>0</v>
      </c>
      <c r="BL35" s="326">
        <v>0</v>
      </c>
      <c r="BM35" s="326">
        <v>0</v>
      </c>
      <c r="BN35" s="326">
        <v>0</v>
      </c>
      <c r="BO35" s="326">
        <v>0</v>
      </c>
      <c r="BP35" s="326">
        <v>0</v>
      </c>
      <c r="BQ35" s="326">
        <v>0</v>
      </c>
      <c r="BR35" s="326">
        <v>0</v>
      </c>
      <c r="BS35" s="326">
        <v>0</v>
      </c>
      <c r="BT35" s="326">
        <v>0</v>
      </c>
      <c r="BU35" s="326">
        <v>0</v>
      </c>
      <c r="BV35" s="326">
        <v>0</v>
      </c>
      <c r="BW35" s="326">
        <v>0</v>
      </c>
      <c r="BX35" s="326">
        <v>0</v>
      </c>
      <c r="BY35" s="326" t="s">
        <v>190</v>
      </c>
      <c r="BZ35" s="146"/>
    </row>
    <row r="36" spans="1:100" ht="42" customHeight="1" outlineLevel="1" x14ac:dyDescent="0.25">
      <c r="A36" s="105"/>
      <c r="B36" s="446" t="s">
        <v>122</v>
      </c>
      <c r="C36" s="503" t="s">
        <v>123</v>
      </c>
      <c r="D36" s="72" t="s">
        <v>93</v>
      </c>
      <c r="E36" s="326">
        <v>0</v>
      </c>
      <c r="F36" s="326">
        <v>0</v>
      </c>
      <c r="G36" s="326">
        <v>0</v>
      </c>
      <c r="H36" s="326">
        <v>0</v>
      </c>
      <c r="I36" s="326">
        <v>0</v>
      </c>
      <c r="J36" s="326">
        <v>0</v>
      </c>
      <c r="K36" s="326">
        <v>0</v>
      </c>
      <c r="L36" s="326">
        <v>0</v>
      </c>
      <c r="M36" s="326">
        <v>0</v>
      </c>
      <c r="N36" s="326">
        <v>0</v>
      </c>
      <c r="O36" s="326">
        <v>0</v>
      </c>
      <c r="P36" s="326">
        <v>0</v>
      </c>
      <c r="Q36" s="326">
        <v>0</v>
      </c>
      <c r="R36" s="326">
        <v>0</v>
      </c>
      <c r="S36" s="326">
        <v>0</v>
      </c>
      <c r="T36" s="326">
        <v>0</v>
      </c>
      <c r="U36" s="326">
        <v>0</v>
      </c>
      <c r="V36" s="326">
        <v>0</v>
      </c>
      <c r="W36" s="326">
        <v>0</v>
      </c>
      <c r="X36" s="326">
        <v>0</v>
      </c>
      <c r="Y36" s="326">
        <v>0</v>
      </c>
      <c r="Z36" s="326">
        <v>0</v>
      </c>
      <c r="AA36" s="326">
        <v>0</v>
      </c>
      <c r="AB36" s="326">
        <v>0</v>
      </c>
      <c r="AC36" s="326">
        <v>0</v>
      </c>
      <c r="AD36" s="326">
        <v>0</v>
      </c>
      <c r="AE36" s="326">
        <v>0</v>
      </c>
      <c r="AF36" s="326">
        <v>0</v>
      </c>
      <c r="AG36" s="326">
        <v>0</v>
      </c>
      <c r="AH36" s="326">
        <v>0</v>
      </c>
      <c r="AI36" s="326">
        <v>0</v>
      </c>
      <c r="AJ36" s="326">
        <v>0</v>
      </c>
      <c r="AK36" s="326">
        <v>0</v>
      </c>
      <c r="AL36" s="326">
        <v>0</v>
      </c>
      <c r="AM36" s="326">
        <v>0</v>
      </c>
      <c r="AN36" s="326">
        <v>0</v>
      </c>
      <c r="AO36" s="326">
        <v>0</v>
      </c>
      <c r="AP36" s="326">
        <v>0</v>
      </c>
      <c r="AQ36" s="326">
        <v>0</v>
      </c>
      <c r="AR36" s="326">
        <v>0</v>
      </c>
      <c r="AS36" s="326">
        <v>0</v>
      </c>
      <c r="AT36" s="326">
        <v>0</v>
      </c>
      <c r="AU36" s="326">
        <v>0</v>
      </c>
      <c r="AV36" s="326">
        <v>0</v>
      </c>
      <c r="AW36" s="326">
        <v>0</v>
      </c>
      <c r="AX36" s="326">
        <v>0</v>
      </c>
      <c r="AY36" s="326">
        <v>0</v>
      </c>
      <c r="AZ36" s="326">
        <v>0</v>
      </c>
      <c r="BA36" s="326">
        <v>0</v>
      </c>
      <c r="BB36" s="326">
        <v>0</v>
      </c>
      <c r="BC36" s="326">
        <v>0</v>
      </c>
      <c r="BD36" s="326">
        <v>0</v>
      </c>
      <c r="BE36" s="326">
        <v>0</v>
      </c>
      <c r="BF36" s="326">
        <v>0</v>
      </c>
      <c r="BG36" s="326">
        <v>0</v>
      </c>
      <c r="BH36" s="326">
        <v>0</v>
      </c>
      <c r="BI36" s="326">
        <v>0</v>
      </c>
      <c r="BJ36" s="326">
        <v>0</v>
      </c>
      <c r="BK36" s="326">
        <v>0</v>
      </c>
      <c r="BL36" s="326">
        <v>0</v>
      </c>
      <c r="BM36" s="326">
        <v>0</v>
      </c>
      <c r="BN36" s="326">
        <v>0</v>
      </c>
      <c r="BO36" s="326">
        <v>0</v>
      </c>
      <c r="BP36" s="326">
        <v>0</v>
      </c>
      <c r="BQ36" s="326">
        <v>0</v>
      </c>
      <c r="BR36" s="326">
        <v>0</v>
      </c>
      <c r="BS36" s="326">
        <v>0</v>
      </c>
      <c r="BT36" s="326">
        <v>0</v>
      </c>
      <c r="BU36" s="326">
        <v>0</v>
      </c>
      <c r="BV36" s="326">
        <v>0</v>
      </c>
      <c r="BW36" s="326">
        <v>0</v>
      </c>
      <c r="BX36" s="326">
        <v>0</v>
      </c>
      <c r="BY36" s="326" t="s">
        <v>190</v>
      </c>
      <c r="BZ36" s="146"/>
    </row>
    <row r="37" spans="1:100" ht="48" customHeight="1" outlineLevel="1" x14ac:dyDescent="0.25">
      <c r="A37" s="105"/>
      <c r="B37" s="440" t="s">
        <v>124</v>
      </c>
      <c r="C37" s="501" t="s">
        <v>125</v>
      </c>
      <c r="D37" s="440" t="s">
        <v>93</v>
      </c>
      <c r="E37" s="396">
        <v>0</v>
      </c>
      <c r="F37" s="396">
        <v>0</v>
      </c>
      <c r="G37" s="396">
        <v>0</v>
      </c>
      <c r="H37" s="396">
        <v>0</v>
      </c>
      <c r="I37" s="396">
        <v>0</v>
      </c>
      <c r="J37" s="396">
        <v>0</v>
      </c>
      <c r="K37" s="396">
        <v>0</v>
      </c>
      <c r="L37" s="396">
        <v>0</v>
      </c>
      <c r="M37" s="396">
        <v>0</v>
      </c>
      <c r="N37" s="396">
        <v>0</v>
      </c>
      <c r="O37" s="396">
        <v>0</v>
      </c>
      <c r="P37" s="396">
        <v>0</v>
      </c>
      <c r="Q37" s="396">
        <v>0</v>
      </c>
      <c r="R37" s="396">
        <v>0</v>
      </c>
      <c r="S37" s="396">
        <v>0</v>
      </c>
      <c r="T37" s="396">
        <v>0</v>
      </c>
      <c r="U37" s="396">
        <v>0</v>
      </c>
      <c r="V37" s="396">
        <v>0</v>
      </c>
      <c r="W37" s="396">
        <v>0</v>
      </c>
      <c r="X37" s="396">
        <v>0</v>
      </c>
      <c r="Y37" s="396">
        <v>0</v>
      </c>
      <c r="Z37" s="396">
        <v>0</v>
      </c>
      <c r="AA37" s="396">
        <v>0</v>
      </c>
      <c r="AB37" s="396">
        <v>0</v>
      </c>
      <c r="AC37" s="396">
        <v>0</v>
      </c>
      <c r="AD37" s="396">
        <v>0</v>
      </c>
      <c r="AE37" s="396">
        <v>0</v>
      </c>
      <c r="AF37" s="396">
        <v>0</v>
      </c>
      <c r="AG37" s="396">
        <v>0</v>
      </c>
      <c r="AH37" s="396">
        <v>0</v>
      </c>
      <c r="AI37" s="396">
        <v>0</v>
      </c>
      <c r="AJ37" s="396">
        <v>0</v>
      </c>
      <c r="AK37" s="396">
        <v>0</v>
      </c>
      <c r="AL37" s="396">
        <v>0</v>
      </c>
      <c r="AM37" s="396">
        <v>0</v>
      </c>
      <c r="AN37" s="396">
        <v>0</v>
      </c>
      <c r="AO37" s="396">
        <v>0</v>
      </c>
      <c r="AP37" s="396">
        <v>0</v>
      </c>
      <c r="AQ37" s="396">
        <v>0</v>
      </c>
      <c r="AR37" s="396">
        <v>0</v>
      </c>
      <c r="AS37" s="396">
        <v>0</v>
      </c>
      <c r="AT37" s="396">
        <v>0</v>
      </c>
      <c r="AU37" s="396">
        <v>0</v>
      </c>
      <c r="AV37" s="396">
        <v>0</v>
      </c>
      <c r="AW37" s="396">
        <v>0</v>
      </c>
      <c r="AX37" s="396">
        <v>0</v>
      </c>
      <c r="AY37" s="396">
        <v>0</v>
      </c>
      <c r="AZ37" s="396">
        <v>0</v>
      </c>
      <c r="BA37" s="396">
        <v>0</v>
      </c>
      <c r="BB37" s="396">
        <v>0</v>
      </c>
      <c r="BC37" s="396">
        <v>0</v>
      </c>
      <c r="BD37" s="396">
        <v>0</v>
      </c>
      <c r="BE37" s="396">
        <v>0</v>
      </c>
      <c r="BF37" s="396">
        <v>0</v>
      </c>
      <c r="BG37" s="396">
        <v>0</v>
      </c>
      <c r="BH37" s="396">
        <v>0</v>
      </c>
      <c r="BI37" s="396">
        <v>0</v>
      </c>
      <c r="BJ37" s="396">
        <v>0</v>
      </c>
      <c r="BK37" s="396"/>
      <c r="BL37" s="396"/>
      <c r="BM37" s="396"/>
      <c r="BN37" s="396"/>
      <c r="BO37" s="396"/>
      <c r="BP37" s="396"/>
      <c r="BQ37" s="396"/>
      <c r="BR37" s="396"/>
      <c r="BS37" s="396"/>
      <c r="BT37" s="396"/>
      <c r="BU37" s="396"/>
      <c r="BV37" s="396"/>
      <c r="BW37" s="396"/>
      <c r="BX37" s="396"/>
      <c r="BY37" s="396" t="s">
        <v>190</v>
      </c>
      <c r="BZ37" s="146"/>
    </row>
    <row r="38" spans="1:100" ht="48" customHeight="1" outlineLevel="1" x14ac:dyDescent="0.25">
      <c r="A38" s="105"/>
      <c r="B38" s="408" t="s">
        <v>126</v>
      </c>
      <c r="C38" s="501" t="s">
        <v>127</v>
      </c>
      <c r="D38" s="440" t="s">
        <v>93</v>
      </c>
      <c r="E38" s="396">
        <f t="shared" ref="E38:AJ38" si="29">E39+E40</f>
        <v>0</v>
      </c>
      <c r="F38" s="396">
        <f t="shared" si="29"/>
        <v>0</v>
      </c>
      <c r="G38" s="396">
        <f t="shared" si="29"/>
        <v>0</v>
      </c>
      <c r="H38" s="396">
        <f t="shared" si="29"/>
        <v>0</v>
      </c>
      <c r="I38" s="396">
        <f t="shared" si="29"/>
        <v>0</v>
      </c>
      <c r="J38" s="396">
        <f t="shared" si="29"/>
        <v>0</v>
      </c>
      <c r="K38" s="396">
        <f t="shared" si="29"/>
        <v>0</v>
      </c>
      <c r="L38" s="396">
        <f t="shared" si="29"/>
        <v>0</v>
      </c>
      <c r="M38" s="396">
        <f t="shared" si="29"/>
        <v>0</v>
      </c>
      <c r="N38" s="396">
        <f t="shared" si="29"/>
        <v>0</v>
      </c>
      <c r="O38" s="396">
        <f t="shared" si="29"/>
        <v>0</v>
      </c>
      <c r="P38" s="396">
        <f t="shared" si="29"/>
        <v>0</v>
      </c>
      <c r="Q38" s="396">
        <f t="shared" si="29"/>
        <v>0</v>
      </c>
      <c r="R38" s="396">
        <f t="shared" si="29"/>
        <v>0</v>
      </c>
      <c r="S38" s="396">
        <f t="shared" si="29"/>
        <v>0</v>
      </c>
      <c r="T38" s="396">
        <f t="shared" si="29"/>
        <v>0</v>
      </c>
      <c r="U38" s="396">
        <f t="shared" si="29"/>
        <v>0</v>
      </c>
      <c r="V38" s="396">
        <f t="shared" si="29"/>
        <v>0</v>
      </c>
      <c r="W38" s="396">
        <f t="shared" si="29"/>
        <v>0</v>
      </c>
      <c r="X38" s="396">
        <f t="shared" si="29"/>
        <v>0</v>
      </c>
      <c r="Y38" s="396">
        <f t="shared" si="29"/>
        <v>0</v>
      </c>
      <c r="Z38" s="396">
        <f t="shared" si="29"/>
        <v>0</v>
      </c>
      <c r="AA38" s="396">
        <f t="shared" si="29"/>
        <v>0</v>
      </c>
      <c r="AB38" s="396">
        <f t="shared" si="29"/>
        <v>0</v>
      </c>
      <c r="AC38" s="396">
        <f t="shared" si="29"/>
        <v>0</v>
      </c>
      <c r="AD38" s="396">
        <f t="shared" si="29"/>
        <v>0</v>
      </c>
      <c r="AE38" s="396">
        <f t="shared" si="29"/>
        <v>0</v>
      </c>
      <c r="AF38" s="396">
        <f t="shared" si="29"/>
        <v>0</v>
      </c>
      <c r="AG38" s="396">
        <f t="shared" si="29"/>
        <v>0</v>
      </c>
      <c r="AH38" s="396">
        <f t="shared" si="29"/>
        <v>0</v>
      </c>
      <c r="AI38" s="396">
        <f t="shared" si="29"/>
        <v>0</v>
      </c>
      <c r="AJ38" s="396">
        <f t="shared" si="29"/>
        <v>0</v>
      </c>
      <c r="AK38" s="396">
        <f t="shared" ref="AK38:BP38" si="30">AK39+AK40</f>
        <v>0</v>
      </c>
      <c r="AL38" s="396">
        <f t="shared" si="30"/>
        <v>0</v>
      </c>
      <c r="AM38" s="396">
        <f t="shared" si="30"/>
        <v>0</v>
      </c>
      <c r="AN38" s="396">
        <f t="shared" si="30"/>
        <v>0</v>
      </c>
      <c r="AO38" s="396">
        <f t="shared" si="30"/>
        <v>0</v>
      </c>
      <c r="AP38" s="396">
        <f t="shared" si="30"/>
        <v>0</v>
      </c>
      <c r="AQ38" s="396">
        <f t="shared" si="30"/>
        <v>0</v>
      </c>
      <c r="AR38" s="396">
        <f t="shared" si="30"/>
        <v>0</v>
      </c>
      <c r="AS38" s="396">
        <f t="shared" si="30"/>
        <v>0</v>
      </c>
      <c r="AT38" s="396">
        <f t="shared" si="30"/>
        <v>0</v>
      </c>
      <c r="AU38" s="396">
        <f t="shared" si="30"/>
        <v>0</v>
      </c>
      <c r="AV38" s="396">
        <f t="shared" si="30"/>
        <v>0</v>
      </c>
      <c r="AW38" s="396">
        <f t="shared" si="30"/>
        <v>0</v>
      </c>
      <c r="AX38" s="396">
        <f t="shared" si="30"/>
        <v>0</v>
      </c>
      <c r="AY38" s="396">
        <f t="shared" si="30"/>
        <v>0</v>
      </c>
      <c r="AZ38" s="396">
        <f t="shared" si="30"/>
        <v>0</v>
      </c>
      <c r="BA38" s="396">
        <f t="shared" si="30"/>
        <v>0</v>
      </c>
      <c r="BB38" s="396">
        <f t="shared" si="30"/>
        <v>0</v>
      </c>
      <c r="BC38" s="396">
        <f t="shared" si="30"/>
        <v>0</v>
      </c>
      <c r="BD38" s="396">
        <f t="shared" si="30"/>
        <v>0</v>
      </c>
      <c r="BE38" s="396">
        <f t="shared" si="30"/>
        <v>0</v>
      </c>
      <c r="BF38" s="396">
        <f t="shared" si="30"/>
        <v>0</v>
      </c>
      <c r="BG38" s="396">
        <f t="shared" si="30"/>
        <v>0</v>
      </c>
      <c r="BH38" s="396">
        <f t="shared" si="30"/>
        <v>0</v>
      </c>
      <c r="BI38" s="396">
        <f t="shared" si="30"/>
        <v>0</v>
      </c>
      <c r="BJ38" s="396">
        <f t="shared" si="30"/>
        <v>0</v>
      </c>
      <c r="BK38" s="396">
        <f t="shared" si="30"/>
        <v>0</v>
      </c>
      <c r="BL38" s="396">
        <f t="shared" si="30"/>
        <v>0</v>
      </c>
      <c r="BM38" s="396">
        <f t="shared" si="30"/>
        <v>0</v>
      </c>
      <c r="BN38" s="396">
        <f t="shared" si="30"/>
        <v>0</v>
      </c>
      <c r="BO38" s="396">
        <f t="shared" si="30"/>
        <v>0</v>
      </c>
      <c r="BP38" s="396">
        <f t="shared" si="30"/>
        <v>0</v>
      </c>
      <c r="BQ38" s="396">
        <f t="shared" ref="BQ38:BX38" si="31">BQ39+BQ40</f>
        <v>0</v>
      </c>
      <c r="BR38" s="396">
        <f t="shared" si="31"/>
        <v>0</v>
      </c>
      <c r="BS38" s="396">
        <f t="shared" si="31"/>
        <v>0</v>
      </c>
      <c r="BT38" s="396">
        <f t="shared" si="31"/>
        <v>0</v>
      </c>
      <c r="BU38" s="396">
        <f t="shared" si="31"/>
        <v>0</v>
      </c>
      <c r="BV38" s="396">
        <f t="shared" si="31"/>
        <v>0</v>
      </c>
      <c r="BW38" s="396">
        <f t="shared" si="31"/>
        <v>0</v>
      </c>
      <c r="BX38" s="396">
        <f t="shared" si="31"/>
        <v>0</v>
      </c>
      <c r="BY38" s="396" t="s">
        <v>190</v>
      </c>
      <c r="BZ38" s="146"/>
    </row>
    <row r="39" spans="1:100" ht="42" customHeight="1" outlineLevel="1" x14ac:dyDescent="0.25">
      <c r="A39" s="105"/>
      <c r="B39" s="450" t="s">
        <v>286</v>
      </c>
      <c r="C39" s="451" t="s">
        <v>287</v>
      </c>
      <c r="D39" s="72" t="s">
        <v>93</v>
      </c>
      <c r="E39" s="73">
        <v>0</v>
      </c>
      <c r="F39" s="73">
        <v>0</v>
      </c>
      <c r="G39" s="73">
        <v>0</v>
      </c>
      <c r="H39" s="73">
        <v>0</v>
      </c>
      <c r="I39" s="73">
        <v>0</v>
      </c>
      <c r="J39" s="73">
        <v>0</v>
      </c>
      <c r="K39" s="73">
        <v>0</v>
      </c>
      <c r="L39" s="73">
        <v>0</v>
      </c>
      <c r="M39" s="73">
        <v>0</v>
      </c>
      <c r="N39" s="73">
        <v>0</v>
      </c>
      <c r="O39" s="73">
        <v>0</v>
      </c>
      <c r="P39" s="73">
        <v>0</v>
      </c>
      <c r="Q39" s="73">
        <v>0</v>
      </c>
      <c r="R39" s="73">
        <v>0</v>
      </c>
      <c r="S39" s="73">
        <v>0</v>
      </c>
      <c r="T39" s="73">
        <v>0</v>
      </c>
      <c r="U39" s="73">
        <v>0</v>
      </c>
      <c r="V39" s="73">
        <v>0</v>
      </c>
      <c r="W39" s="73">
        <v>0</v>
      </c>
      <c r="X39" s="73">
        <v>0</v>
      </c>
      <c r="Y39" s="73">
        <v>0</v>
      </c>
      <c r="Z39" s="73">
        <v>0</v>
      </c>
      <c r="AA39" s="73">
        <v>0</v>
      </c>
      <c r="AB39" s="73">
        <v>0</v>
      </c>
      <c r="AC39" s="73">
        <v>0</v>
      </c>
      <c r="AD39" s="73">
        <v>0</v>
      </c>
      <c r="AE39" s="73">
        <v>0</v>
      </c>
      <c r="AF39" s="73">
        <v>0</v>
      </c>
      <c r="AG39" s="73">
        <v>0</v>
      </c>
      <c r="AH39" s="73">
        <v>0</v>
      </c>
      <c r="AI39" s="73">
        <v>0</v>
      </c>
      <c r="AJ39" s="73">
        <v>0</v>
      </c>
      <c r="AK39" s="73">
        <v>0</v>
      </c>
      <c r="AL39" s="73">
        <v>0</v>
      </c>
      <c r="AM39" s="73">
        <v>0</v>
      </c>
      <c r="AN39" s="73">
        <v>0</v>
      </c>
      <c r="AO39" s="73">
        <v>0</v>
      </c>
      <c r="AP39" s="73">
        <v>0</v>
      </c>
      <c r="AQ39" s="73">
        <v>0</v>
      </c>
      <c r="AR39" s="73">
        <v>0</v>
      </c>
      <c r="AS39" s="73">
        <v>0</v>
      </c>
      <c r="AT39" s="73">
        <v>0</v>
      </c>
      <c r="AU39" s="73">
        <v>0</v>
      </c>
      <c r="AV39" s="73">
        <v>0</v>
      </c>
      <c r="AW39" s="73">
        <v>0</v>
      </c>
      <c r="AX39" s="73">
        <v>0</v>
      </c>
      <c r="AY39" s="73">
        <v>0</v>
      </c>
      <c r="AZ39" s="73">
        <v>0</v>
      </c>
      <c r="BA39" s="73">
        <v>0</v>
      </c>
      <c r="BB39" s="73">
        <v>0</v>
      </c>
      <c r="BC39" s="73">
        <v>0</v>
      </c>
      <c r="BD39" s="73">
        <v>0</v>
      </c>
      <c r="BE39" s="73">
        <v>0</v>
      </c>
      <c r="BF39" s="73">
        <v>0</v>
      </c>
      <c r="BG39" s="73">
        <v>0</v>
      </c>
      <c r="BH39" s="73">
        <v>0</v>
      </c>
      <c r="BI39" s="73">
        <v>0</v>
      </c>
      <c r="BJ39" s="73">
        <v>0</v>
      </c>
      <c r="BK39" s="73">
        <v>0</v>
      </c>
      <c r="BL39" s="73">
        <v>0</v>
      </c>
      <c r="BM39" s="73">
        <v>0</v>
      </c>
      <c r="BN39" s="73">
        <v>0</v>
      </c>
      <c r="BO39" s="73">
        <v>0</v>
      </c>
      <c r="BP39" s="73">
        <v>0</v>
      </c>
      <c r="BQ39" s="73">
        <v>0</v>
      </c>
      <c r="BR39" s="73">
        <v>0</v>
      </c>
      <c r="BS39" s="73">
        <v>0</v>
      </c>
      <c r="BT39" s="73">
        <v>0</v>
      </c>
      <c r="BU39" s="73">
        <v>0</v>
      </c>
      <c r="BV39" s="73">
        <v>0</v>
      </c>
      <c r="BW39" s="73">
        <v>0</v>
      </c>
      <c r="BX39" s="73">
        <v>0</v>
      </c>
      <c r="BY39" s="73" t="s">
        <v>190</v>
      </c>
      <c r="BZ39" s="146"/>
    </row>
    <row r="40" spans="1:100" ht="42" customHeight="1" outlineLevel="1" x14ac:dyDescent="0.25">
      <c r="A40" s="105"/>
      <c r="B40" s="421" t="s">
        <v>128</v>
      </c>
      <c r="C40" s="422" t="s">
        <v>129</v>
      </c>
      <c r="D40" s="444" t="s">
        <v>93</v>
      </c>
      <c r="E40" s="326">
        <v>0</v>
      </c>
      <c r="F40" s="326">
        <v>0</v>
      </c>
      <c r="G40" s="326">
        <v>0</v>
      </c>
      <c r="H40" s="326">
        <v>0</v>
      </c>
      <c r="I40" s="326">
        <v>0</v>
      </c>
      <c r="J40" s="326">
        <v>0</v>
      </c>
      <c r="K40" s="326">
        <v>0</v>
      </c>
      <c r="L40" s="326">
        <v>0</v>
      </c>
      <c r="M40" s="326">
        <v>0</v>
      </c>
      <c r="N40" s="326">
        <v>0</v>
      </c>
      <c r="O40" s="326">
        <v>0</v>
      </c>
      <c r="P40" s="326">
        <v>0</v>
      </c>
      <c r="Q40" s="326">
        <v>0</v>
      </c>
      <c r="R40" s="326">
        <v>0</v>
      </c>
      <c r="S40" s="326">
        <v>0</v>
      </c>
      <c r="T40" s="326">
        <v>0</v>
      </c>
      <c r="U40" s="326">
        <v>0</v>
      </c>
      <c r="V40" s="326">
        <v>0</v>
      </c>
      <c r="W40" s="326">
        <v>0</v>
      </c>
      <c r="X40" s="326">
        <v>0</v>
      </c>
      <c r="Y40" s="326">
        <v>0</v>
      </c>
      <c r="Z40" s="326">
        <v>0</v>
      </c>
      <c r="AA40" s="326">
        <v>0</v>
      </c>
      <c r="AB40" s="326">
        <v>0</v>
      </c>
      <c r="AC40" s="326">
        <v>0</v>
      </c>
      <c r="AD40" s="326">
        <v>0</v>
      </c>
      <c r="AE40" s="326">
        <v>0</v>
      </c>
      <c r="AF40" s="326">
        <v>0</v>
      </c>
      <c r="AG40" s="326">
        <v>0</v>
      </c>
      <c r="AH40" s="326">
        <v>0</v>
      </c>
      <c r="AI40" s="326">
        <v>0</v>
      </c>
      <c r="AJ40" s="326">
        <v>0</v>
      </c>
      <c r="AK40" s="326">
        <v>0</v>
      </c>
      <c r="AL40" s="326">
        <v>0</v>
      </c>
      <c r="AM40" s="326">
        <v>0</v>
      </c>
      <c r="AN40" s="326">
        <v>0</v>
      </c>
      <c r="AO40" s="326">
        <v>0</v>
      </c>
      <c r="AP40" s="326">
        <v>0</v>
      </c>
      <c r="AQ40" s="326">
        <v>0</v>
      </c>
      <c r="AR40" s="326">
        <v>0</v>
      </c>
      <c r="AS40" s="326">
        <v>0</v>
      </c>
      <c r="AT40" s="326">
        <v>0</v>
      </c>
      <c r="AU40" s="326">
        <v>0</v>
      </c>
      <c r="AV40" s="326">
        <v>0</v>
      </c>
      <c r="AW40" s="326">
        <v>0</v>
      </c>
      <c r="AX40" s="326">
        <v>0</v>
      </c>
      <c r="AY40" s="326">
        <v>0</v>
      </c>
      <c r="AZ40" s="326">
        <v>0</v>
      </c>
      <c r="BA40" s="326">
        <v>0</v>
      </c>
      <c r="BB40" s="326">
        <v>0</v>
      </c>
      <c r="BC40" s="326">
        <v>0</v>
      </c>
      <c r="BD40" s="326">
        <v>0</v>
      </c>
      <c r="BE40" s="326">
        <v>0</v>
      </c>
      <c r="BF40" s="326">
        <v>0</v>
      </c>
      <c r="BG40" s="326">
        <v>0</v>
      </c>
      <c r="BH40" s="326">
        <v>0</v>
      </c>
      <c r="BI40" s="326">
        <v>0</v>
      </c>
      <c r="BJ40" s="326">
        <v>0</v>
      </c>
      <c r="BK40" s="326">
        <v>0</v>
      </c>
      <c r="BL40" s="326">
        <v>0</v>
      </c>
      <c r="BM40" s="326">
        <v>0</v>
      </c>
      <c r="BN40" s="326">
        <v>0</v>
      </c>
      <c r="BO40" s="326">
        <v>0</v>
      </c>
      <c r="BP40" s="326">
        <v>0</v>
      </c>
      <c r="BQ40" s="326">
        <v>0</v>
      </c>
      <c r="BR40" s="326">
        <v>0</v>
      </c>
      <c r="BS40" s="326">
        <v>0</v>
      </c>
      <c r="BT40" s="326">
        <v>0</v>
      </c>
      <c r="BU40" s="326">
        <v>0</v>
      </c>
      <c r="BV40" s="326">
        <v>0</v>
      </c>
      <c r="BW40" s="326">
        <v>0</v>
      </c>
      <c r="BX40" s="326">
        <v>0</v>
      </c>
      <c r="BY40" s="326" t="s">
        <v>190</v>
      </c>
      <c r="BZ40" s="146"/>
    </row>
    <row r="41" spans="1:100" ht="48" customHeight="1" outlineLevel="1" x14ac:dyDescent="0.25">
      <c r="A41" s="105"/>
      <c r="B41" s="394" t="s">
        <v>130</v>
      </c>
      <c r="C41" s="395" t="s">
        <v>131</v>
      </c>
      <c r="D41" s="441" t="s">
        <v>93</v>
      </c>
      <c r="E41" s="396">
        <f t="shared" ref="E41:AA41" si="32">E42+E52+E55+E65</f>
        <v>12.696033333333334</v>
      </c>
      <c r="F41" s="396">
        <f t="shared" si="32"/>
        <v>11.447139999999999</v>
      </c>
      <c r="G41" s="396">
        <f t="shared" si="32"/>
        <v>0</v>
      </c>
      <c r="H41" s="396">
        <f t="shared" si="32"/>
        <v>0</v>
      </c>
      <c r="I41" s="396">
        <f t="shared" si="32"/>
        <v>0</v>
      </c>
      <c r="J41" s="396">
        <f t="shared" si="32"/>
        <v>0</v>
      </c>
      <c r="K41" s="396">
        <f t="shared" si="32"/>
        <v>0</v>
      </c>
      <c r="L41" s="396">
        <f t="shared" si="32"/>
        <v>0</v>
      </c>
      <c r="M41" s="396">
        <f t="shared" si="32"/>
        <v>0</v>
      </c>
      <c r="N41" s="396">
        <f t="shared" si="32"/>
        <v>0</v>
      </c>
      <c r="O41" s="396">
        <f t="shared" si="32"/>
        <v>0</v>
      </c>
      <c r="P41" s="396">
        <f t="shared" si="32"/>
        <v>0</v>
      </c>
      <c r="Q41" s="396">
        <f t="shared" si="32"/>
        <v>0</v>
      </c>
      <c r="R41" s="396">
        <f t="shared" si="32"/>
        <v>0</v>
      </c>
      <c r="S41" s="396">
        <f t="shared" si="32"/>
        <v>0</v>
      </c>
      <c r="T41" s="396">
        <f t="shared" si="32"/>
        <v>0</v>
      </c>
      <c r="U41" s="396">
        <f t="shared" si="32"/>
        <v>0</v>
      </c>
      <c r="V41" s="396">
        <f t="shared" si="32"/>
        <v>3.7496666666666671</v>
      </c>
      <c r="W41" s="396">
        <f t="shared" si="32"/>
        <v>0</v>
      </c>
      <c r="X41" s="396">
        <f t="shared" si="32"/>
        <v>0</v>
      </c>
      <c r="Y41" s="396">
        <f t="shared" si="32"/>
        <v>0</v>
      </c>
      <c r="Z41" s="396">
        <f t="shared" si="32"/>
        <v>0</v>
      </c>
      <c r="AA41" s="396">
        <f t="shared" si="32"/>
        <v>0</v>
      </c>
      <c r="AB41" s="396">
        <v>0</v>
      </c>
      <c r="AC41" s="396">
        <f t="shared" ref="AC41:AH41" si="33">AC42+AC52+AC55+AC65</f>
        <v>1.666676666666667</v>
      </c>
      <c r="AD41" s="396">
        <f t="shared" si="33"/>
        <v>0</v>
      </c>
      <c r="AE41" s="396">
        <f t="shared" si="33"/>
        <v>0</v>
      </c>
      <c r="AF41" s="396">
        <f t="shared" si="33"/>
        <v>0</v>
      </c>
      <c r="AG41" s="396">
        <f t="shared" si="33"/>
        <v>0</v>
      </c>
      <c r="AH41" s="396">
        <f t="shared" si="33"/>
        <v>0</v>
      </c>
      <c r="AI41" s="396">
        <v>0</v>
      </c>
      <c r="AJ41" s="396">
        <f t="shared" ref="AJ41:AO41" si="34">AJ42+AJ52+AJ55+AJ65</f>
        <v>2.4508333333333336</v>
      </c>
      <c r="AK41" s="396">
        <f t="shared" si="34"/>
        <v>0</v>
      </c>
      <c r="AL41" s="396">
        <f t="shared" si="34"/>
        <v>0</v>
      </c>
      <c r="AM41" s="396">
        <f t="shared" si="34"/>
        <v>0</v>
      </c>
      <c r="AN41" s="396">
        <f t="shared" si="34"/>
        <v>0</v>
      </c>
      <c r="AO41" s="396">
        <f t="shared" si="34"/>
        <v>0</v>
      </c>
      <c r="AP41" s="396">
        <v>0</v>
      </c>
      <c r="AQ41" s="396">
        <f t="shared" ref="AQ41:BX41" si="35">AQ42+AQ52+AQ55+AQ65</f>
        <v>2.4510000000000001</v>
      </c>
      <c r="AR41" s="396">
        <f t="shared" si="35"/>
        <v>0</v>
      </c>
      <c r="AS41" s="396">
        <f t="shared" si="35"/>
        <v>0</v>
      </c>
      <c r="AT41" s="396">
        <f t="shared" si="35"/>
        <v>0</v>
      </c>
      <c r="AU41" s="396">
        <f t="shared" si="35"/>
        <v>0</v>
      </c>
      <c r="AV41" s="396">
        <f t="shared" si="35"/>
        <v>0</v>
      </c>
      <c r="AW41" s="396">
        <f t="shared" si="35"/>
        <v>0</v>
      </c>
      <c r="AX41" s="396">
        <f t="shared" si="35"/>
        <v>6.4952000000000005</v>
      </c>
      <c r="AY41" s="396">
        <f t="shared" si="35"/>
        <v>0</v>
      </c>
      <c r="AZ41" s="396">
        <f t="shared" si="35"/>
        <v>0</v>
      </c>
      <c r="BA41" s="396">
        <f t="shared" si="35"/>
        <v>0</v>
      </c>
      <c r="BB41" s="396">
        <f t="shared" si="35"/>
        <v>0</v>
      </c>
      <c r="BC41" s="396">
        <f t="shared" si="35"/>
        <v>0</v>
      </c>
      <c r="BD41" s="396">
        <f t="shared" si="35"/>
        <v>0</v>
      </c>
      <c r="BE41" s="396">
        <f t="shared" si="35"/>
        <v>7.3293333333333344</v>
      </c>
      <c r="BF41" s="396">
        <f t="shared" si="35"/>
        <v>0</v>
      </c>
      <c r="BG41" s="396">
        <f t="shared" si="35"/>
        <v>0</v>
      </c>
      <c r="BH41" s="396">
        <f t="shared" si="35"/>
        <v>0</v>
      </c>
      <c r="BI41" s="396">
        <f t="shared" si="35"/>
        <v>0</v>
      </c>
      <c r="BJ41" s="396">
        <f t="shared" si="35"/>
        <v>0</v>
      </c>
      <c r="BK41" s="396">
        <f t="shared" si="35"/>
        <v>0</v>
      </c>
      <c r="BL41" s="396">
        <f t="shared" si="35"/>
        <v>12.6957</v>
      </c>
      <c r="BM41" s="396">
        <f t="shared" si="35"/>
        <v>0</v>
      </c>
      <c r="BN41" s="396">
        <f t="shared" si="35"/>
        <v>0</v>
      </c>
      <c r="BO41" s="396">
        <f t="shared" si="35"/>
        <v>0</v>
      </c>
      <c r="BP41" s="396">
        <f t="shared" si="35"/>
        <v>0</v>
      </c>
      <c r="BQ41" s="396">
        <f t="shared" si="35"/>
        <v>0</v>
      </c>
      <c r="BR41" s="396">
        <f t="shared" si="35"/>
        <v>0</v>
      </c>
      <c r="BS41" s="396">
        <f t="shared" si="35"/>
        <v>11.447099999999999</v>
      </c>
      <c r="BT41" s="396">
        <f t="shared" si="35"/>
        <v>0</v>
      </c>
      <c r="BU41" s="396">
        <f t="shared" si="35"/>
        <v>0</v>
      </c>
      <c r="BV41" s="396">
        <f t="shared" si="35"/>
        <v>0</v>
      </c>
      <c r="BW41" s="396">
        <f t="shared" si="35"/>
        <v>0</v>
      </c>
      <c r="BX41" s="396">
        <f t="shared" si="35"/>
        <v>0</v>
      </c>
      <c r="BY41" s="396" t="s">
        <v>190</v>
      </c>
      <c r="BZ41" s="146"/>
    </row>
    <row r="42" spans="1:100" ht="48" customHeight="1" outlineLevel="1" x14ac:dyDescent="0.25">
      <c r="A42" s="105"/>
      <c r="B42" s="394" t="s">
        <v>132</v>
      </c>
      <c r="C42" s="395" t="s">
        <v>133</v>
      </c>
      <c r="D42" s="394" t="s">
        <v>93</v>
      </c>
      <c r="E42" s="396">
        <f t="shared" ref="E42:AA42" si="36">E43+E44</f>
        <v>10.6127</v>
      </c>
      <c r="F42" s="396">
        <f t="shared" si="36"/>
        <v>11.446999999999999</v>
      </c>
      <c r="G42" s="396">
        <f t="shared" si="36"/>
        <v>0</v>
      </c>
      <c r="H42" s="396">
        <f t="shared" si="36"/>
        <v>0</v>
      </c>
      <c r="I42" s="396">
        <f t="shared" si="36"/>
        <v>0</v>
      </c>
      <c r="J42" s="396">
        <f t="shared" si="36"/>
        <v>0</v>
      </c>
      <c r="K42" s="396">
        <f t="shared" si="36"/>
        <v>0</v>
      </c>
      <c r="L42" s="396">
        <f t="shared" si="36"/>
        <v>0</v>
      </c>
      <c r="M42" s="396">
        <f t="shared" si="36"/>
        <v>0</v>
      </c>
      <c r="N42" s="396">
        <f t="shared" si="36"/>
        <v>0</v>
      </c>
      <c r="O42" s="396">
        <f t="shared" si="36"/>
        <v>0</v>
      </c>
      <c r="P42" s="396">
        <f t="shared" si="36"/>
        <v>0</v>
      </c>
      <c r="Q42" s="396">
        <f t="shared" si="36"/>
        <v>0</v>
      </c>
      <c r="R42" s="396">
        <f t="shared" si="36"/>
        <v>0</v>
      </c>
      <c r="S42" s="396">
        <f t="shared" si="36"/>
        <v>0</v>
      </c>
      <c r="T42" s="396">
        <f t="shared" si="36"/>
        <v>0</v>
      </c>
      <c r="U42" s="396">
        <f t="shared" si="36"/>
        <v>0</v>
      </c>
      <c r="V42" s="396">
        <f t="shared" si="36"/>
        <v>1.666666666666667</v>
      </c>
      <c r="W42" s="396">
        <f t="shared" si="36"/>
        <v>0</v>
      </c>
      <c r="X42" s="396">
        <f t="shared" si="36"/>
        <v>0</v>
      </c>
      <c r="Y42" s="396">
        <f t="shared" si="36"/>
        <v>0</v>
      </c>
      <c r="Z42" s="396">
        <f t="shared" si="36"/>
        <v>0</v>
      </c>
      <c r="AA42" s="396">
        <f t="shared" si="36"/>
        <v>0</v>
      </c>
      <c r="AB42" s="396">
        <v>0</v>
      </c>
      <c r="AC42" s="396">
        <f t="shared" ref="AC42:AO42" si="37">AC43+AC44</f>
        <v>1.666666666666667</v>
      </c>
      <c r="AD42" s="396">
        <f t="shared" si="37"/>
        <v>0</v>
      </c>
      <c r="AE42" s="396">
        <f t="shared" si="37"/>
        <v>0</v>
      </c>
      <c r="AF42" s="396">
        <f t="shared" si="37"/>
        <v>0</v>
      </c>
      <c r="AG42" s="396">
        <f t="shared" si="37"/>
        <v>0</v>
      </c>
      <c r="AH42" s="396">
        <f t="shared" si="37"/>
        <v>0</v>
      </c>
      <c r="AI42" s="396">
        <f t="shared" si="37"/>
        <v>0</v>
      </c>
      <c r="AJ42" s="396">
        <f t="shared" si="37"/>
        <v>2.4508333333333336</v>
      </c>
      <c r="AK42" s="396">
        <f t="shared" si="37"/>
        <v>0</v>
      </c>
      <c r="AL42" s="396">
        <f t="shared" si="37"/>
        <v>0</v>
      </c>
      <c r="AM42" s="396">
        <f t="shared" si="37"/>
        <v>0</v>
      </c>
      <c r="AN42" s="396">
        <f t="shared" si="37"/>
        <v>0</v>
      </c>
      <c r="AO42" s="396">
        <f t="shared" si="37"/>
        <v>0</v>
      </c>
      <c r="AP42" s="396">
        <v>0</v>
      </c>
      <c r="AQ42" s="396">
        <f t="shared" ref="AQ42:BX42" si="38">AQ43+AQ44</f>
        <v>2.4510000000000001</v>
      </c>
      <c r="AR42" s="396">
        <f t="shared" si="38"/>
        <v>0</v>
      </c>
      <c r="AS42" s="396">
        <f t="shared" si="38"/>
        <v>0</v>
      </c>
      <c r="AT42" s="396">
        <f t="shared" si="38"/>
        <v>0</v>
      </c>
      <c r="AU42" s="396">
        <f t="shared" si="38"/>
        <v>0</v>
      </c>
      <c r="AV42" s="396">
        <f t="shared" si="38"/>
        <v>0</v>
      </c>
      <c r="AW42" s="396">
        <f t="shared" si="38"/>
        <v>0</v>
      </c>
      <c r="AX42" s="396">
        <f t="shared" si="38"/>
        <v>6.4952000000000005</v>
      </c>
      <c r="AY42" s="396">
        <f t="shared" si="38"/>
        <v>0</v>
      </c>
      <c r="AZ42" s="396">
        <f t="shared" si="38"/>
        <v>0</v>
      </c>
      <c r="BA42" s="396">
        <f t="shared" si="38"/>
        <v>0</v>
      </c>
      <c r="BB42" s="396">
        <f t="shared" si="38"/>
        <v>0</v>
      </c>
      <c r="BC42" s="396">
        <f t="shared" si="38"/>
        <v>0</v>
      </c>
      <c r="BD42" s="396">
        <f t="shared" si="38"/>
        <v>0</v>
      </c>
      <c r="BE42" s="396">
        <f t="shared" si="38"/>
        <v>7.3293333333333344</v>
      </c>
      <c r="BF42" s="396">
        <f t="shared" si="38"/>
        <v>0</v>
      </c>
      <c r="BG42" s="396">
        <f t="shared" si="38"/>
        <v>0</v>
      </c>
      <c r="BH42" s="396">
        <f t="shared" si="38"/>
        <v>0</v>
      </c>
      <c r="BI42" s="396">
        <f t="shared" si="38"/>
        <v>0</v>
      </c>
      <c r="BJ42" s="396">
        <f t="shared" si="38"/>
        <v>0</v>
      </c>
      <c r="BK42" s="396">
        <f t="shared" si="38"/>
        <v>0</v>
      </c>
      <c r="BL42" s="396">
        <f t="shared" si="38"/>
        <v>10.6127</v>
      </c>
      <c r="BM42" s="396">
        <f t="shared" si="38"/>
        <v>0</v>
      </c>
      <c r="BN42" s="396">
        <f t="shared" si="38"/>
        <v>0</v>
      </c>
      <c r="BO42" s="396">
        <f t="shared" si="38"/>
        <v>0</v>
      </c>
      <c r="BP42" s="396">
        <f t="shared" si="38"/>
        <v>0</v>
      </c>
      <c r="BQ42" s="396">
        <f t="shared" si="38"/>
        <v>0</v>
      </c>
      <c r="BR42" s="396">
        <f t="shared" si="38"/>
        <v>0</v>
      </c>
      <c r="BS42" s="396">
        <f t="shared" si="38"/>
        <v>11.446999999999999</v>
      </c>
      <c r="BT42" s="396">
        <f t="shared" si="38"/>
        <v>0</v>
      </c>
      <c r="BU42" s="396">
        <f t="shared" si="38"/>
        <v>0</v>
      </c>
      <c r="BV42" s="396">
        <f t="shared" si="38"/>
        <v>0</v>
      </c>
      <c r="BW42" s="396">
        <f t="shared" si="38"/>
        <v>0</v>
      </c>
      <c r="BX42" s="396">
        <f t="shared" si="38"/>
        <v>0</v>
      </c>
      <c r="BY42" s="396" t="s">
        <v>190</v>
      </c>
      <c r="BZ42" s="146"/>
    </row>
    <row r="43" spans="1:100" ht="42" customHeight="1" x14ac:dyDescent="0.25">
      <c r="A43" s="105"/>
      <c r="B43" s="424" t="s">
        <v>134</v>
      </c>
      <c r="C43" s="425" t="s">
        <v>135</v>
      </c>
      <c r="D43" s="424" t="s">
        <v>93</v>
      </c>
      <c r="E43" s="426">
        <v>0</v>
      </c>
      <c r="F43" s="426">
        <v>0</v>
      </c>
      <c r="G43" s="426">
        <v>0</v>
      </c>
      <c r="H43" s="426">
        <v>0</v>
      </c>
      <c r="I43" s="426">
        <v>0</v>
      </c>
      <c r="J43" s="426">
        <v>0</v>
      </c>
      <c r="K43" s="426">
        <v>0</v>
      </c>
      <c r="L43" s="426">
        <v>0</v>
      </c>
      <c r="M43" s="426">
        <v>0</v>
      </c>
      <c r="N43" s="426">
        <v>0</v>
      </c>
      <c r="O43" s="426">
        <v>0</v>
      </c>
      <c r="P43" s="426">
        <v>0</v>
      </c>
      <c r="Q43" s="426">
        <v>0</v>
      </c>
      <c r="R43" s="426">
        <v>0</v>
      </c>
      <c r="S43" s="426">
        <v>0</v>
      </c>
      <c r="T43" s="426">
        <v>0</v>
      </c>
      <c r="U43" s="426">
        <v>0</v>
      </c>
      <c r="V43" s="426">
        <v>0</v>
      </c>
      <c r="W43" s="426">
        <v>0</v>
      </c>
      <c r="X43" s="426">
        <v>0</v>
      </c>
      <c r="Y43" s="426">
        <v>0</v>
      </c>
      <c r="Z43" s="426">
        <v>0</v>
      </c>
      <c r="AA43" s="426">
        <v>0</v>
      </c>
      <c r="AB43" s="426">
        <v>0</v>
      </c>
      <c r="AC43" s="426">
        <v>0</v>
      </c>
      <c r="AD43" s="426">
        <v>0</v>
      </c>
      <c r="AE43" s="426">
        <v>0</v>
      </c>
      <c r="AF43" s="426">
        <v>0</v>
      </c>
      <c r="AG43" s="426">
        <v>0</v>
      </c>
      <c r="AH43" s="426">
        <v>0</v>
      </c>
      <c r="AI43" s="426">
        <v>0</v>
      </c>
      <c r="AJ43" s="426">
        <v>0</v>
      </c>
      <c r="AK43" s="426">
        <v>0</v>
      </c>
      <c r="AL43" s="426">
        <v>0</v>
      </c>
      <c r="AM43" s="426">
        <v>0</v>
      </c>
      <c r="AN43" s="426">
        <v>0</v>
      </c>
      <c r="AO43" s="426">
        <v>0</v>
      </c>
      <c r="AP43" s="426">
        <v>0</v>
      </c>
      <c r="AQ43" s="426">
        <v>0</v>
      </c>
      <c r="AR43" s="426">
        <v>0</v>
      </c>
      <c r="AS43" s="426">
        <v>0</v>
      </c>
      <c r="AT43" s="426">
        <v>0</v>
      </c>
      <c r="AU43" s="426">
        <v>0</v>
      </c>
      <c r="AV43" s="426">
        <v>0</v>
      </c>
      <c r="AW43" s="426">
        <v>0</v>
      </c>
      <c r="AX43" s="426">
        <v>0</v>
      </c>
      <c r="AY43" s="426">
        <v>0</v>
      </c>
      <c r="AZ43" s="426">
        <v>0</v>
      </c>
      <c r="BA43" s="426">
        <v>0</v>
      </c>
      <c r="BB43" s="426">
        <v>0</v>
      </c>
      <c r="BC43" s="426">
        <v>0</v>
      </c>
      <c r="BD43" s="426">
        <v>0</v>
      </c>
      <c r="BE43" s="426">
        <v>0</v>
      </c>
      <c r="BF43" s="426">
        <v>0</v>
      </c>
      <c r="BG43" s="426">
        <v>0</v>
      </c>
      <c r="BH43" s="426">
        <v>0</v>
      </c>
      <c r="BI43" s="426">
        <v>0</v>
      </c>
      <c r="BJ43" s="426">
        <v>0</v>
      </c>
      <c r="BK43" s="426">
        <v>0</v>
      </c>
      <c r="BL43" s="426">
        <v>0</v>
      </c>
      <c r="BM43" s="426">
        <v>0</v>
      </c>
      <c r="BN43" s="426">
        <v>0</v>
      </c>
      <c r="BO43" s="426">
        <v>0</v>
      </c>
      <c r="BP43" s="426">
        <v>0</v>
      </c>
      <c r="BQ43" s="426">
        <v>0</v>
      </c>
      <c r="BR43" s="426">
        <v>0</v>
      </c>
      <c r="BS43" s="426">
        <v>0</v>
      </c>
      <c r="BT43" s="426">
        <v>0</v>
      </c>
      <c r="BU43" s="426">
        <v>0</v>
      </c>
      <c r="BV43" s="426">
        <v>0</v>
      </c>
      <c r="BW43" s="426">
        <v>0</v>
      </c>
      <c r="BX43" s="426">
        <v>0</v>
      </c>
      <c r="BY43" s="426" t="s">
        <v>190</v>
      </c>
      <c r="BZ43" s="146"/>
    </row>
    <row r="44" spans="1:100" ht="42" customHeight="1" outlineLevel="1" x14ac:dyDescent="0.25">
      <c r="A44" s="105"/>
      <c r="B44" s="424" t="s">
        <v>139</v>
      </c>
      <c r="C44" s="425" t="s">
        <v>140</v>
      </c>
      <c r="D44" s="424" t="s">
        <v>93</v>
      </c>
      <c r="E44" s="426">
        <f>SUBTOTAL(9,E45:E51)</f>
        <v>10.6127</v>
      </c>
      <c r="F44" s="426">
        <f t="shared" ref="F44:BQ44" si="39">SUBTOTAL(9,F45:F51)</f>
        <v>11.446999999999999</v>
      </c>
      <c r="G44" s="426">
        <f t="shared" si="39"/>
        <v>0</v>
      </c>
      <c r="H44" s="426">
        <f t="shared" si="39"/>
        <v>0</v>
      </c>
      <c r="I44" s="426">
        <f t="shared" si="39"/>
        <v>0</v>
      </c>
      <c r="J44" s="426">
        <f t="shared" si="39"/>
        <v>0</v>
      </c>
      <c r="K44" s="426">
        <f t="shared" si="39"/>
        <v>0</v>
      </c>
      <c r="L44" s="426">
        <f t="shared" si="39"/>
        <v>0</v>
      </c>
      <c r="M44" s="426">
        <f t="shared" si="39"/>
        <v>0</v>
      </c>
      <c r="N44" s="426">
        <f t="shared" si="39"/>
        <v>0</v>
      </c>
      <c r="O44" s="426">
        <f t="shared" si="39"/>
        <v>0</v>
      </c>
      <c r="P44" s="426">
        <f t="shared" si="39"/>
        <v>0</v>
      </c>
      <c r="Q44" s="426">
        <f t="shared" si="39"/>
        <v>0</v>
      </c>
      <c r="R44" s="426">
        <f t="shared" si="39"/>
        <v>0</v>
      </c>
      <c r="S44" s="426">
        <f t="shared" si="39"/>
        <v>0</v>
      </c>
      <c r="T44" s="426">
        <f t="shared" si="39"/>
        <v>0</v>
      </c>
      <c r="U44" s="426">
        <f t="shared" si="39"/>
        <v>0</v>
      </c>
      <c r="V44" s="426">
        <f t="shared" si="39"/>
        <v>1.666666666666667</v>
      </c>
      <c r="W44" s="426">
        <f t="shared" si="39"/>
        <v>0</v>
      </c>
      <c r="X44" s="426">
        <f t="shared" si="39"/>
        <v>0</v>
      </c>
      <c r="Y44" s="426">
        <f t="shared" si="39"/>
        <v>0</v>
      </c>
      <c r="Z44" s="426">
        <f t="shared" si="39"/>
        <v>0</v>
      </c>
      <c r="AA44" s="426">
        <f t="shared" si="39"/>
        <v>0</v>
      </c>
      <c r="AB44" s="426">
        <f t="shared" si="39"/>
        <v>0</v>
      </c>
      <c r="AC44" s="426">
        <f t="shared" si="39"/>
        <v>1.666666666666667</v>
      </c>
      <c r="AD44" s="426">
        <f t="shared" si="39"/>
        <v>0</v>
      </c>
      <c r="AE44" s="426">
        <f t="shared" si="39"/>
        <v>0</v>
      </c>
      <c r="AF44" s="426">
        <f t="shared" si="39"/>
        <v>0</v>
      </c>
      <c r="AG44" s="426">
        <f t="shared" si="39"/>
        <v>0</v>
      </c>
      <c r="AH44" s="426">
        <f t="shared" si="39"/>
        <v>0</v>
      </c>
      <c r="AI44" s="426">
        <f t="shared" si="39"/>
        <v>0</v>
      </c>
      <c r="AJ44" s="426">
        <f t="shared" si="39"/>
        <v>2.4508333333333336</v>
      </c>
      <c r="AK44" s="426">
        <f t="shared" si="39"/>
        <v>0</v>
      </c>
      <c r="AL44" s="426">
        <f t="shared" si="39"/>
        <v>0</v>
      </c>
      <c r="AM44" s="426">
        <f t="shared" si="39"/>
        <v>0</v>
      </c>
      <c r="AN44" s="426">
        <f t="shared" si="39"/>
        <v>0</v>
      </c>
      <c r="AO44" s="426">
        <f t="shared" si="39"/>
        <v>0</v>
      </c>
      <c r="AP44" s="426">
        <f t="shared" si="39"/>
        <v>0</v>
      </c>
      <c r="AQ44" s="426">
        <f t="shared" si="39"/>
        <v>2.4510000000000001</v>
      </c>
      <c r="AR44" s="426">
        <f t="shared" si="39"/>
        <v>0</v>
      </c>
      <c r="AS44" s="426">
        <f t="shared" si="39"/>
        <v>0</v>
      </c>
      <c r="AT44" s="426">
        <f t="shared" si="39"/>
        <v>0</v>
      </c>
      <c r="AU44" s="426">
        <f t="shared" si="39"/>
        <v>0</v>
      </c>
      <c r="AV44" s="426">
        <f t="shared" si="39"/>
        <v>0</v>
      </c>
      <c r="AW44" s="426">
        <f t="shared" si="39"/>
        <v>0</v>
      </c>
      <c r="AX44" s="426">
        <f t="shared" si="39"/>
        <v>6.4952000000000005</v>
      </c>
      <c r="AY44" s="426">
        <f t="shared" si="39"/>
        <v>0</v>
      </c>
      <c r="AZ44" s="426">
        <f t="shared" si="39"/>
        <v>0</v>
      </c>
      <c r="BA44" s="426">
        <f t="shared" si="39"/>
        <v>0</v>
      </c>
      <c r="BB44" s="426">
        <f t="shared" si="39"/>
        <v>0</v>
      </c>
      <c r="BC44" s="426">
        <f t="shared" si="39"/>
        <v>0</v>
      </c>
      <c r="BD44" s="426">
        <f t="shared" si="39"/>
        <v>0</v>
      </c>
      <c r="BE44" s="426">
        <f t="shared" si="39"/>
        <v>7.3293333333333344</v>
      </c>
      <c r="BF44" s="426">
        <f t="shared" si="39"/>
        <v>0</v>
      </c>
      <c r="BG44" s="426">
        <f t="shared" si="39"/>
        <v>0</v>
      </c>
      <c r="BH44" s="426">
        <f t="shared" si="39"/>
        <v>0</v>
      </c>
      <c r="BI44" s="426">
        <f t="shared" si="39"/>
        <v>0</v>
      </c>
      <c r="BJ44" s="426">
        <f t="shared" si="39"/>
        <v>0</v>
      </c>
      <c r="BK44" s="426">
        <f t="shared" si="39"/>
        <v>0</v>
      </c>
      <c r="BL44" s="426">
        <f t="shared" si="39"/>
        <v>10.6127</v>
      </c>
      <c r="BM44" s="426">
        <f t="shared" si="39"/>
        <v>0</v>
      </c>
      <c r="BN44" s="426">
        <f t="shared" si="39"/>
        <v>0</v>
      </c>
      <c r="BO44" s="426">
        <f t="shared" si="39"/>
        <v>0</v>
      </c>
      <c r="BP44" s="426">
        <f t="shared" si="39"/>
        <v>0</v>
      </c>
      <c r="BQ44" s="426">
        <f t="shared" si="39"/>
        <v>0</v>
      </c>
      <c r="BR44" s="426">
        <f t="shared" ref="BR44:BX44" si="40">SUBTOTAL(9,BR45:BR51)</f>
        <v>0</v>
      </c>
      <c r="BS44" s="426">
        <f t="shared" si="40"/>
        <v>11.446999999999999</v>
      </c>
      <c r="BT44" s="426">
        <f t="shared" si="40"/>
        <v>0</v>
      </c>
      <c r="BU44" s="426">
        <f t="shared" si="40"/>
        <v>0</v>
      </c>
      <c r="BV44" s="426">
        <f t="shared" si="40"/>
        <v>0</v>
      </c>
      <c r="BW44" s="426">
        <f t="shared" si="40"/>
        <v>0</v>
      </c>
      <c r="BX44" s="426">
        <f t="shared" si="40"/>
        <v>0</v>
      </c>
      <c r="BY44" s="426" t="s">
        <v>190</v>
      </c>
      <c r="BZ44" s="146"/>
    </row>
    <row r="45" spans="1:100" s="466" customFormat="1" ht="33" customHeight="1" outlineLevel="1" x14ac:dyDescent="0.25">
      <c r="B45" s="76" t="s">
        <v>139</v>
      </c>
      <c r="C45" s="399" t="s">
        <v>746</v>
      </c>
      <c r="D45" s="76" t="s">
        <v>838</v>
      </c>
      <c r="E45" s="77">
        <f>'С № 3'!AN44</f>
        <v>1.9841666666666669</v>
      </c>
      <c r="F45" s="77">
        <f>'С № 3'!AO44</f>
        <v>1.9843333333333333</v>
      </c>
      <c r="G45" s="385"/>
      <c r="H45" s="385"/>
      <c r="I45" s="385"/>
      <c r="J45" s="385"/>
      <c r="K45" s="385"/>
      <c r="L45" s="385"/>
      <c r="M45" s="385"/>
      <c r="N45" s="385"/>
      <c r="O45" s="385"/>
      <c r="P45" s="385"/>
      <c r="Q45" s="385"/>
      <c r="R45" s="385"/>
      <c r="S45" s="385"/>
      <c r="T45" s="385"/>
      <c r="U45" s="385"/>
      <c r="V45" s="77">
        <f>'С № 3'!AD44</f>
        <v>0.33333333333333337</v>
      </c>
      <c r="W45" s="385"/>
      <c r="X45" s="385"/>
      <c r="Y45" s="385"/>
      <c r="Z45" s="385"/>
      <c r="AA45" s="385"/>
      <c r="AB45" s="385"/>
      <c r="AC45" s="77">
        <f>'С № 3'!AE44</f>
        <v>0.33333333333333337</v>
      </c>
      <c r="AD45" s="385"/>
      <c r="AE45" s="385"/>
      <c r="AF45" s="385"/>
      <c r="AG45" s="385"/>
      <c r="AH45" s="385"/>
      <c r="AI45" s="77"/>
      <c r="AJ45" s="77">
        <f>'С № 3'!AF44</f>
        <v>1.6508333333333334</v>
      </c>
      <c r="AK45" s="77"/>
      <c r="AL45" s="77"/>
      <c r="AM45" s="77"/>
      <c r="AN45" s="77"/>
      <c r="AO45" s="77"/>
      <c r="AP45" s="385"/>
      <c r="AQ45" s="77">
        <f>'С № 3'!AG44</f>
        <v>1.651</v>
      </c>
      <c r="AR45" s="385"/>
      <c r="AS45" s="385"/>
      <c r="AT45" s="385"/>
      <c r="AU45" s="385"/>
      <c r="AV45" s="385"/>
      <c r="AW45" s="77"/>
      <c r="AX45" s="77"/>
      <c r="AY45" s="77"/>
      <c r="AZ45" s="77"/>
      <c r="BA45" s="77"/>
      <c r="BB45" s="77"/>
      <c r="BC45" s="77"/>
      <c r="BD45" s="385"/>
      <c r="BE45" s="385"/>
      <c r="BF45" s="385"/>
      <c r="BG45" s="385"/>
      <c r="BH45" s="385"/>
      <c r="BI45" s="385"/>
      <c r="BJ45" s="385"/>
      <c r="BK45" s="77"/>
      <c r="BL45" s="77">
        <f t="shared" ref="BL45:BQ51" si="41">H45+V45+AJ45+AX45</f>
        <v>1.9841666666666669</v>
      </c>
      <c r="BM45" s="77">
        <f t="shared" si="41"/>
        <v>0</v>
      </c>
      <c r="BN45" s="77">
        <f t="shared" si="41"/>
        <v>0</v>
      </c>
      <c r="BO45" s="77">
        <f t="shared" si="41"/>
        <v>0</v>
      </c>
      <c r="BP45" s="77">
        <f t="shared" si="41"/>
        <v>0</v>
      </c>
      <c r="BQ45" s="77">
        <f t="shared" si="41"/>
        <v>0</v>
      </c>
      <c r="BR45" s="385"/>
      <c r="BS45" s="77">
        <f>O45+AC45+AQ45+BE45</f>
        <v>1.9843333333333333</v>
      </c>
      <c r="BT45" s="385"/>
      <c r="BU45" s="385"/>
      <c r="BV45" s="385"/>
      <c r="BW45" s="385"/>
      <c r="BX45" s="385"/>
      <c r="BY45" s="385"/>
      <c r="BZ45" s="112"/>
    </row>
    <row r="46" spans="1:100" s="466" customFormat="1" ht="33" customHeight="1" outlineLevel="1" x14ac:dyDescent="0.25">
      <c r="B46" s="76" t="s">
        <v>139</v>
      </c>
      <c r="C46" s="399" t="s">
        <v>754</v>
      </c>
      <c r="D46" s="76" t="s">
        <v>756</v>
      </c>
      <c r="E46" s="77">
        <f>'С № 3'!AN45</f>
        <v>1.9833333333333334</v>
      </c>
      <c r="F46" s="77">
        <f>'С № 3'!AO45</f>
        <v>1.9833333333333334</v>
      </c>
      <c r="G46" s="385"/>
      <c r="H46" s="385"/>
      <c r="I46" s="385"/>
      <c r="J46" s="385"/>
      <c r="K46" s="385"/>
      <c r="L46" s="385"/>
      <c r="M46" s="385"/>
      <c r="N46" s="385"/>
      <c r="O46" s="385"/>
      <c r="P46" s="385"/>
      <c r="Q46" s="385"/>
      <c r="R46" s="385"/>
      <c r="S46" s="385"/>
      <c r="T46" s="385"/>
      <c r="U46" s="385"/>
      <c r="V46" s="77">
        <f>'С № 3'!AD45</f>
        <v>0.33333333333333337</v>
      </c>
      <c r="W46" s="385"/>
      <c r="X46" s="385"/>
      <c r="Y46" s="385"/>
      <c r="Z46" s="385"/>
      <c r="AA46" s="385"/>
      <c r="AB46" s="385"/>
      <c r="AC46" s="77">
        <f>'С № 3'!AE45</f>
        <v>0.33333333333333337</v>
      </c>
      <c r="AD46" s="385"/>
      <c r="AE46" s="385"/>
      <c r="AF46" s="385"/>
      <c r="AG46" s="385"/>
      <c r="AH46" s="385"/>
      <c r="AI46" s="77"/>
      <c r="AJ46" s="77"/>
      <c r="AK46" s="77"/>
      <c r="AL46" s="77"/>
      <c r="AM46" s="77"/>
      <c r="AN46" s="77"/>
      <c r="AO46" s="77"/>
      <c r="AP46" s="385"/>
      <c r="AQ46" s="385"/>
      <c r="AR46" s="385"/>
      <c r="AS46" s="385"/>
      <c r="AT46" s="385"/>
      <c r="AU46" s="385"/>
      <c r="AV46" s="385"/>
      <c r="AW46" s="77"/>
      <c r="AX46" s="77">
        <f>'С № 3'!AH45</f>
        <v>1.6500000000000001</v>
      </c>
      <c r="AY46" s="77"/>
      <c r="AZ46" s="77"/>
      <c r="BA46" s="77"/>
      <c r="BB46" s="77"/>
      <c r="BC46" s="77"/>
      <c r="BD46" s="385"/>
      <c r="BE46" s="77">
        <f>'С № 3'!AI45</f>
        <v>1.65</v>
      </c>
      <c r="BF46" s="385"/>
      <c r="BG46" s="385"/>
      <c r="BH46" s="385"/>
      <c r="BI46" s="385"/>
      <c r="BJ46" s="385"/>
      <c r="BK46" s="77"/>
      <c r="BL46" s="77">
        <f t="shared" si="41"/>
        <v>1.9833333333333334</v>
      </c>
      <c r="BM46" s="77">
        <f t="shared" si="41"/>
        <v>0</v>
      </c>
      <c r="BN46" s="77">
        <f t="shared" si="41"/>
        <v>0</v>
      </c>
      <c r="BO46" s="77">
        <f t="shared" si="41"/>
        <v>0</v>
      </c>
      <c r="BP46" s="77">
        <f t="shared" si="41"/>
        <v>0</v>
      </c>
      <c r="BQ46" s="77">
        <f t="shared" si="41"/>
        <v>0</v>
      </c>
      <c r="BR46" s="385"/>
      <c r="BS46" s="77">
        <f>O46+AC46+AQ46+BE46</f>
        <v>1.9833333333333334</v>
      </c>
      <c r="BT46" s="385"/>
      <c r="BU46" s="385"/>
      <c r="BV46" s="385"/>
      <c r="BW46" s="385"/>
      <c r="BX46" s="385"/>
      <c r="BY46" s="385"/>
      <c r="BZ46" s="112"/>
    </row>
    <row r="47" spans="1:100" s="466" customFormat="1" ht="33" customHeight="1" outlineLevel="1" x14ac:dyDescent="0.25">
      <c r="B47" s="76" t="s">
        <v>139</v>
      </c>
      <c r="C47" s="399" t="s">
        <v>757</v>
      </c>
      <c r="D47" s="76" t="s">
        <v>839</v>
      </c>
      <c r="E47" s="77">
        <f>'С № 3'!AN46</f>
        <v>2.7558333333333338</v>
      </c>
      <c r="F47" s="77">
        <f>'С № 3'!AO46</f>
        <v>2.7563333333333335</v>
      </c>
      <c r="G47" s="385"/>
      <c r="H47" s="385"/>
      <c r="I47" s="385"/>
      <c r="J47" s="385"/>
      <c r="K47" s="385"/>
      <c r="L47" s="385"/>
      <c r="M47" s="385"/>
      <c r="N47" s="385"/>
      <c r="O47" s="385"/>
      <c r="P47" s="385"/>
      <c r="Q47" s="385"/>
      <c r="R47" s="385"/>
      <c r="S47" s="385"/>
      <c r="T47" s="385"/>
      <c r="U47" s="385"/>
      <c r="V47" s="77">
        <f>'С № 3'!AD46</f>
        <v>0.33333333333333337</v>
      </c>
      <c r="W47" s="385"/>
      <c r="X47" s="385"/>
      <c r="Y47" s="385"/>
      <c r="Z47" s="385"/>
      <c r="AA47" s="385"/>
      <c r="AB47" s="385"/>
      <c r="AC47" s="77">
        <f>'С № 3'!AE46</f>
        <v>0.33333333333333337</v>
      </c>
      <c r="AD47" s="385"/>
      <c r="AE47" s="385"/>
      <c r="AF47" s="385"/>
      <c r="AG47" s="385"/>
      <c r="AH47" s="385"/>
      <c r="AI47" s="77"/>
      <c r="AJ47" s="77"/>
      <c r="AK47" s="77"/>
      <c r="AL47" s="77"/>
      <c r="AM47" s="77"/>
      <c r="AN47" s="77"/>
      <c r="AO47" s="77"/>
      <c r="AP47" s="385"/>
      <c r="AQ47" s="385"/>
      <c r="AR47" s="385"/>
      <c r="AS47" s="385"/>
      <c r="AT47" s="385"/>
      <c r="AU47" s="385"/>
      <c r="AV47" s="385"/>
      <c r="AW47" s="77"/>
      <c r="AX47" s="77">
        <f>'С № 3'!AH46</f>
        <v>2.4225000000000003</v>
      </c>
      <c r="AY47" s="77"/>
      <c r="AZ47" s="77"/>
      <c r="BA47" s="77"/>
      <c r="BB47" s="77"/>
      <c r="BC47" s="77"/>
      <c r="BD47" s="385"/>
      <c r="BE47" s="77">
        <f>'С № 3'!AI46</f>
        <v>2.423</v>
      </c>
      <c r="BF47" s="385"/>
      <c r="BG47" s="385"/>
      <c r="BH47" s="385"/>
      <c r="BI47" s="385"/>
      <c r="BJ47" s="385"/>
      <c r="BK47" s="77"/>
      <c r="BL47" s="77">
        <f t="shared" si="41"/>
        <v>2.7558333333333338</v>
      </c>
      <c r="BM47" s="77">
        <f t="shared" si="41"/>
        <v>0</v>
      </c>
      <c r="BN47" s="77">
        <f t="shared" si="41"/>
        <v>0</v>
      </c>
      <c r="BO47" s="77">
        <f t="shared" si="41"/>
        <v>0</v>
      </c>
      <c r="BP47" s="77">
        <f t="shared" si="41"/>
        <v>0</v>
      </c>
      <c r="BQ47" s="77">
        <f t="shared" si="41"/>
        <v>0</v>
      </c>
      <c r="BR47" s="385"/>
      <c r="BS47" s="77">
        <f>O47+AC47+AQ47+BE47</f>
        <v>2.7563333333333335</v>
      </c>
      <c r="BT47" s="385"/>
      <c r="BU47" s="385"/>
      <c r="BV47" s="385"/>
      <c r="BW47" s="385"/>
      <c r="BX47" s="385"/>
      <c r="BY47" s="385"/>
      <c r="BZ47" s="112"/>
    </row>
    <row r="48" spans="1:100" s="466" customFormat="1" ht="33" customHeight="1" outlineLevel="1" x14ac:dyDescent="0.25">
      <c r="B48" s="76" t="s">
        <v>139</v>
      </c>
      <c r="C48" s="399" t="s">
        <v>717</v>
      </c>
      <c r="D48" s="76" t="s">
        <v>733</v>
      </c>
      <c r="E48" s="77">
        <f>'С № 3'!AN47</f>
        <v>2.7558333333333338</v>
      </c>
      <c r="F48" s="77">
        <f>'С № 3'!AO47</f>
        <v>2.7563333333333335</v>
      </c>
      <c r="G48" s="385"/>
      <c r="H48" s="385"/>
      <c r="I48" s="385"/>
      <c r="J48" s="385"/>
      <c r="K48" s="385"/>
      <c r="L48" s="385"/>
      <c r="M48" s="385"/>
      <c r="N48" s="385"/>
      <c r="O48" s="385"/>
      <c r="P48" s="385"/>
      <c r="Q48" s="385"/>
      <c r="R48" s="385"/>
      <c r="S48" s="385"/>
      <c r="T48" s="385"/>
      <c r="U48" s="385"/>
      <c r="V48" s="77">
        <f>'С № 3'!AD47</f>
        <v>0.33333333333333337</v>
      </c>
      <c r="W48" s="385"/>
      <c r="X48" s="385"/>
      <c r="Y48" s="385"/>
      <c r="Z48" s="385"/>
      <c r="AA48" s="385"/>
      <c r="AB48" s="385"/>
      <c r="AC48" s="77">
        <f>'С № 3'!AE47</f>
        <v>0.33333333333333337</v>
      </c>
      <c r="AD48" s="385"/>
      <c r="AE48" s="385"/>
      <c r="AF48" s="385"/>
      <c r="AG48" s="385"/>
      <c r="AH48" s="385"/>
      <c r="AI48" s="77"/>
      <c r="AJ48" s="77"/>
      <c r="AK48" s="77"/>
      <c r="AL48" s="77"/>
      <c r="AM48" s="77"/>
      <c r="AN48" s="77"/>
      <c r="AO48" s="77"/>
      <c r="AP48" s="385"/>
      <c r="AQ48" s="385"/>
      <c r="AR48" s="385"/>
      <c r="AS48" s="385"/>
      <c r="AT48" s="385"/>
      <c r="AU48" s="385"/>
      <c r="AV48" s="385"/>
      <c r="AW48" s="77"/>
      <c r="AX48" s="77">
        <f>'С № 3'!AH47</f>
        <v>2.4225000000000003</v>
      </c>
      <c r="AY48" s="77"/>
      <c r="AZ48" s="77"/>
      <c r="BA48" s="77"/>
      <c r="BB48" s="77"/>
      <c r="BC48" s="77"/>
      <c r="BD48" s="385"/>
      <c r="BE48" s="77">
        <f>'С № 3'!AI47</f>
        <v>2.423</v>
      </c>
      <c r="BF48" s="385"/>
      <c r="BG48" s="385"/>
      <c r="BH48" s="385"/>
      <c r="BI48" s="385"/>
      <c r="BJ48" s="385"/>
      <c r="BK48" s="77"/>
      <c r="BL48" s="77">
        <f t="shared" si="41"/>
        <v>2.7558333333333338</v>
      </c>
      <c r="BM48" s="77">
        <f t="shared" si="41"/>
        <v>0</v>
      </c>
      <c r="BN48" s="77">
        <f t="shared" si="41"/>
        <v>0</v>
      </c>
      <c r="BO48" s="77">
        <f t="shared" si="41"/>
        <v>0</v>
      </c>
      <c r="BP48" s="77">
        <f t="shared" si="41"/>
        <v>0</v>
      </c>
      <c r="BQ48" s="77">
        <f t="shared" si="41"/>
        <v>0</v>
      </c>
      <c r="BR48" s="385"/>
      <c r="BS48" s="77">
        <f>O48+AC48+AQ48+BE48</f>
        <v>2.7563333333333335</v>
      </c>
      <c r="BT48" s="385"/>
      <c r="BU48" s="385"/>
      <c r="BV48" s="385"/>
      <c r="BW48" s="385"/>
      <c r="BX48" s="385"/>
      <c r="BY48" s="385"/>
      <c r="BZ48" s="112"/>
    </row>
    <row r="49" spans="1:105" s="466" customFormat="1" ht="33" customHeight="1" outlineLevel="1" x14ac:dyDescent="0.25">
      <c r="B49" s="76" t="s">
        <v>139</v>
      </c>
      <c r="C49" s="399" t="s">
        <v>718</v>
      </c>
      <c r="D49" s="76" t="s">
        <v>840</v>
      </c>
      <c r="E49" s="77">
        <f>'С № 3'!AN48</f>
        <v>1.1333333333333333</v>
      </c>
      <c r="F49" s="77">
        <f>'С № 3'!AO48</f>
        <v>1.1333333333333333</v>
      </c>
      <c r="G49" s="385"/>
      <c r="H49" s="385"/>
      <c r="I49" s="385"/>
      <c r="J49" s="385"/>
      <c r="K49" s="385"/>
      <c r="L49" s="385"/>
      <c r="M49" s="385"/>
      <c r="N49" s="385"/>
      <c r="O49" s="385"/>
      <c r="P49" s="385"/>
      <c r="Q49" s="385"/>
      <c r="R49" s="385"/>
      <c r="S49" s="385"/>
      <c r="T49" s="385"/>
      <c r="U49" s="385"/>
      <c r="V49" s="77">
        <f>'С № 3'!AD48</f>
        <v>0.33333333333333337</v>
      </c>
      <c r="W49" s="385"/>
      <c r="X49" s="385"/>
      <c r="Y49" s="385"/>
      <c r="Z49" s="385"/>
      <c r="AA49" s="385"/>
      <c r="AB49" s="385"/>
      <c r="AC49" s="77">
        <f>'С № 3'!AE48</f>
        <v>0.33333333333333337</v>
      </c>
      <c r="AD49" s="385"/>
      <c r="AE49" s="385"/>
      <c r="AF49" s="385"/>
      <c r="AG49" s="385"/>
      <c r="AH49" s="385"/>
      <c r="AI49" s="77"/>
      <c r="AJ49" s="77">
        <v>0.8</v>
      </c>
      <c r="AK49" s="77"/>
      <c r="AL49" s="77"/>
      <c r="AM49" s="77"/>
      <c r="AN49" s="77"/>
      <c r="AO49" s="77"/>
      <c r="AP49" s="385"/>
      <c r="AQ49" s="77">
        <f>'С № 3'!AG48</f>
        <v>0.8</v>
      </c>
      <c r="AR49" s="385"/>
      <c r="AS49" s="385"/>
      <c r="AT49" s="385"/>
      <c r="AU49" s="385"/>
      <c r="AV49" s="385"/>
      <c r="AW49" s="77"/>
      <c r="AX49" s="77">
        <f>'С № 3'!AH48</f>
        <v>0</v>
      </c>
      <c r="AY49" s="77"/>
      <c r="AZ49" s="77"/>
      <c r="BA49" s="77"/>
      <c r="BB49" s="77"/>
      <c r="BC49" s="77"/>
      <c r="BD49" s="385"/>
      <c r="BE49" s="77">
        <f>'С № 3'!AI48</f>
        <v>0</v>
      </c>
      <c r="BF49" s="385"/>
      <c r="BG49" s="385"/>
      <c r="BH49" s="385"/>
      <c r="BI49" s="385"/>
      <c r="BJ49" s="385"/>
      <c r="BK49" s="77"/>
      <c r="BL49" s="77">
        <f t="shared" si="41"/>
        <v>1.1333333333333333</v>
      </c>
      <c r="BM49" s="77">
        <f t="shared" si="41"/>
        <v>0</v>
      </c>
      <c r="BN49" s="77">
        <f t="shared" si="41"/>
        <v>0</v>
      </c>
      <c r="BO49" s="77">
        <f t="shared" si="41"/>
        <v>0</v>
      </c>
      <c r="BP49" s="77">
        <f t="shared" si="41"/>
        <v>0</v>
      </c>
      <c r="BQ49" s="77">
        <f t="shared" si="41"/>
        <v>0</v>
      </c>
      <c r="BR49" s="385"/>
      <c r="BS49" s="77">
        <f>O49+AC49+AQ49+BE49</f>
        <v>1.1333333333333333</v>
      </c>
      <c r="BT49" s="385"/>
      <c r="BU49" s="385"/>
      <c r="BV49" s="385"/>
      <c r="BW49" s="385"/>
      <c r="BX49" s="385"/>
      <c r="BY49" s="385"/>
      <c r="BZ49" s="112"/>
    </row>
    <row r="50" spans="1:105" s="951" customFormat="1" ht="33" customHeight="1" outlineLevel="1" x14ac:dyDescent="0.25">
      <c r="B50" s="76" t="s">
        <v>139</v>
      </c>
      <c r="C50" s="399" t="s">
        <v>1715</v>
      </c>
      <c r="D50" s="76" t="s">
        <v>1719</v>
      </c>
      <c r="E50" s="77">
        <f>'С № 3'!AN49</f>
        <v>1E-4</v>
      </c>
      <c r="F50" s="77">
        <f>'С № 3'!AO49</f>
        <v>0.41666666666666669</v>
      </c>
      <c r="G50" s="385"/>
      <c r="H50" s="385"/>
      <c r="I50" s="385"/>
      <c r="J50" s="385"/>
      <c r="K50" s="385"/>
      <c r="L50" s="385"/>
      <c r="M50" s="385"/>
      <c r="N50" s="385"/>
      <c r="O50" s="385"/>
      <c r="P50" s="385"/>
      <c r="Q50" s="385"/>
      <c r="R50" s="385"/>
      <c r="S50" s="385"/>
      <c r="T50" s="385"/>
      <c r="U50" s="385"/>
      <c r="V50" s="77"/>
      <c r="W50" s="385"/>
      <c r="X50" s="385"/>
      <c r="Y50" s="385"/>
      <c r="Z50" s="385"/>
      <c r="AA50" s="385"/>
      <c r="AB50" s="385"/>
      <c r="AC50" s="77"/>
      <c r="AD50" s="385"/>
      <c r="AE50" s="385"/>
      <c r="AF50" s="385"/>
      <c r="AG50" s="385"/>
      <c r="AH50" s="385"/>
      <c r="AI50" s="77"/>
      <c r="AJ50" s="77"/>
      <c r="AK50" s="77"/>
      <c r="AL50" s="77"/>
      <c r="AM50" s="77"/>
      <c r="AN50" s="77"/>
      <c r="AO50" s="77"/>
      <c r="AP50" s="385"/>
      <c r="AQ50" s="77"/>
      <c r="AR50" s="385"/>
      <c r="AS50" s="385"/>
      <c r="AT50" s="385"/>
      <c r="AU50" s="385"/>
      <c r="AV50" s="385"/>
      <c r="AW50" s="77"/>
      <c r="AX50" s="77">
        <f>'С № 3'!AH49</f>
        <v>1E-4</v>
      </c>
      <c r="AY50" s="77"/>
      <c r="AZ50" s="77"/>
      <c r="BA50" s="77"/>
      <c r="BB50" s="77"/>
      <c r="BC50" s="77"/>
      <c r="BD50" s="385"/>
      <c r="BE50" s="77">
        <f>'С № 3'!AI49</f>
        <v>0.41666666666666669</v>
      </c>
      <c r="BF50" s="385"/>
      <c r="BG50" s="385"/>
      <c r="BH50" s="385"/>
      <c r="BI50" s="385"/>
      <c r="BJ50" s="385"/>
      <c r="BK50" s="77"/>
      <c r="BL50" s="77">
        <f t="shared" si="41"/>
        <v>1E-4</v>
      </c>
      <c r="BM50" s="77"/>
      <c r="BN50" s="77"/>
      <c r="BO50" s="77"/>
      <c r="BP50" s="77"/>
      <c r="BQ50" s="77"/>
      <c r="BR50" s="385"/>
      <c r="BS50" s="77">
        <f t="shared" ref="BS50:BS51" si="42">O50+AC50+AQ50+BE50</f>
        <v>0.41666666666666669</v>
      </c>
      <c r="BT50" s="385"/>
      <c r="BU50" s="385"/>
      <c r="BV50" s="385"/>
      <c r="BW50" s="385"/>
      <c r="BX50" s="385"/>
      <c r="BY50" s="385"/>
      <c r="BZ50" s="112"/>
    </row>
    <row r="51" spans="1:105" s="951" customFormat="1" ht="33" customHeight="1" outlineLevel="1" x14ac:dyDescent="0.25">
      <c r="B51" s="76" t="s">
        <v>139</v>
      </c>
      <c r="C51" s="399" t="s">
        <v>1717</v>
      </c>
      <c r="D51" s="76" t="s">
        <v>1720</v>
      </c>
      <c r="E51" s="77">
        <f>'С № 3'!AN50</f>
        <v>1E-4</v>
      </c>
      <c r="F51" s="77">
        <f>'С № 3'!AO50</f>
        <v>0.41666666666666669</v>
      </c>
      <c r="G51" s="385"/>
      <c r="H51" s="385"/>
      <c r="I51" s="385"/>
      <c r="J51" s="385"/>
      <c r="K51" s="385"/>
      <c r="L51" s="385"/>
      <c r="M51" s="385"/>
      <c r="N51" s="385"/>
      <c r="O51" s="385"/>
      <c r="P51" s="385"/>
      <c r="Q51" s="385"/>
      <c r="R51" s="385"/>
      <c r="S51" s="385"/>
      <c r="T51" s="385"/>
      <c r="U51" s="385"/>
      <c r="V51" s="77"/>
      <c r="W51" s="385"/>
      <c r="X51" s="385"/>
      <c r="Y51" s="385"/>
      <c r="Z51" s="385"/>
      <c r="AA51" s="385"/>
      <c r="AB51" s="385"/>
      <c r="AC51" s="77"/>
      <c r="AD51" s="385"/>
      <c r="AE51" s="385"/>
      <c r="AF51" s="385"/>
      <c r="AG51" s="385"/>
      <c r="AH51" s="385"/>
      <c r="AI51" s="77"/>
      <c r="AJ51" s="77"/>
      <c r="AK51" s="77"/>
      <c r="AL51" s="77"/>
      <c r="AM51" s="77"/>
      <c r="AN51" s="77"/>
      <c r="AO51" s="77"/>
      <c r="AP51" s="385"/>
      <c r="AQ51" s="77"/>
      <c r="AR51" s="385"/>
      <c r="AS51" s="385"/>
      <c r="AT51" s="385"/>
      <c r="AU51" s="385"/>
      <c r="AV51" s="385"/>
      <c r="AW51" s="77"/>
      <c r="AX51" s="77">
        <f>'С № 3'!AH50</f>
        <v>1E-4</v>
      </c>
      <c r="AY51" s="77"/>
      <c r="AZ51" s="77"/>
      <c r="BA51" s="77"/>
      <c r="BB51" s="77"/>
      <c r="BC51" s="77"/>
      <c r="BD51" s="385"/>
      <c r="BE51" s="77">
        <f>'С № 3'!AI50</f>
        <v>0.41666666666666669</v>
      </c>
      <c r="BF51" s="385"/>
      <c r="BG51" s="385"/>
      <c r="BH51" s="385"/>
      <c r="BI51" s="385"/>
      <c r="BJ51" s="385"/>
      <c r="BK51" s="77"/>
      <c r="BL51" s="77">
        <f t="shared" si="41"/>
        <v>1E-4</v>
      </c>
      <c r="BM51" s="77"/>
      <c r="BN51" s="77"/>
      <c r="BO51" s="77"/>
      <c r="BP51" s="77"/>
      <c r="BQ51" s="77"/>
      <c r="BR51" s="385"/>
      <c r="BS51" s="77">
        <f t="shared" si="42"/>
        <v>0.41666666666666669</v>
      </c>
      <c r="BT51" s="385"/>
      <c r="BU51" s="385"/>
      <c r="BV51" s="385"/>
      <c r="BW51" s="385"/>
      <c r="BX51" s="385"/>
      <c r="BY51" s="385"/>
      <c r="BZ51" s="112"/>
    </row>
    <row r="52" spans="1:105" ht="48" customHeight="1" outlineLevel="1" x14ac:dyDescent="0.25">
      <c r="A52" s="105"/>
      <c r="B52" s="394" t="s">
        <v>141</v>
      </c>
      <c r="C52" s="395" t="s">
        <v>142</v>
      </c>
      <c r="D52" s="394" t="s">
        <v>93</v>
      </c>
      <c r="E52" s="396">
        <f t="shared" ref="E52:AJ52" si="43">E53+E54</f>
        <v>0</v>
      </c>
      <c r="F52" s="396">
        <f t="shared" si="43"/>
        <v>0</v>
      </c>
      <c r="G52" s="396">
        <f t="shared" si="43"/>
        <v>0</v>
      </c>
      <c r="H52" s="396">
        <f t="shared" si="43"/>
        <v>0</v>
      </c>
      <c r="I52" s="396">
        <f t="shared" si="43"/>
        <v>0</v>
      </c>
      <c r="J52" s="396">
        <f t="shared" si="43"/>
        <v>0</v>
      </c>
      <c r="K52" s="396">
        <f t="shared" si="43"/>
        <v>0</v>
      </c>
      <c r="L52" s="396">
        <f t="shared" si="43"/>
        <v>0</v>
      </c>
      <c r="M52" s="396">
        <f t="shared" si="43"/>
        <v>0</v>
      </c>
      <c r="N52" s="396">
        <f t="shared" si="43"/>
        <v>0</v>
      </c>
      <c r="O52" s="396">
        <f t="shared" si="43"/>
        <v>0</v>
      </c>
      <c r="P52" s="396">
        <f t="shared" si="43"/>
        <v>0</v>
      </c>
      <c r="Q52" s="396">
        <f t="shared" si="43"/>
        <v>0</v>
      </c>
      <c r="R52" s="396">
        <f t="shared" si="43"/>
        <v>0</v>
      </c>
      <c r="S52" s="396">
        <f t="shared" si="43"/>
        <v>0</v>
      </c>
      <c r="T52" s="396">
        <f t="shared" si="43"/>
        <v>0</v>
      </c>
      <c r="U52" s="396">
        <f t="shared" si="43"/>
        <v>0</v>
      </c>
      <c r="V52" s="396">
        <f t="shared" si="43"/>
        <v>0</v>
      </c>
      <c r="W52" s="396">
        <f t="shared" si="43"/>
        <v>0</v>
      </c>
      <c r="X52" s="396">
        <f t="shared" si="43"/>
        <v>0</v>
      </c>
      <c r="Y52" s="396">
        <f t="shared" si="43"/>
        <v>0</v>
      </c>
      <c r="Z52" s="396">
        <f t="shared" si="43"/>
        <v>0</v>
      </c>
      <c r="AA52" s="396">
        <f t="shared" si="43"/>
        <v>0</v>
      </c>
      <c r="AB52" s="396">
        <f t="shared" si="43"/>
        <v>0</v>
      </c>
      <c r="AC52" s="396">
        <f t="shared" si="43"/>
        <v>0</v>
      </c>
      <c r="AD52" s="396">
        <f t="shared" si="43"/>
        <v>0</v>
      </c>
      <c r="AE52" s="396">
        <f t="shared" si="43"/>
        <v>0</v>
      </c>
      <c r="AF52" s="396">
        <f t="shared" si="43"/>
        <v>0</v>
      </c>
      <c r="AG52" s="396">
        <f t="shared" si="43"/>
        <v>0</v>
      </c>
      <c r="AH52" s="396">
        <f t="shared" si="43"/>
        <v>0</v>
      </c>
      <c r="AI52" s="396">
        <f t="shared" si="43"/>
        <v>0</v>
      </c>
      <c r="AJ52" s="396">
        <f t="shared" si="43"/>
        <v>0</v>
      </c>
      <c r="AK52" s="396">
        <f t="shared" ref="AK52:BP52" si="44">AK53+AK54</f>
        <v>0</v>
      </c>
      <c r="AL52" s="396">
        <f t="shared" si="44"/>
        <v>0</v>
      </c>
      <c r="AM52" s="396">
        <f t="shared" si="44"/>
        <v>0</v>
      </c>
      <c r="AN52" s="396">
        <f t="shared" si="44"/>
        <v>0</v>
      </c>
      <c r="AO52" s="396">
        <f t="shared" si="44"/>
        <v>0</v>
      </c>
      <c r="AP52" s="396">
        <f t="shared" si="44"/>
        <v>0</v>
      </c>
      <c r="AQ52" s="396">
        <f t="shared" si="44"/>
        <v>0</v>
      </c>
      <c r="AR52" s="396">
        <f t="shared" si="44"/>
        <v>0</v>
      </c>
      <c r="AS52" s="396">
        <f t="shared" si="44"/>
        <v>0</v>
      </c>
      <c r="AT52" s="396">
        <f t="shared" si="44"/>
        <v>0</v>
      </c>
      <c r="AU52" s="396">
        <f t="shared" si="44"/>
        <v>0</v>
      </c>
      <c r="AV52" s="396">
        <f t="shared" si="44"/>
        <v>0</v>
      </c>
      <c r="AW52" s="396">
        <f t="shared" si="44"/>
        <v>0</v>
      </c>
      <c r="AX52" s="396">
        <f t="shared" si="44"/>
        <v>0</v>
      </c>
      <c r="AY52" s="396">
        <f t="shared" si="44"/>
        <v>0</v>
      </c>
      <c r="AZ52" s="396">
        <f t="shared" si="44"/>
        <v>0</v>
      </c>
      <c r="BA52" s="396">
        <f t="shared" si="44"/>
        <v>0</v>
      </c>
      <c r="BB52" s="396">
        <f t="shared" si="44"/>
        <v>0</v>
      </c>
      <c r="BC52" s="396">
        <f t="shared" si="44"/>
        <v>0</v>
      </c>
      <c r="BD52" s="396">
        <f t="shared" si="44"/>
        <v>0</v>
      </c>
      <c r="BE52" s="396">
        <f t="shared" si="44"/>
        <v>0</v>
      </c>
      <c r="BF52" s="396">
        <f t="shared" si="44"/>
        <v>0</v>
      </c>
      <c r="BG52" s="396">
        <f t="shared" si="44"/>
        <v>0</v>
      </c>
      <c r="BH52" s="396">
        <f t="shared" si="44"/>
        <v>0</v>
      </c>
      <c r="BI52" s="396">
        <f t="shared" si="44"/>
        <v>0</v>
      </c>
      <c r="BJ52" s="396">
        <f t="shared" si="44"/>
        <v>0</v>
      </c>
      <c r="BK52" s="396">
        <f t="shared" si="44"/>
        <v>0</v>
      </c>
      <c r="BL52" s="396">
        <f t="shared" si="44"/>
        <v>0</v>
      </c>
      <c r="BM52" s="396">
        <f t="shared" si="44"/>
        <v>0</v>
      </c>
      <c r="BN52" s="396">
        <f t="shared" si="44"/>
        <v>0</v>
      </c>
      <c r="BO52" s="396">
        <f t="shared" si="44"/>
        <v>0</v>
      </c>
      <c r="BP52" s="396">
        <f t="shared" si="44"/>
        <v>0</v>
      </c>
      <c r="BQ52" s="396">
        <f t="shared" ref="BQ52:BX52" si="45">BQ53+BQ54</f>
        <v>0</v>
      </c>
      <c r="BR52" s="396">
        <f t="shared" si="45"/>
        <v>0</v>
      </c>
      <c r="BS52" s="396">
        <f t="shared" si="45"/>
        <v>0</v>
      </c>
      <c r="BT52" s="396">
        <f t="shared" si="45"/>
        <v>0</v>
      </c>
      <c r="BU52" s="396">
        <f t="shared" si="45"/>
        <v>0</v>
      </c>
      <c r="BV52" s="396">
        <f t="shared" si="45"/>
        <v>0</v>
      </c>
      <c r="BW52" s="396">
        <f t="shared" si="45"/>
        <v>0</v>
      </c>
      <c r="BX52" s="396">
        <f t="shared" si="45"/>
        <v>0</v>
      </c>
      <c r="BY52" s="396" t="s">
        <v>190</v>
      </c>
      <c r="BZ52" s="146"/>
    </row>
    <row r="53" spans="1:105" ht="42" customHeight="1" outlineLevel="1" x14ac:dyDescent="0.25">
      <c r="A53" s="105"/>
      <c r="B53" s="424" t="s">
        <v>143</v>
      </c>
      <c r="C53" s="425" t="s">
        <v>144</v>
      </c>
      <c r="D53" s="424" t="s">
        <v>93</v>
      </c>
      <c r="E53" s="426">
        <v>0</v>
      </c>
      <c r="F53" s="426">
        <v>0</v>
      </c>
      <c r="G53" s="426">
        <v>0</v>
      </c>
      <c r="H53" s="426">
        <v>0</v>
      </c>
      <c r="I53" s="426">
        <v>0</v>
      </c>
      <c r="J53" s="426">
        <v>0</v>
      </c>
      <c r="K53" s="426">
        <v>0</v>
      </c>
      <c r="L53" s="426">
        <v>0</v>
      </c>
      <c r="M53" s="426">
        <v>0</v>
      </c>
      <c r="N53" s="426">
        <v>0</v>
      </c>
      <c r="O53" s="426">
        <v>0</v>
      </c>
      <c r="P53" s="426">
        <v>0</v>
      </c>
      <c r="Q53" s="426">
        <v>0</v>
      </c>
      <c r="R53" s="426">
        <v>0</v>
      </c>
      <c r="S53" s="426">
        <v>0</v>
      </c>
      <c r="T53" s="426">
        <v>0</v>
      </c>
      <c r="U53" s="426">
        <v>0</v>
      </c>
      <c r="V53" s="426">
        <v>0</v>
      </c>
      <c r="W53" s="426">
        <v>0</v>
      </c>
      <c r="X53" s="426">
        <v>0</v>
      </c>
      <c r="Y53" s="426">
        <v>0</v>
      </c>
      <c r="Z53" s="426">
        <v>0</v>
      </c>
      <c r="AA53" s="426">
        <v>0</v>
      </c>
      <c r="AB53" s="426">
        <v>0</v>
      </c>
      <c r="AC53" s="426">
        <v>0</v>
      </c>
      <c r="AD53" s="426">
        <v>0</v>
      </c>
      <c r="AE53" s="426">
        <v>0</v>
      </c>
      <c r="AF53" s="426">
        <v>0</v>
      </c>
      <c r="AG53" s="426">
        <v>0</v>
      </c>
      <c r="AH53" s="426">
        <v>0</v>
      </c>
      <c r="AI53" s="426">
        <v>0</v>
      </c>
      <c r="AJ53" s="426">
        <v>0</v>
      </c>
      <c r="AK53" s="426">
        <v>0</v>
      </c>
      <c r="AL53" s="426">
        <v>0</v>
      </c>
      <c r="AM53" s="426">
        <v>0</v>
      </c>
      <c r="AN53" s="426">
        <v>0</v>
      </c>
      <c r="AO53" s="426">
        <v>0</v>
      </c>
      <c r="AP53" s="426">
        <v>0</v>
      </c>
      <c r="AQ53" s="426">
        <v>0</v>
      </c>
      <c r="AR53" s="426">
        <v>0</v>
      </c>
      <c r="AS53" s="426">
        <v>0</v>
      </c>
      <c r="AT53" s="426">
        <v>0</v>
      </c>
      <c r="AU53" s="426">
        <v>0</v>
      </c>
      <c r="AV53" s="426">
        <v>0</v>
      </c>
      <c r="AW53" s="426">
        <v>0</v>
      </c>
      <c r="AX53" s="426">
        <v>0</v>
      </c>
      <c r="AY53" s="426">
        <v>0</v>
      </c>
      <c r="AZ53" s="426">
        <v>0</v>
      </c>
      <c r="BA53" s="426">
        <v>0</v>
      </c>
      <c r="BB53" s="426">
        <v>0</v>
      </c>
      <c r="BC53" s="426">
        <v>0</v>
      </c>
      <c r="BD53" s="426">
        <v>0</v>
      </c>
      <c r="BE53" s="426">
        <v>0</v>
      </c>
      <c r="BF53" s="426">
        <v>0</v>
      </c>
      <c r="BG53" s="426">
        <v>0</v>
      </c>
      <c r="BH53" s="426">
        <v>0</v>
      </c>
      <c r="BI53" s="426">
        <v>0</v>
      </c>
      <c r="BJ53" s="426">
        <v>0</v>
      </c>
      <c r="BK53" s="426">
        <v>0</v>
      </c>
      <c r="BL53" s="426">
        <v>0</v>
      </c>
      <c r="BM53" s="426">
        <v>0</v>
      </c>
      <c r="BN53" s="426">
        <v>0</v>
      </c>
      <c r="BO53" s="426">
        <v>0</v>
      </c>
      <c r="BP53" s="426">
        <v>0</v>
      </c>
      <c r="BQ53" s="426">
        <v>0</v>
      </c>
      <c r="BR53" s="426">
        <v>0</v>
      </c>
      <c r="BS53" s="426">
        <v>0</v>
      </c>
      <c r="BT53" s="426">
        <v>0</v>
      </c>
      <c r="BU53" s="426">
        <v>0</v>
      </c>
      <c r="BV53" s="426">
        <v>0</v>
      </c>
      <c r="BW53" s="426">
        <v>0</v>
      </c>
      <c r="BX53" s="426">
        <v>0</v>
      </c>
      <c r="BY53" s="426" t="s">
        <v>190</v>
      </c>
      <c r="BZ53" s="146"/>
    </row>
    <row r="54" spans="1:105" ht="42" customHeight="1" x14ac:dyDescent="0.25">
      <c r="A54" s="105"/>
      <c r="B54" s="424" t="s">
        <v>148</v>
      </c>
      <c r="C54" s="425" t="s">
        <v>149</v>
      </c>
      <c r="D54" s="424" t="s">
        <v>93</v>
      </c>
      <c r="E54" s="426">
        <v>0</v>
      </c>
      <c r="F54" s="426">
        <v>0</v>
      </c>
      <c r="G54" s="426">
        <v>0</v>
      </c>
      <c r="H54" s="426">
        <v>0</v>
      </c>
      <c r="I54" s="426">
        <v>0</v>
      </c>
      <c r="J54" s="426">
        <v>0</v>
      </c>
      <c r="K54" s="426">
        <v>0</v>
      </c>
      <c r="L54" s="426">
        <v>0</v>
      </c>
      <c r="M54" s="426">
        <v>0</v>
      </c>
      <c r="N54" s="426">
        <v>0</v>
      </c>
      <c r="O54" s="426">
        <v>0</v>
      </c>
      <c r="P54" s="426">
        <v>0</v>
      </c>
      <c r="Q54" s="426">
        <v>0</v>
      </c>
      <c r="R54" s="426">
        <v>0</v>
      </c>
      <c r="S54" s="426">
        <v>0</v>
      </c>
      <c r="T54" s="426">
        <v>0</v>
      </c>
      <c r="U54" s="426">
        <v>0</v>
      </c>
      <c r="V54" s="426">
        <v>0</v>
      </c>
      <c r="W54" s="426">
        <v>0</v>
      </c>
      <c r="X54" s="426">
        <v>0</v>
      </c>
      <c r="Y54" s="426">
        <v>0</v>
      </c>
      <c r="Z54" s="426">
        <v>0</v>
      </c>
      <c r="AA54" s="426">
        <v>0</v>
      </c>
      <c r="AB54" s="426">
        <v>0</v>
      </c>
      <c r="AC54" s="426">
        <v>0</v>
      </c>
      <c r="AD54" s="426">
        <v>0</v>
      </c>
      <c r="AE54" s="426">
        <v>0</v>
      </c>
      <c r="AF54" s="426">
        <v>0</v>
      </c>
      <c r="AG54" s="426">
        <v>0</v>
      </c>
      <c r="AH54" s="426">
        <v>0</v>
      </c>
      <c r="AI54" s="426">
        <v>0</v>
      </c>
      <c r="AJ54" s="426">
        <v>0</v>
      </c>
      <c r="AK54" s="426">
        <v>0</v>
      </c>
      <c r="AL54" s="426">
        <v>0</v>
      </c>
      <c r="AM54" s="426">
        <v>0</v>
      </c>
      <c r="AN54" s="426">
        <v>0</v>
      </c>
      <c r="AO54" s="426">
        <v>0</v>
      </c>
      <c r="AP54" s="426">
        <v>0</v>
      </c>
      <c r="AQ54" s="426">
        <v>0</v>
      </c>
      <c r="AR54" s="426">
        <v>0</v>
      </c>
      <c r="AS54" s="426">
        <v>0</v>
      </c>
      <c r="AT54" s="426">
        <v>0</v>
      </c>
      <c r="AU54" s="426">
        <v>0</v>
      </c>
      <c r="AV54" s="426">
        <v>0</v>
      </c>
      <c r="AW54" s="426">
        <v>0</v>
      </c>
      <c r="AX54" s="426">
        <v>0</v>
      </c>
      <c r="AY54" s="426">
        <v>0</v>
      </c>
      <c r="AZ54" s="426">
        <v>0</v>
      </c>
      <c r="BA54" s="426">
        <v>0</v>
      </c>
      <c r="BB54" s="426">
        <v>0</v>
      </c>
      <c r="BC54" s="426">
        <v>0</v>
      </c>
      <c r="BD54" s="426">
        <v>0</v>
      </c>
      <c r="BE54" s="426">
        <v>0</v>
      </c>
      <c r="BF54" s="426">
        <v>0</v>
      </c>
      <c r="BG54" s="426">
        <v>0</v>
      </c>
      <c r="BH54" s="426">
        <v>0</v>
      </c>
      <c r="BI54" s="426">
        <v>0</v>
      </c>
      <c r="BJ54" s="426">
        <v>0</v>
      </c>
      <c r="BK54" s="426">
        <v>0</v>
      </c>
      <c r="BL54" s="426">
        <v>0</v>
      </c>
      <c r="BM54" s="426">
        <v>0</v>
      </c>
      <c r="BN54" s="426">
        <v>0</v>
      </c>
      <c r="BO54" s="426">
        <v>0</v>
      </c>
      <c r="BP54" s="426">
        <v>0</v>
      </c>
      <c r="BQ54" s="426">
        <v>0</v>
      </c>
      <c r="BR54" s="426">
        <v>0</v>
      </c>
      <c r="BS54" s="426">
        <v>0</v>
      </c>
      <c r="BT54" s="426">
        <v>0</v>
      </c>
      <c r="BU54" s="426">
        <v>0</v>
      </c>
      <c r="BV54" s="426">
        <v>0</v>
      </c>
      <c r="BW54" s="426">
        <v>0</v>
      </c>
      <c r="BX54" s="426">
        <v>0</v>
      </c>
      <c r="BY54" s="426" t="s">
        <v>190</v>
      </c>
      <c r="BZ54" s="146"/>
    </row>
    <row r="55" spans="1:105" s="117" customFormat="1" ht="48" customHeight="1" outlineLevel="1" x14ac:dyDescent="0.25">
      <c r="A55" s="105"/>
      <c r="B55" s="394" t="s">
        <v>150</v>
      </c>
      <c r="C55" s="395" t="s">
        <v>151</v>
      </c>
      <c r="D55" s="394" t="s">
        <v>93</v>
      </c>
      <c r="E55" s="396">
        <f t="shared" ref="E55:AJ55" si="46">E56+E57+E59+E60+E61+E62+E63+E64</f>
        <v>2.0833333333333335</v>
      </c>
      <c r="F55" s="396">
        <f t="shared" si="46"/>
        <v>1.3999999999999999E-4</v>
      </c>
      <c r="G55" s="396">
        <f t="shared" si="46"/>
        <v>0</v>
      </c>
      <c r="H55" s="396">
        <f t="shared" si="46"/>
        <v>0</v>
      </c>
      <c r="I55" s="396">
        <f t="shared" si="46"/>
        <v>0</v>
      </c>
      <c r="J55" s="396">
        <f t="shared" si="46"/>
        <v>0</v>
      </c>
      <c r="K55" s="396">
        <f t="shared" si="46"/>
        <v>0</v>
      </c>
      <c r="L55" s="396">
        <f t="shared" si="46"/>
        <v>0</v>
      </c>
      <c r="M55" s="396">
        <f t="shared" si="46"/>
        <v>0</v>
      </c>
      <c r="N55" s="396">
        <f t="shared" si="46"/>
        <v>0</v>
      </c>
      <c r="O55" s="396">
        <f t="shared" si="46"/>
        <v>0</v>
      </c>
      <c r="P55" s="396">
        <f t="shared" si="46"/>
        <v>0</v>
      </c>
      <c r="Q55" s="396">
        <f t="shared" si="46"/>
        <v>0</v>
      </c>
      <c r="R55" s="396">
        <f t="shared" si="46"/>
        <v>0</v>
      </c>
      <c r="S55" s="396">
        <f t="shared" si="46"/>
        <v>0</v>
      </c>
      <c r="T55" s="396">
        <f t="shared" si="46"/>
        <v>0</v>
      </c>
      <c r="U55" s="396">
        <f t="shared" si="46"/>
        <v>0</v>
      </c>
      <c r="V55" s="396">
        <f t="shared" si="46"/>
        <v>2.0830000000000002</v>
      </c>
      <c r="W55" s="396">
        <f t="shared" si="46"/>
        <v>0</v>
      </c>
      <c r="X55" s="396">
        <f t="shared" si="46"/>
        <v>0</v>
      </c>
      <c r="Y55" s="396">
        <f t="shared" si="46"/>
        <v>0</v>
      </c>
      <c r="Z55" s="396">
        <f t="shared" si="46"/>
        <v>0</v>
      </c>
      <c r="AA55" s="396">
        <f t="shared" si="46"/>
        <v>0</v>
      </c>
      <c r="AB55" s="396">
        <f t="shared" si="46"/>
        <v>0</v>
      </c>
      <c r="AC55" s="396">
        <f t="shared" si="46"/>
        <v>1.0000000000000001E-5</v>
      </c>
      <c r="AD55" s="396">
        <f t="shared" si="46"/>
        <v>0</v>
      </c>
      <c r="AE55" s="396">
        <f t="shared" si="46"/>
        <v>0</v>
      </c>
      <c r="AF55" s="396">
        <f t="shared" si="46"/>
        <v>0</v>
      </c>
      <c r="AG55" s="396">
        <f t="shared" si="46"/>
        <v>0</v>
      </c>
      <c r="AH55" s="396">
        <f t="shared" si="46"/>
        <v>0</v>
      </c>
      <c r="AI55" s="396">
        <f t="shared" si="46"/>
        <v>0</v>
      </c>
      <c r="AJ55" s="396">
        <f t="shared" si="46"/>
        <v>0</v>
      </c>
      <c r="AK55" s="396">
        <f t="shared" ref="AK55:BP55" si="47">AK56+AK57+AK59+AK60+AK61+AK62+AK63+AK64</f>
        <v>0</v>
      </c>
      <c r="AL55" s="396">
        <f t="shared" si="47"/>
        <v>0</v>
      </c>
      <c r="AM55" s="396">
        <f t="shared" si="47"/>
        <v>0</v>
      </c>
      <c r="AN55" s="396">
        <f t="shared" si="47"/>
        <v>0</v>
      </c>
      <c r="AO55" s="396">
        <f t="shared" si="47"/>
        <v>0</v>
      </c>
      <c r="AP55" s="396">
        <f t="shared" si="47"/>
        <v>0</v>
      </c>
      <c r="AQ55" s="396">
        <f t="shared" si="47"/>
        <v>0</v>
      </c>
      <c r="AR55" s="396">
        <f t="shared" si="47"/>
        <v>0</v>
      </c>
      <c r="AS55" s="396">
        <f t="shared" si="47"/>
        <v>0</v>
      </c>
      <c r="AT55" s="396">
        <f t="shared" si="47"/>
        <v>0</v>
      </c>
      <c r="AU55" s="396">
        <f t="shared" si="47"/>
        <v>0</v>
      </c>
      <c r="AV55" s="396">
        <f t="shared" si="47"/>
        <v>0</v>
      </c>
      <c r="AW55" s="396">
        <f t="shared" si="47"/>
        <v>0</v>
      </c>
      <c r="AX55" s="396">
        <f t="shared" si="47"/>
        <v>0</v>
      </c>
      <c r="AY55" s="396">
        <f t="shared" si="47"/>
        <v>0</v>
      </c>
      <c r="AZ55" s="396">
        <f t="shared" si="47"/>
        <v>0</v>
      </c>
      <c r="BA55" s="396">
        <f t="shared" si="47"/>
        <v>0</v>
      </c>
      <c r="BB55" s="396">
        <f t="shared" si="47"/>
        <v>0</v>
      </c>
      <c r="BC55" s="396">
        <f t="shared" si="47"/>
        <v>0</v>
      </c>
      <c r="BD55" s="396">
        <f t="shared" si="47"/>
        <v>0</v>
      </c>
      <c r="BE55" s="396">
        <f t="shared" si="47"/>
        <v>0</v>
      </c>
      <c r="BF55" s="396">
        <f t="shared" si="47"/>
        <v>0</v>
      </c>
      <c r="BG55" s="396">
        <f t="shared" si="47"/>
        <v>0</v>
      </c>
      <c r="BH55" s="396">
        <f t="shared" si="47"/>
        <v>0</v>
      </c>
      <c r="BI55" s="396">
        <f t="shared" si="47"/>
        <v>0</v>
      </c>
      <c r="BJ55" s="396">
        <f t="shared" si="47"/>
        <v>0</v>
      </c>
      <c r="BK55" s="396">
        <f t="shared" si="47"/>
        <v>0</v>
      </c>
      <c r="BL55" s="396">
        <f t="shared" si="47"/>
        <v>2.0830000000000002</v>
      </c>
      <c r="BM55" s="396">
        <f t="shared" si="47"/>
        <v>0</v>
      </c>
      <c r="BN55" s="396">
        <f t="shared" si="47"/>
        <v>0</v>
      </c>
      <c r="BO55" s="396">
        <f t="shared" si="47"/>
        <v>0</v>
      </c>
      <c r="BP55" s="396">
        <f t="shared" si="47"/>
        <v>0</v>
      </c>
      <c r="BQ55" s="396">
        <f>BQ56+BQ57+BQ59+BQ60+BQ61+BQ62+BQ63+BQ64</f>
        <v>0</v>
      </c>
      <c r="BR55" s="396">
        <v>0</v>
      </c>
      <c r="BS55" s="396">
        <f>BS56+BS57+BS59+BS60+BS61+BS62+BS63+BS64</f>
        <v>1E-4</v>
      </c>
      <c r="BT55" s="396">
        <v>0</v>
      </c>
      <c r="BU55" s="396">
        <v>0</v>
      </c>
      <c r="BV55" s="396">
        <v>0</v>
      </c>
      <c r="BW55" s="396">
        <v>0</v>
      </c>
      <c r="BX55" s="396">
        <v>0</v>
      </c>
      <c r="BY55" s="396" t="s">
        <v>190</v>
      </c>
      <c r="BZ55" s="146"/>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row>
    <row r="56" spans="1:105" ht="42" customHeight="1" x14ac:dyDescent="0.25">
      <c r="A56" s="105"/>
      <c r="B56" s="450" t="s">
        <v>152</v>
      </c>
      <c r="C56" s="451" t="s">
        <v>153</v>
      </c>
      <c r="D56" s="421" t="s">
        <v>93</v>
      </c>
      <c r="E56" s="326">
        <v>0</v>
      </c>
      <c r="F56" s="326">
        <v>0</v>
      </c>
      <c r="G56" s="326">
        <v>0</v>
      </c>
      <c r="H56" s="326">
        <v>0</v>
      </c>
      <c r="I56" s="326">
        <v>0</v>
      </c>
      <c r="J56" s="326">
        <v>0</v>
      </c>
      <c r="K56" s="326">
        <v>0</v>
      </c>
      <c r="L56" s="326">
        <v>0</v>
      </c>
      <c r="M56" s="326">
        <v>0</v>
      </c>
      <c r="N56" s="326">
        <v>0</v>
      </c>
      <c r="O56" s="326">
        <v>0</v>
      </c>
      <c r="P56" s="326">
        <v>0</v>
      </c>
      <c r="Q56" s="326">
        <v>0</v>
      </c>
      <c r="R56" s="326">
        <v>0</v>
      </c>
      <c r="S56" s="326">
        <v>0</v>
      </c>
      <c r="T56" s="326">
        <v>0</v>
      </c>
      <c r="U56" s="326">
        <v>0</v>
      </c>
      <c r="V56" s="326">
        <v>0</v>
      </c>
      <c r="W56" s="326">
        <v>0</v>
      </c>
      <c r="X56" s="326">
        <v>0</v>
      </c>
      <c r="Y56" s="326">
        <v>0</v>
      </c>
      <c r="Z56" s="326">
        <v>0</v>
      </c>
      <c r="AA56" s="326">
        <v>0</v>
      </c>
      <c r="AB56" s="326">
        <v>0</v>
      </c>
      <c r="AC56" s="326">
        <v>0</v>
      </c>
      <c r="AD56" s="326">
        <v>0</v>
      </c>
      <c r="AE56" s="326">
        <v>0</v>
      </c>
      <c r="AF56" s="326">
        <v>0</v>
      </c>
      <c r="AG56" s="326">
        <v>0</v>
      </c>
      <c r="AH56" s="326">
        <v>0</v>
      </c>
      <c r="AI56" s="326">
        <v>0</v>
      </c>
      <c r="AJ56" s="326">
        <v>0</v>
      </c>
      <c r="AK56" s="326">
        <v>0</v>
      </c>
      <c r="AL56" s="326">
        <v>0</v>
      </c>
      <c r="AM56" s="326">
        <v>0</v>
      </c>
      <c r="AN56" s="326">
        <v>0</v>
      </c>
      <c r="AO56" s="326">
        <v>0</v>
      </c>
      <c r="AP56" s="326">
        <v>0</v>
      </c>
      <c r="AQ56" s="326">
        <v>0</v>
      </c>
      <c r="AR56" s="326">
        <v>0</v>
      </c>
      <c r="AS56" s="326">
        <v>0</v>
      </c>
      <c r="AT56" s="326">
        <v>0</v>
      </c>
      <c r="AU56" s="326">
        <v>0</v>
      </c>
      <c r="AV56" s="326">
        <v>0</v>
      </c>
      <c r="AW56" s="326">
        <v>0</v>
      </c>
      <c r="AX56" s="326">
        <v>0</v>
      </c>
      <c r="AY56" s="326">
        <v>0</v>
      </c>
      <c r="AZ56" s="326">
        <v>0</v>
      </c>
      <c r="BA56" s="326">
        <v>0</v>
      </c>
      <c r="BB56" s="326">
        <v>0</v>
      </c>
      <c r="BC56" s="326">
        <v>0</v>
      </c>
      <c r="BD56" s="326">
        <v>0</v>
      </c>
      <c r="BE56" s="326">
        <v>0</v>
      </c>
      <c r="BF56" s="326">
        <v>0</v>
      </c>
      <c r="BG56" s="326">
        <v>0</v>
      </c>
      <c r="BH56" s="326">
        <v>0</v>
      </c>
      <c r="BI56" s="326">
        <v>0</v>
      </c>
      <c r="BJ56" s="326">
        <v>0</v>
      </c>
      <c r="BK56" s="326">
        <v>0</v>
      </c>
      <c r="BL56" s="326">
        <v>0</v>
      </c>
      <c r="BM56" s="326">
        <v>0</v>
      </c>
      <c r="BN56" s="326">
        <v>0</v>
      </c>
      <c r="BO56" s="326">
        <v>0</v>
      </c>
      <c r="BP56" s="326">
        <v>0</v>
      </c>
      <c r="BQ56" s="326">
        <v>0</v>
      </c>
      <c r="BR56" s="326">
        <v>0</v>
      </c>
      <c r="BS56" s="326">
        <v>0</v>
      </c>
      <c r="BT56" s="326">
        <v>0</v>
      </c>
      <c r="BU56" s="326">
        <v>0</v>
      </c>
      <c r="BV56" s="326">
        <v>0</v>
      </c>
      <c r="BW56" s="326">
        <v>0</v>
      </c>
      <c r="BX56" s="326">
        <v>0</v>
      </c>
      <c r="BY56" s="326" t="s">
        <v>190</v>
      </c>
      <c r="BZ56" s="146"/>
    </row>
    <row r="57" spans="1:105" ht="42" customHeight="1" x14ac:dyDescent="0.25">
      <c r="A57" s="105"/>
      <c r="B57" s="450" t="s">
        <v>154</v>
      </c>
      <c r="C57" s="451" t="s">
        <v>155</v>
      </c>
      <c r="D57" s="421" t="s">
        <v>93</v>
      </c>
      <c r="E57" s="326">
        <f>SUBTOTAL(9,E58)</f>
        <v>2.0833333333333335</v>
      </c>
      <c r="F57" s="326">
        <f t="shared" ref="F57:V57" si="48">SUBTOTAL(9,F58)</f>
        <v>1.3999999999999999E-4</v>
      </c>
      <c r="G57" s="326">
        <f t="shared" si="48"/>
        <v>0</v>
      </c>
      <c r="H57" s="326">
        <f t="shared" si="48"/>
        <v>0</v>
      </c>
      <c r="I57" s="326">
        <f t="shared" si="48"/>
        <v>0</v>
      </c>
      <c r="J57" s="326">
        <f t="shared" si="48"/>
        <v>0</v>
      </c>
      <c r="K57" s="326">
        <f t="shared" si="48"/>
        <v>0</v>
      </c>
      <c r="L57" s="326">
        <f t="shared" si="48"/>
        <v>0</v>
      </c>
      <c r="M57" s="326">
        <f t="shared" si="48"/>
        <v>0</v>
      </c>
      <c r="N57" s="326">
        <f t="shared" si="48"/>
        <v>0</v>
      </c>
      <c r="O57" s="326">
        <f t="shared" si="48"/>
        <v>0</v>
      </c>
      <c r="P57" s="326">
        <f t="shared" si="48"/>
        <v>0</v>
      </c>
      <c r="Q57" s="326">
        <f t="shared" si="48"/>
        <v>0</v>
      </c>
      <c r="R57" s="326">
        <f t="shared" si="48"/>
        <v>0</v>
      </c>
      <c r="S57" s="326">
        <f t="shared" si="48"/>
        <v>0</v>
      </c>
      <c r="T57" s="326">
        <f t="shared" si="48"/>
        <v>0</v>
      </c>
      <c r="U57" s="326">
        <f t="shared" si="48"/>
        <v>0</v>
      </c>
      <c r="V57" s="326">
        <f t="shared" si="48"/>
        <v>2.0830000000000002</v>
      </c>
      <c r="W57" s="326">
        <f t="shared" ref="W57:BB57" si="49">SUBTOTAL(9,W58)</f>
        <v>0</v>
      </c>
      <c r="X57" s="326">
        <f t="shared" si="49"/>
        <v>0</v>
      </c>
      <c r="Y57" s="326">
        <f t="shared" si="49"/>
        <v>0</v>
      </c>
      <c r="Z57" s="326">
        <f t="shared" si="49"/>
        <v>0</v>
      </c>
      <c r="AA57" s="326">
        <f t="shared" si="49"/>
        <v>0</v>
      </c>
      <c r="AB57" s="326">
        <f t="shared" si="49"/>
        <v>0</v>
      </c>
      <c r="AC57" s="326">
        <f t="shared" si="49"/>
        <v>1.0000000000000001E-5</v>
      </c>
      <c r="AD57" s="326">
        <f t="shared" si="49"/>
        <v>0</v>
      </c>
      <c r="AE57" s="326">
        <f t="shared" si="49"/>
        <v>0</v>
      </c>
      <c r="AF57" s="326">
        <f t="shared" si="49"/>
        <v>0</v>
      </c>
      <c r="AG57" s="326">
        <f t="shared" si="49"/>
        <v>0</v>
      </c>
      <c r="AH57" s="326">
        <f t="shared" si="49"/>
        <v>0</v>
      </c>
      <c r="AI57" s="326">
        <f t="shared" si="49"/>
        <v>0</v>
      </c>
      <c r="AJ57" s="326">
        <f t="shared" si="49"/>
        <v>0</v>
      </c>
      <c r="AK57" s="326">
        <f t="shared" si="49"/>
        <v>0</v>
      </c>
      <c r="AL57" s="326">
        <f t="shared" si="49"/>
        <v>0</v>
      </c>
      <c r="AM57" s="326">
        <f t="shared" si="49"/>
        <v>0</v>
      </c>
      <c r="AN57" s="326">
        <f t="shared" si="49"/>
        <v>0</v>
      </c>
      <c r="AO57" s="326">
        <f t="shared" si="49"/>
        <v>0</v>
      </c>
      <c r="AP57" s="326">
        <f t="shared" si="49"/>
        <v>0</v>
      </c>
      <c r="AQ57" s="326">
        <f t="shared" si="49"/>
        <v>0</v>
      </c>
      <c r="AR57" s="326">
        <f t="shared" si="49"/>
        <v>0</v>
      </c>
      <c r="AS57" s="326">
        <f t="shared" si="49"/>
        <v>0</v>
      </c>
      <c r="AT57" s="326">
        <f t="shared" si="49"/>
        <v>0</v>
      </c>
      <c r="AU57" s="326">
        <f t="shared" si="49"/>
        <v>0</v>
      </c>
      <c r="AV57" s="326">
        <f t="shared" si="49"/>
        <v>0</v>
      </c>
      <c r="AW57" s="326">
        <f t="shared" si="49"/>
        <v>0</v>
      </c>
      <c r="AX57" s="326">
        <f t="shared" si="49"/>
        <v>0</v>
      </c>
      <c r="AY57" s="326">
        <f t="shared" si="49"/>
        <v>0</v>
      </c>
      <c r="AZ57" s="326">
        <f t="shared" si="49"/>
        <v>0</v>
      </c>
      <c r="BA57" s="326">
        <f t="shared" si="49"/>
        <v>0</v>
      </c>
      <c r="BB57" s="326">
        <f t="shared" si="49"/>
        <v>0</v>
      </c>
      <c r="BC57" s="326">
        <f t="shared" ref="BC57:BX57" si="50">SUBTOTAL(9,BC58)</f>
        <v>0</v>
      </c>
      <c r="BD57" s="326">
        <f t="shared" si="50"/>
        <v>0</v>
      </c>
      <c r="BE57" s="326">
        <f t="shared" si="50"/>
        <v>0</v>
      </c>
      <c r="BF57" s="326">
        <f t="shared" si="50"/>
        <v>0</v>
      </c>
      <c r="BG57" s="326">
        <f t="shared" si="50"/>
        <v>0</v>
      </c>
      <c r="BH57" s="326">
        <f t="shared" si="50"/>
        <v>0</v>
      </c>
      <c r="BI57" s="326">
        <f t="shared" si="50"/>
        <v>0</v>
      </c>
      <c r="BJ57" s="326">
        <f t="shared" si="50"/>
        <v>0</v>
      </c>
      <c r="BK57" s="326">
        <f t="shared" si="50"/>
        <v>0</v>
      </c>
      <c r="BL57" s="326">
        <f t="shared" si="50"/>
        <v>2.0830000000000002</v>
      </c>
      <c r="BM57" s="326">
        <f t="shared" si="50"/>
        <v>0</v>
      </c>
      <c r="BN57" s="326">
        <f t="shared" si="50"/>
        <v>0</v>
      </c>
      <c r="BO57" s="326">
        <f t="shared" si="50"/>
        <v>0</v>
      </c>
      <c r="BP57" s="326">
        <f t="shared" si="50"/>
        <v>0</v>
      </c>
      <c r="BQ57" s="326">
        <f t="shared" si="50"/>
        <v>0</v>
      </c>
      <c r="BR57" s="326">
        <f t="shared" si="50"/>
        <v>0</v>
      </c>
      <c r="BS57" s="326">
        <f t="shared" si="50"/>
        <v>1E-4</v>
      </c>
      <c r="BT57" s="326">
        <f t="shared" si="50"/>
        <v>0</v>
      </c>
      <c r="BU57" s="326">
        <f t="shared" si="50"/>
        <v>0</v>
      </c>
      <c r="BV57" s="326">
        <f t="shared" si="50"/>
        <v>0</v>
      </c>
      <c r="BW57" s="326">
        <f t="shared" si="50"/>
        <v>0</v>
      </c>
      <c r="BX57" s="326">
        <f t="shared" si="50"/>
        <v>0</v>
      </c>
      <c r="BY57" s="326" t="s">
        <v>190</v>
      </c>
      <c r="BZ57" s="146"/>
    </row>
    <row r="58" spans="1:105" s="466" customFormat="1" ht="33" customHeight="1" x14ac:dyDescent="0.25">
      <c r="B58" s="407" t="s">
        <v>154</v>
      </c>
      <c r="C58" s="453" t="s">
        <v>734</v>
      </c>
      <c r="D58" s="76" t="s">
        <v>841</v>
      </c>
      <c r="E58" s="77">
        <f>'С № 3'!AN58</f>
        <v>2.0833333333333335</v>
      </c>
      <c r="F58" s="77">
        <v>1.3999999999999999E-4</v>
      </c>
      <c r="G58" s="77"/>
      <c r="H58" s="77"/>
      <c r="I58" s="77"/>
      <c r="J58" s="77"/>
      <c r="K58" s="77"/>
      <c r="L58" s="77"/>
      <c r="M58" s="77"/>
      <c r="N58" s="77"/>
      <c r="O58" s="77"/>
      <c r="P58" s="77"/>
      <c r="Q58" s="77"/>
      <c r="R58" s="77"/>
      <c r="S58" s="77"/>
      <c r="T58" s="77"/>
      <c r="U58" s="77"/>
      <c r="V58" s="77">
        <v>2.0830000000000002</v>
      </c>
      <c r="W58" s="77"/>
      <c r="X58" s="77"/>
      <c r="Y58" s="77"/>
      <c r="Z58" s="77"/>
      <c r="AA58" s="77"/>
      <c r="AB58" s="77"/>
      <c r="AC58" s="77">
        <f>'С № 3'!AE58</f>
        <v>1.0000000000000001E-5</v>
      </c>
      <c r="AD58" s="77"/>
      <c r="AE58" s="77"/>
      <c r="AF58" s="77"/>
      <c r="AG58" s="77"/>
      <c r="AH58" s="77"/>
      <c r="AI58" s="77"/>
      <c r="AJ58" s="77">
        <f>'С № 3'!AF58</f>
        <v>0</v>
      </c>
      <c r="AK58" s="77"/>
      <c r="AL58" s="77"/>
      <c r="AM58" s="77"/>
      <c r="AN58" s="77"/>
      <c r="AO58" s="77"/>
      <c r="AP58" s="77"/>
      <c r="AQ58" s="77"/>
      <c r="AR58" s="77"/>
      <c r="AS58" s="77"/>
      <c r="AT58" s="77"/>
      <c r="AU58" s="77"/>
      <c r="AV58" s="77"/>
      <c r="AW58" s="77"/>
      <c r="AX58" s="77">
        <f>'С № 3'!AH58</f>
        <v>0</v>
      </c>
      <c r="AY58" s="77"/>
      <c r="AZ58" s="77"/>
      <c r="BA58" s="77"/>
      <c r="BB58" s="77"/>
      <c r="BC58" s="77"/>
      <c r="BD58" s="77"/>
      <c r="BE58" s="77"/>
      <c r="BF58" s="77"/>
      <c r="BG58" s="77"/>
      <c r="BH58" s="77"/>
      <c r="BI58" s="77"/>
      <c r="BJ58" s="77"/>
      <c r="BK58" s="77"/>
      <c r="BL58" s="77">
        <f t="shared" ref="BL58:BQ58" si="51">H58+V58+AJ58+AX58</f>
        <v>2.0830000000000002</v>
      </c>
      <c r="BM58" s="77">
        <f t="shared" si="51"/>
        <v>0</v>
      </c>
      <c r="BN58" s="77">
        <f t="shared" si="51"/>
        <v>0</v>
      </c>
      <c r="BO58" s="77">
        <f t="shared" si="51"/>
        <v>0</v>
      </c>
      <c r="BP58" s="77">
        <f t="shared" si="51"/>
        <v>0</v>
      </c>
      <c r="BQ58" s="77">
        <f t="shared" si="51"/>
        <v>0</v>
      </c>
      <c r="BR58" s="77"/>
      <c r="BS58" s="77">
        <v>1E-4</v>
      </c>
      <c r="BT58" s="77"/>
      <c r="BU58" s="77"/>
      <c r="BV58" s="77"/>
      <c r="BW58" s="77"/>
      <c r="BX58" s="77"/>
      <c r="BY58" s="77"/>
      <c r="BZ58" s="112"/>
    </row>
    <row r="59" spans="1:105" ht="42" customHeight="1" x14ac:dyDescent="0.25">
      <c r="A59" s="105"/>
      <c r="B59" s="421" t="s">
        <v>156</v>
      </c>
      <c r="C59" s="422" t="s">
        <v>157</v>
      </c>
      <c r="D59" s="421" t="s">
        <v>93</v>
      </c>
      <c r="E59" s="326">
        <v>0</v>
      </c>
      <c r="F59" s="326">
        <v>0</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c r="AN59" s="326">
        <v>0</v>
      </c>
      <c r="AO59" s="326">
        <v>0</v>
      </c>
      <c r="AP59" s="326">
        <v>0</v>
      </c>
      <c r="AQ59" s="326">
        <v>0</v>
      </c>
      <c r="AR59" s="326">
        <v>0</v>
      </c>
      <c r="AS59" s="326">
        <v>0</v>
      </c>
      <c r="AT59" s="326">
        <v>0</v>
      </c>
      <c r="AU59" s="326">
        <v>0</v>
      </c>
      <c r="AV59" s="326">
        <v>0</v>
      </c>
      <c r="AW59" s="326">
        <v>0</v>
      </c>
      <c r="AX59" s="326">
        <v>0</v>
      </c>
      <c r="AY59" s="326">
        <v>0</v>
      </c>
      <c r="AZ59" s="326">
        <v>0</v>
      </c>
      <c r="BA59" s="326">
        <v>0</v>
      </c>
      <c r="BB59" s="326">
        <v>0</v>
      </c>
      <c r="BC59" s="326">
        <v>0</v>
      </c>
      <c r="BD59" s="326">
        <v>0</v>
      </c>
      <c r="BE59" s="326">
        <v>0</v>
      </c>
      <c r="BF59" s="326">
        <v>0</v>
      </c>
      <c r="BG59" s="326">
        <v>0</v>
      </c>
      <c r="BH59" s="326">
        <v>0</v>
      </c>
      <c r="BI59" s="326">
        <v>0</v>
      </c>
      <c r="BJ59" s="326">
        <v>0</v>
      </c>
      <c r="BK59" s="326">
        <v>0</v>
      </c>
      <c r="BL59" s="326">
        <v>0</v>
      </c>
      <c r="BM59" s="326">
        <v>0</v>
      </c>
      <c r="BN59" s="326">
        <v>0</v>
      </c>
      <c r="BO59" s="326">
        <v>0</v>
      </c>
      <c r="BP59" s="326">
        <v>0</v>
      </c>
      <c r="BQ59" s="326">
        <v>0</v>
      </c>
      <c r="BR59" s="326">
        <v>0</v>
      </c>
      <c r="BS59" s="326">
        <v>0</v>
      </c>
      <c r="BT59" s="326">
        <v>0</v>
      </c>
      <c r="BU59" s="326">
        <v>0</v>
      </c>
      <c r="BV59" s="326">
        <v>0</v>
      </c>
      <c r="BW59" s="326">
        <v>0</v>
      </c>
      <c r="BX59" s="326">
        <v>0</v>
      </c>
      <c r="BY59" s="208" t="s">
        <v>190</v>
      </c>
      <c r="BZ59" s="146"/>
    </row>
    <row r="60" spans="1:105" ht="42" customHeight="1" x14ac:dyDescent="0.25">
      <c r="A60" s="105"/>
      <c r="B60" s="421" t="s">
        <v>158</v>
      </c>
      <c r="C60" s="422" t="s">
        <v>159</v>
      </c>
      <c r="D60" s="421" t="s">
        <v>93</v>
      </c>
      <c r="E60" s="326">
        <v>0</v>
      </c>
      <c r="F60" s="326">
        <v>0</v>
      </c>
      <c r="G60" s="326">
        <v>0</v>
      </c>
      <c r="H60" s="326">
        <v>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c r="AN60" s="326">
        <v>0</v>
      </c>
      <c r="AO60" s="326">
        <v>0</v>
      </c>
      <c r="AP60" s="326">
        <v>0</v>
      </c>
      <c r="AQ60" s="326">
        <v>0</v>
      </c>
      <c r="AR60" s="326">
        <v>0</v>
      </c>
      <c r="AS60" s="326">
        <v>0</v>
      </c>
      <c r="AT60" s="326">
        <v>0</v>
      </c>
      <c r="AU60" s="326">
        <v>0</v>
      </c>
      <c r="AV60" s="326">
        <v>0</v>
      </c>
      <c r="AW60" s="326">
        <v>0</v>
      </c>
      <c r="AX60" s="326">
        <v>0</v>
      </c>
      <c r="AY60" s="326">
        <v>0</v>
      </c>
      <c r="AZ60" s="326">
        <v>0</v>
      </c>
      <c r="BA60" s="326">
        <v>0</v>
      </c>
      <c r="BB60" s="326">
        <v>0</v>
      </c>
      <c r="BC60" s="326">
        <v>0</v>
      </c>
      <c r="BD60" s="326">
        <v>0</v>
      </c>
      <c r="BE60" s="326">
        <v>0</v>
      </c>
      <c r="BF60" s="326">
        <v>0</v>
      </c>
      <c r="BG60" s="326">
        <v>0</v>
      </c>
      <c r="BH60" s="326">
        <v>0</v>
      </c>
      <c r="BI60" s="326">
        <v>0</v>
      </c>
      <c r="BJ60" s="326">
        <v>0</v>
      </c>
      <c r="BK60" s="326">
        <v>0</v>
      </c>
      <c r="BL60" s="326">
        <v>0</v>
      </c>
      <c r="BM60" s="326">
        <v>0</v>
      </c>
      <c r="BN60" s="326">
        <v>0</v>
      </c>
      <c r="BO60" s="326">
        <v>0</v>
      </c>
      <c r="BP60" s="326">
        <v>0</v>
      </c>
      <c r="BQ60" s="326">
        <v>0</v>
      </c>
      <c r="BR60" s="326">
        <v>0</v>
      </c>
      <c r="BS60" s="326">
        <v>0</v>
      </c>
      <c r="BT60" s="326">
        <v>0</v>
      </c>
      <c r="BU60" s="326">
        <v>0</v>
      </c>
      <c r="BV60" s="326">
        <v>0</v>
      </c>
      <c r="BW60" s="326">
        <v>0</v>
      </c>
      <c r="BX60" s="326">
        <v>0</v>
      </c>
      <c r="BY60" s="326" t="s">
        <v>190</v>
      </c>
      <c r="BZ60" s="146"/>
    </row>
    <row r="61" spans="1:105" ht="42" customHeight="1" x14ac:dyDescent="0.25">
      <c r="A61" s="105"/>
      <c r="B61" s="421" t="s">
        <v>160</v>
      </c>
      <c r="C61" s="422" t="s">
        <v>161</v>
      </c>
      <c r="D61" s="421"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c r="AN61" s="326">
        <v>0</v>
      </c>
      <c r="AO61" s="326">
        <v>0</v>
      </c>
      <c r="AP61" s="326">
        <v>0</v>
      </c>
      <c r="AQ61" s="326">
        <v>0</v>
      </c>
      <c r="AR61" s="326">
        <v>0</v>
      </c>
      <c r="AS61" s="326">
        <v>0</v>
      </c>
      <c r="AT61" s="326">
        <v>0</v>
      </c>
      <c r="AU61" s="326">
        <v>0</v>
      </c>
      <c r="AV61" s="326">
        <v>0</v>
      </c>
      <c r="AW61" s="326">
        <v>0</v>
      </c>
      <c r="AX61" s="326">
        <v>0</v>
      </c>
      <c r="AY61" s="326">
        <v>0</v>
      </c>
      <c r="AZ61" s="326">
        <v>0</v>
      </c>
      <c r="BA61" s="326">
        <v>0</v>
      </c>
      <c r="BB61" s="326">
        <v>0</v>
      </c>
      <c r="BC61" s="326">
        <v>0</v>
      </c>
      <c r="BD61" s="326">
        <v>0</v>
      </c>
      <c r="BE61" s="326">
        <v>0</v>
      </c>
      <c r="BF61" s="326">
        <v>0</v>
      </c>
      <c r="BG61" s="326">
        <v>0</v>
      </c>
      <c r="BH61" s="326">
        <v>0</v>
      </c>
      <c r="BI61" s="326">
        <v>0</v>
      </c>
      <c r="BJ61" s="326">
        <v>0</v>
      </c>
      <c r="BK61" s="326">
        <v>0</v>
      </c>
      <c r="BL61" s="326">
        <v>0</v>
      </c>
      <c r="BM61" s="326">
        <v>0</v>
      </c>
      <c r="BN61" s="326">
        <v>0</v>
      </c>
      <c r="BO61" s="326">
        <v>0</v>
      </c>
      <c r="BP61" s="326">
        <v>0</v>
      </c>
      <c r="BQ61" s="326">
        <v>0</v>
      </c>
      <c r="BR61" s="326">
        <v>0</v>
      </c>
      <c r="BS61" s="326">
        <v>0</v>
      </c>
      <c r="BT61" s="326">
        <v>0</v>
      </c>
      <c r="BU61" s="326">
        <v>0</v>
      </c>
      <c r="BV61" s="326">
        <v>0</v>
      </c>
      <c r="BW61" s="326">
        <v>0</v>
      </c>
      <c r="BX61" s="326">
        <v>0</v>
      </c>
      <c r="BY61" s="326">
        <v>0</v>
      </c>
      <c r="BZ61" s="146" t="e">
        <f>SUM(#REF!)</f>
        <v>#REF!</v>
      </c>
      <c r="CA61" s="105" t="e">
        <f>SUM(#REF!)</f>
        <v>#REF!</v>
      </c>
      <c r="CB61" s="105" t="e">
        <f>SUM(#REF!)</f>
        <v>#REF!</v>
      </c>
      <c r="CC61" s="105" t="e">
        <f>SUM(#REF!)</f>
        <v>#REF!</v>
      </c>
      <c r="CD61" s="105" t="e">
        <f>SUM(#REF!)</f>
        <v>#REF!</v>
      </c>
      <c r="CE61" s="105" t="e">
        <f>SUM(#REF!)</f>
        <v>#REF!</v>
      </c>
      <c r="CF61" s="105" t="e">
        <f>SUM(#REF!)</f>
        <v>#REF!</v>
      </c>
      <c r="CG61" s="105" t="e">
        <f>SUM(#REF!)</f>
        <v>#REF!</v>
      </c>
      <c r="CH61" s="105" t="e">
        <f>SUM(#REF!)</f>
        <v>#REF!</v>
      </c>
      <c r="CI61" s="105" t="e">
        <f>SUM(#REF!)</f>
        <v>#REF!</v>
      </c>
      <c r="CJ61" s="105" t="e">
        <f>SUM(#REF!)</f>
        <v>#REF!</v>
      </c>
      <c r="CK61" s="105" t="e">
        <f>SUM(#REF!)</f>
        <v>#REF!</v>
      </c>
      <c r="CL61" s="105" t="e">
        <f>SUM(#REF!)</f>
        <v>#REF!</v>
      </c>
      <c r="CM61" s="105" t="e">
        <f>SUM(#REF!)</f>
        <v>#REF!</v>
      </c>
      <c r="CN61" s="105" t="e">
        <f>SUM(#REF!)</f>
        <v>#REF!</v>
      </c>
      <c r="CO61" s="105" t="e">
        <f>SUM(#REF!)</f>
        <v>#REF!</v>
      </c>
      <c r="CP61" s="105" t="e">
        <f>SUM(#REF!)</f>
        <v>#REF!</v>
      </c>
      <c r="CQ61" s="105" t="e">
        <f>SUM(#REF!)</f>
        <v>#REF!</v>
      </c>
      <c r="CR61" s="105" t="e">
        <f>SUM(#REF!)</f>
        <v>#REF!</v>
      </c>
      <c r="CS61" s="105" t="e">
        <f>SUM(#REF!)</f>
        <v>#REF!</v>
      </c>
      <c r="CT61" s="105" t="e">
        <f>SUM(#REF!)</f>
        <v>#REF!</v>
      </c>
      <c r="CU61" s="105" t="e">
        <f>SUM(#REF!)</f>
        <v>#REF!</v>
      </c>
      <c r="CV61" s="105" t="e">
        <f>SUM(#REF!)</f>
        <v>#REF!</v>
      </c>
      <c r="CW61" s="104" t="e">
        <f>SUM(#REF!)</f>
        <v>#REF!</v>
      </c>
      <c r="CX61" s="104" t="e">
        <f>SUM(#REF!)</f>
        <v>#REF!</v>
      </c>
      <c r="CY61" s="104" t="e">
        <f>SUM(#REF!)</f>
        <v>#REF!</v>
      </c>
      <c r="CZ61" s="104" t="e">
        <f>SUM(#REF!)</f>
        <v>#REF!</v>
      </c>
      <c r="DA61" s="104" t="s">
        <v>190</v>
      </c>
    </row>
    <row r="62" spans="1:105" ht="42" customHeight="1" x14ac:dyDescent="0.25">
      <c r="A62" s="105"/>
      <c r="B62" s="421" t="s">
        <v>165</v>
      </c>
      <c r="C62" s="422" t="s">
        <v>166</v>
      </c>
      <c r="D62" s="421"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c r="AN62" s="326">
        <v>0</v>
      </c>
      <c r="AO62" s="326">
        <v>0</v>
      </c>
      <c r="AP62" s="326">
        <v>0</v>
      </c>
      <c r="AQ62" s="326">
        <v>0</v>
      </c>
      <c r="AR62" s="326">
        <v>0</v>
      </c>
      <c r="AS62" s="326">
        <v>0</v>
      </c>
      <c r="AT62" s="326">
        <v>0</v>
      </c>
      <c r="AU62" s="326">
        <v>0</v>
      </c>
      <c r="AV62" s="326">
        <v>0</v>
      </c>
      <c r="AW62" s="326">
        <v>0</v>
      </c>
      <c r="AX62" s="326">
        <v>0</v>
      </c>
      <c r="AY62" s="326">
        <v>0</v>
      </c>
      <c r="AZ62" s="326">
        <v>0</v>
      </c>
      <c r="BA62" s="326">
        <v>0</v>
      </c>
      <c r="BB62" s="326">
        <v>0</v>
      </c>
      <c r="BC62" s="326">
        <v>0</v>
      </c>
      <c r="BD62" s="326">
        <v>0</v>
      </c>
      <c r="BE62" s="326">
        <v>0</v>
      </c>
      <c r="BF62" s="326">
        <v>0</v>
      </c>
      <c r="BG62" s="326">
        <v>0</v>
      </c>
      <c r="BH62" s="326">
        <v>0</v>
      </c>
      <c r="BI62" s="326">
        <v>0</v>
      </c>
      <c r="BJ62" s="326">
        <v>0</v>
      </c>
      <c r="BK62" s="326">
        <v>0</v>
      </c>
      <c r="BL62" s="326">
        <v>0</v>
      </c>
      <c r="BM62" s="326">
        <v>0</v>
      </c>
      <c r="BN62" s="326">
        <v>0</v>
      </c>
      <c r="BO62" s="326">
        <v>0</v>
      </c>
      <c r="BP62" s="326">
        <v>0</v>
      </c>
      <c r="BQ62" s="326">
        <v>0</v>
      </c>
      <c r="BR62" s="326">
        <v>0</v>
      </c>
      <c r="BS62" s="326">
        <v>0</v>
      </c>
      <c r="BT62" s="326">
        <v>0</v>
      </c>
      <c r="BU62" s="326">
        <v>0</v>
      </c>
      <c r="BV62" s="326">
        <v>0</v>
      </c>
      <c r="BW62" s="326">
        <v>0</v>
      </c>
      <c r="BX62" s="326">
        <v>0</v>
      </c>
      <c r="BY62" s="326" t="s">
        <v>190</v>
      </c>
      <c r="BZ62" s="146"/>
    </row>
    <row r="63" spans="1:105" ht="42" customHeight="1" x14ac:dyDescent="0.25">
      <c r="A63" s="105"/>
      <c r="B63" s="450" t="s">
        <v>167</v>
      </c>
      <c r="C63" s="451" t="s">
        <v>168</v>
      </c>
      <c r="D63" s="421" t="s">
        <v>93</v>
      </c>
      <c r="E63" s="326">
        <v>0</v>
      </c>
      <c r="F63" s="326">
        <v>0</v>
      </c>
      <c r="G63" s="326">
        <v>0</v>
      </c>
      <c r="H63" s="326">
        <v>0</v>
      </c>
      <c r="I63" s="326">
        <v>0</v>
      </c>
      <c r="J63" s="326">
        <v>0</v>
      </c>
      <c r="K63" s="326">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c r="AB63" s="326">
        <v>0</v>
      </c>
      <c r="AC63" s="326">
        <v>0</v>
      </c>
      <c r="AD63" s="326">
        <v>0</v>
      </c>
      <c r="AE63" s="326">
        <v>0</v>
      </c>
      <c r="AF63" s="326">
        <v>0</v>
      </c>
      <c r="AG63" s="326">
        <v>0</v>
      </c>
      <c r="AH63" s="326">
        <v>0</v>
      </c>
      <c r="AI63" s="326">
        <v>0</v>
      </c>
      <c r="AJ63" s="326">
        <v>0</v>
      </c>
      <c r="AK63" s="326">
        <v>0</v>
      </c>
      <c r="AL63" s="326">
        <v>0</v>
      </c>
      <c r="AM63" s="326">
        <v>0</v>
      </c>
      <c r="AN63" s="326">
        <v>0</v>
      </c>
      <c r="AO63" s="326">
        <v>0</v>
      </c>
      <c r="AP63" s="326">
        <v>0</v>
      </c>
      <c r="AQ63" s="326">
        <v>0</v>
      </c>
      <c r="AR63" s="326">
        <v>0</v>
      </c>
      <c r="AS63" s="326">
        <v>0</v>
      </c>
      <c r="AT63" s="326">
        <v>0</v>
      </c>
      <c r="AU63" s="326">
        <v>0</v>
      </c>
      <c r="AV63" s="326">
        <v>0</v>
      </c>
      <c r="AW63" s="326">
        <v>0</v>
      </c>
      <c r="AX63" s="326">
        <v>0</v>
      </c>
      <c r="AY63" s="326">
        <v>0</v>
      </c>
      <c r="AZ63" s="326">
        <v>0</v>
      </c>
      <c r="BA63" s="326">
        <v>0</v>
      </c>
      <c r="BB63" s="326">
        <v>0</v>
      </c>
      <c r="BC63" s="326">
        <v>0</v>
      </c>
      <c r="BD63" s="326">
        <v>0</v>
      </c>
      <c r="BE63" s="326">
        <v>0</v>
      </c>
      <c r="BF63" s="326">
        <v>0</v>
      </c>
      <c r="BG63" s="326">
        <v>0</v>
      </c>
      <c r="BH63" s="326">
        <v>0</v>
      </c>
      <c r="BI63" s="326">
        <v>0</v>
      </c>
      <c r="BJ63" s="326">
        <v>0</v>
      </c>
      <c r="BK63" s="326">
        <v>0</v>
      </c>
      <c r="BL63" s="326">
        <v>0</v>
      </c>
      <c r="BM63" s="326">
        <v>0</v>
      </c>
      <c r="BN63" s="326">
        <v>0</v>
      </c>
      <c r="BO63" s="326">
        <v>0</v>
      </c>
      <c r="BP63" s="326">
        <v>0</v>
      </c>
      <c r="BQ63" s="326">
        <v>0</v>
      </c>
      <c r="BR63" s="326">
        <v>0</v>
      </c>
      <c r="BS63" s="326">
        <v>0</v>
      </c>
      <c r="BT63" s="326">
        <v>0</v>
      </c>
      <c r="BU63" s="326">
        <v>0</v>
      </c>
      <c r="BV63" s="326">
        <v>0</v>
      </c>
      <c r="BW63" s="326">
        <v>0</v>
      </c>
      <c r="BX63" s="326">
        <v>0</v>
      </c>
      <c r="BY63" s="326" t="s">
        <v>190</v>
      </c>
      <c r="BZ63" s="146"/>
    </row>
    <row r="64" spans="1:105" ht="42" customHeight="1" x14ac:dyDescent="0.25">
      <c r="A64" s="105"/>
      <c r="B64" s="450" t="s">
        <v>169</v>
      </c>
      <c r="C64" s="451" t="s">
        <v>170</v>
      </c>
      <c r="D64" s="421" t="s">
        <v>93</v>
      </c>
      <c r="E64" s="326">
        <v>0</v>
      </c>
      <c r="F64" s="326">
        <v>0</v>
      </c>
      <c r="G64" s="326">
        <v>0</v>
      </c>
      <c r="H64" s="326">
        <v>0</v>
      </c>
      <c r="I64" s="326">
        <v>0</v>
      </c>
      <c r="J64" s="326">
        <v>0</v>
      </c>
      <c r="K64" s="326">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c r="AE64" s="326">
        <v>0</v>
      </c>
      <c r="AF64" s="326">
        <v>0</v>
      </c>
      <c r="AG64" s="326">
        <v>0</v>
      </c>
      <c r="AH64" s="326">
        <v>0</v>
      </c>
      <c r="AI64" s="326">
        <v>0</v>
      </c>
      <c r="AJ64" s="326">
        <v>0</v>
      </c>
      <c r="AK64" s="326">
        <v>0</v>
      </c>
      <c r="AL64" s="326">
        <v>0</v>
      </c>
      <c r="AM64" s="326">
        <v>0</v>
      </c>
      <c r="AN64" s="326">
        <v>0</v>
      </c>
      <c r="AO64" s="326">
        <v>0</v>
      </c>
      <c r="AP64" s="326">
        <v>0</v>
      </c>
      <c r="AQ64" s="326">
        <v>0</v>
      </c>
      <c r="AR64" s="326">
        <v>0</v>
      </c>
      <c r="AS64" s="326">
        <v>0</v>
      </c>
      <c r="AT64" s="326">
        <v>0</v>
      </c>
      <c r="AU64" s="326">
        <v>0</v>
      </c>
      <c r="AV64" s="326">
        <v>0</v>
      </c>
      <c r="AW64" s="326">
        <v>0</v>
      </c>
      <c r="AX64" s="326">
        <v>0</v>
      </c>
      <c r="AY64" s="326">
        <v>0</v>
      </c>
      <c r="AZ64" s="326">
        <v>0</v>
      </c>
      <c r="BA64" s="326">
        <v>0</v>
      </c>
      <c r="BB64" s="326">
        <v>0</v>
      </c>
      <c r="BC64" s="326">
        <v>0</v>
      </c>
      <c r="BD64" s="326">
        <v>0</v>
      </c>
      <c r="BE64" s="326">
        <v>0</v>
      </c>
      <c r="BF64" s="326">
        <v>0</v>
      </c>
      <c r="BG64" s="326">
        <v>0</v>
      </c>
      <c r="BH64" s="326">
        <v>0</v>
      </c>
      <c r="BI64" s="326">
        <v>0</v>
      </c>
      <c r="BJ64" s="326">
        <v>0</v>
      </c>
      <c r="BK64" s="326">
        <v>0</v>
      </c>
      <c r="BL64" s="326">
        <v>0</v>
      </c>
      <c r="BM64" s="326">
        <v>0</v>
      </c>
      <c r="BN64" s="326">
        <v>0</v>
      </c>
      <c r="BO64" s="326">
        <v>0</v>
      </c>
      <c r="BP64" s="326">
        <v>0</v>
      </c>
      <c r="BQ64" s="326">
        <v>0</v>
      </c>
      <c r="BR64" s="326">
        <v>0</v>
      </c>
      <c r="BS64" s="326">
        <v>0</v>
      </c>
      <c r="BT64" s="326">
        <v>0</v>
      </c>
      <c r="BU64" s="326">
        <v>0</v>
      </c>
      <c r="BV64" s="326">
        <v>0</v>
      </c>
      <c r="BW64" s="326">
        <v>0</v>
      </c>
      <c r="BX64" s="326">
        <v>0</v>
      </c>
      <c r="BY64" s="326" t="s">
        <v>190</v>
      </c>
      <c r="BZ64" s="146"/>
    </row>
    <row r="65" spans="1:78" ht="48" customHeight="1" x14ac:dyDescent="0.25">
      <c r="A65" s="105"/>
      <c r="B65" s="394" t="s">
        <v>171</v>
      </c>
      <c r="C65" s="395" t="s">
        <v>172</v>
      </c>
      <c r="D65" s="394" t="s">
        <v>93</v>
      </c>
      <c r="E65" s="396">
        <f>E66+E67</f>
        <v>0</v>
      </c>
      <c r="F65" s="396">
        <f>F66+F67</f>
        <v>0</v>
      </c>
      <c r="G65" s="396">
        <v>0</v>
      </c>
      <c r="H65" s="396">
        <f t="shared" ref="H65:BS65" si="52">H66+H67</f>
        <v>0</v>
      </c>
      <c r="I65" s="396">
        <f t="shared" si="52"/>
        <v>0</v>
      </c>
      <c r="J65" s="396">
        <f t="shared" si="52"/>
        <v>0</v>
      </c>
      <c r="K65" s="396">
        <f t="shared" si="52"/>
        <v>0</v>
      </c>
      <c r="L65" s="396">
        <f t="shared" si="52"/>
        <v>0</v>
      </c>
      <c r="M65" s="396">
        <f t="shared" si="52"/>
        <v>0</v>
      </c>
      <c r="N65" s="396">
        <f t="shared" si="52"/>
        <v>0</v>
      </c>
      <c r="O65" s="396">
        <f t="shared" si="52"/>
        <v>0</v>
      </c>
      <c r="P65" s="396">
        <f t="shared" si="52"/>
        <v>0</v>
      </c>
      <c r="Q65" s="396">
        <f t="shared" si="52"/>
        <v>0</v>
      </c>
      <c r="R65" s="396">
        <f t="shared" si="52"/>
        <v>0</v>
      </c>
      <c r="S65" s="396">
        <f t="shared" si="52"/>
        <v>0</v>
      </c>
      <c r="T65" s="396">
        <f t="shared" si="52"/>
        <v>0</v>
      </c>
      <c r="U65" s="396">
        <f t="shared" si="52"/>
        <v>0</v>
      </c>
      <c r="V65" s="396">
        <f t="shared" si="52"/>
        <v>0</v>
      </c>
      <c r="W65" s="396">
        <f t="shared" si="52"/>
        <v>0</v>
      </c>
      <c r="X65" s="396">
        <f t="shared" si="52"/>
        <v>0</v>
      </c>
      <c r="Y65" s="396">
        <f t="shared" si="52"/>
        <v>0</v>
      </c>
      <c r="Z65" s="396">
        <f t="shared" si="52"/>
        <v>0</v>
      </c>
      <c r="AA65" s="396">
        <f t="shared" si="52"/>
        <v>0</v>
      </c>
      <c r="AB65" s="396">
        <f t="shared" si="52"/>
        <v>0</v>
      </c>
      <c r="AC65" s="396">
        <f t="shared" si="52"/>
        <v>0</v>
      </c>
      <c r="AD65" s="396">
        <f t="shared" si="52"/>
        <v>0</v>
      </c>
      <c r="AE65" s="396">
        <f t="shared" si="52"/>
        <v>0</v>
      </c>
      <c r="AF65" s="396">
        <f t="shared" si="52"/>
        <v>0</v>
      </c>
      <c r="AG65" s="396">
        <f t="shared" si="52"/>
        <v>0</v>
      </c>
      <c r="AH65" s="396">
        <f t="shared" si="52"/>
        <v>0</v>
      </c>
      <c r="AI65" s="396">
        <f t="shared" si="52"/>
        <v>0</v>
      </c>
      <c r="AJ65" s="396">
        <f t="shared" si="52"/>
        <v>0</v>
      </c>
      <c r="AK65" s="396">
        <f t="shared" si="52"/>
        <v>0</v>
      </c>
      <c r="AL65" s="396">
        <f t="shared" si="52"/>
        <v>0</v>
      </c>
      <c r="AM65" s="396">
        <f t="shared" si="52"/>
        <v>0</v>
      </c>
      <c r="AN65" s="396">
        <f t="shared" si="52"/>
        <v>0</v>
      </c>
      <c r="AO65" s="396">
        <f t="shared" si="52"/>
        <v>0</v>
      </c>
      <c r="AP65" s="396">
        <f t="shared" si="52"/>
        <v>0</v>
      </c>
      <c r="AQ65" s="396">
        <f t="shared" si="52"/>
        <v>0</v>
      </c>
      <c r="AR65" s="396">
        <f t="shared" si="52"/>
        <v>0</v>
      </c>
      <c r="AS65" s="396">
        <f t="shared" si="52"/>
        <v>0</v>
      </c>
      <c r="AT65" s="396">
        <f t="shared" si="52"/>
        <v>0</v>
      </c>
      <c r="AU65" s="396">
        <f t="shared" si="52"/>
        <v>0</v>
      </c>
      <c r="AV65" s="396">
        <f t="shared" si="52"/>
        <v>0</v>
      </c>
      <c r="AW65" s="396">
        <f t="shared" si="52"/>
        <v>0</v>
      </c>
      <c r="AX65" s="396">
        <f t="shared" si="52"/>
        <v>0</v>
      </c>
      <c r="AY65" s="396">
        <f t="shared" si="52"/>
        <v>0</v>
      </c>
      <c r="AZ65" s="396">
        <f t="shared" si="52"/>
        <v>0</v>
      </c>
      <c r="BA65" s="396">
        <f t="shared" si="52"/>
        <v>0</v>
      </c>
      <c r="BB65" s="396">
        <f t="shared" si="52"/>
        <v>0</v>
      </c>
      <c r="BC65" s="396">
        <f t="shared" si="52"/>
        <v>0</v>
      </c>
      <c r="BD65" s="396">
        <f t="shared" si="52"/>
        <v>0</v>
      </c>
      <c r="BE65" s="396">
        <f t="shared" si="52"/>
        <v>0</v>
      </c>
      <c r="BF65" s="396">
        <f t="shared" si="52"/>
        <v>0</v>
      </c>
      <c r="BG65" s="396">
        <f t="shared" si="52"/>
        <v>0</v>
      </c>
      <c r="BH65" s="396">
        <f t="shared" si="52"/>
        <v>0</v>
      </c>
      <c r="BI65" s="396">
        <f t="shared" si="52"/>
        <v>0</v>
      </c>
      <c r="BJ65" s="396">
        <f t="shared" si="52"/>
        <v>0</v>
      </c>
      <c r="BK65" s="396">
        <f t="shared" si="52"/>
        <v>0</v>
      </c>
      <c r="BL65" s="396">
        <f t="shared" si="52"/>
        <v>0</v>
      </c>
      <c r="BM65" s="396">
        <f t="shared" si="52"/>
        <v>0</v>
      </c>
      <c r="BN65" s="396">
        <f t="shared" si="52"/>
        <v>0</v>
      </c>
      <c r="BO65" s="396">
        <f t="shared" si="52"/>
        <v>0</v>
      </c>
      <c r="BP65" s="396">
        <f t="shared" si="52"/>
        <v>0</v>
      </c>
      <c r="BQ65" s="396">
        <f t="shared" si="52"/>
        <v>0</v>
      </c>
      <c r="BR65" s="396">
        <f t="shared" si="52"/>
        <v>0</v>
      </c>
      <c r="BS65" s="396">
        <f t="shared" si="52"/>
        <v>0</v>
      </c>
      <c r="BT65" s="396">
        <f>BT66+BT67</f>
        <v>0</v>
      </c>
      <c r="BU65" s="396">
        <f>BU66+BU67</f>
        <v>0</v>
      </c>
      <c r="BV65" s="396">
        <f>BV66+BV67</f>
        <v>0</v>
      </c>
      <c r="BW65" s="396">
        <f>BW66+BW67</f>
        <v>0</v>
      </c>
      <c r="BX65" s="396">
        <f>BX66+BX67</f>
        <v>0</v>
      </c>
      <c r="BY65" s="396" t="s">
        <v>190</v>
      </c>
      <c r="BZ65" s="146"/>
    </row>
    <row r="66" spans="1:78" ht="42" customHeight="1" x14ac:dyDescent="0.25">
      <c r="A66" s="105"/>
      <c r="B66" s="421" t="s">
        <v>173</v>
      </c>
      <c r="C66" s="422" t="s">
        <v>174</v>
      </c>
      <c r="D66" s="421" t="s">
        <v>93</v>
      </c>
      <c r="E66" s="326">
        <v>0</v>
      </c>
      <c r="F66" s="326">
        <v>0</v>
      </c>
      <c r="G66" s="326">
        <v>0</v>
      </c>
      <c r="H66" s="423">
        <v>0</v>
      </c>
      <c r="I66" s="423">
        <v>0</v>
      </c>
      <c r="J66" s="423">
        <v>0</v>
      </c>
      <c r="K66" s="423">
        <v>0</v>
      </c>
      <c r="L66" s="423">
        <v>0</v>
      </c>
      <c r="M66" s="423">
        <v>0</v>
      </c>
      <c r="N66" s="423">
        <v>0</v>
      </c>
      <c r="O66" s="423">
        <v>0</v>
      </c>
      <c r="P66" s="423">
        <v>0</v>
      </c>
      <c r="Q66" s="423">
        <v>0</v>
      </c>
      <c r="R66" s="423">
        <v>0</v>
      </c>
      <c r="S66" s="423">
        <v>0</v>
      </c>
      <c r="T66" s="423">
        <v>0</v>
      </c>
      <c r="U66" s="326">
        <v>0</v>
      </c>
      <c r="V66" s="423">
        <v>0</v>
      </c>
      <c r="W66" s="423">
        <v>0</v>
      </c>
      <c r="X66" s="423">
        <v>0</v>
      </c>
      <c r="Y66" s="423">
        <v>0</v>
      </c>
      <c r="Z66" s="423">
        <v>0</v>
      </c>
      <c r="AA66" s="423">
        <v>0</v>
      </c>
      <c r="AB66" s="423">
        <v>0</v>
      </c>
      <c r="AC66" s="423">
        <v>0</v>
      </c>
      <c r="AD66" s="423">
        <v>0</v>
      </c>
      <c r="AE66" s="423">
        <v>0</v>
      </c>
      <c r="AF66" s="423">
        <v>0</v>
      </c>
      <c r="AG66" s="423">
        <v>0</v>
      </c>
      <c r="AH66" s="423">
        <v>0</v>
      </c>
      <c r="AI66" s="326">
        <v>0</v>
      </c>
      <c r="AJ66" s="423">
        <v>0</v>
      </c>
      <c r="AK66" s="423">
        <v>0</v>
      </c>
      <c r="AL66" s="423">
        <v>0</v>
      </c>
      <c r="AM66" s="423">
        <v>0</v>
      </c>
      <c r="AN66" s="423">
        <v>0</v>
      </c>
      <c r="AO66" s="423">
        <v>0</v>
      </c>
      <c r="AP66" s="423">
        <v>0</v>
      </c>
      <c r="AQ66" s="423">
        <v>0</v>
      </c>
      <c r="AR66" s="423">
        <v>0</v>
      </c>
      <c r="AS66" s="423">
        <v>0</v>
      </c>
      <c r="AT66" s="423">
        <v>0</v>
      </c>
      <c r="AU66" s="423">
        <v>0</v>
      </c>
      <c r="AV66" s="423">
        <v>0</v>
      </c>
      <c r="AW66" s="423">
        <v>0</v>
      </c>
      <c r="AX66" s="423">
        <v>0</v>
      </c>
      <c r="AY66" s="423">
        <v>0</v>
      </c>
      <c r="AZ66" s="423">
        <v>0</v>
      </c>
      <c r="BA66" s="423">
        <v>0</v>
      </c>
      <c r="BB66" s="423">
        <v>0</v>
      </c>
      <c r="BC66" s="423">
        <v>0</v>
      </c>
      <c r="BD66" s="423">
        <v>0</v>
      </c>
      <c r="BE66" s="423">
        <v>0</v>
      </c>
      <c r="BF66" s="423">
        <v>0</v>
      </c>
      <c r="BG66" s="423">
        <v>0</v>
      </c>
      <c r="BH66" s="423">
        <v>0</v>
      </c>
      <c r="BI66" s="423">
        <v>0</v>
      </c>
      <c r="BJ66" s="423">
        <v>0</v>
      </c>
      <c r="BK66" s="326">
        <v>0</v>
      </c>
      <c r="BL66" s="423">
        <v>0</v>
      </c>
      <c r="BM66" s="423">
        <v>0</v>
      </c>
      <c r="BN66" s="423">
        <v>0</v>
      </c>
      <c r="BO66" s="423">
        <v>0</v>
      </c>
      <c r="BP66" s="423">
        <v>0</v>
      </c>
      <c r="BQ66" s="423">
        <v>0</v>
      </c>
      <c r="BR66" s="326">
        <v>0</v>
      </c>
      <c r="BS66" s="423">
        <v>0</v>
      </c>
      <c r="BT66" s="423">
        <v>0</v>
      </c>
      <c r="BU66" s="423">
        <v>0</v>
      </c>
      <c r="BV66" s="423">
        <v>0</v>
      </c>
      <c r="BW66" s="423">
        <v>0</v>
      </c>
      <c r="BX66" s="423">
        <v>0</v>
      </c>
      <c r="BY66" s="326" t="s">
        <v>190</v>
      </c>
      <c r="BZ66" s="146"/>
    </row>
    <row r="67" spans="1:78" ht="42" customHeight="1" x14ac:dyDescent="0.25">
      <c r="A67" s="105"/>
      <c r="B67" s="421" t="s">
        <v>175</v>
      </c>
      <c r="C67" s="422" t="s">
        <v>176</v>
      </c>
      <c r="D67" s="421" t="s">
        <v>93</v>
      </c>
      <c r="E67" s="423">
        <v>0</v>
      </c>
      <c r="F67" s="423">
        <v>0</v>
      </c>
      <c r="G67" s="423">
        <v>0</v>
      </c>
      <c r="H67" s="423">
        <v>0</v>
      </c>
      <c r="I67" s="423">
        <v>0</v>
      </c>
      <c r="J67" s="423">
        <v>0</v>
      </c>
      <c r="K67" s="423">
        <v>0</v>
      </c>
      <c r="L67" s="423">
        <v>0</v>
      </c>
      <c r="M67" s="423">
        <v>0</v>
      </c>
      <c r="N67" s="423">
        <v>0</v>
      </c>
      <c r="O67" s="423">
        <v>0</v>
      </c>
      <c r="P67" s="423">
        <v>0</v>
      </c>
      <c r="Q67" s="423">
        <v>0</v>
      </c>
      <c r="R67" s="423">
        <v>0</v>
      </c>
      <c r="S67" s="423">
        <v>0</v>
      </c>
      <c r="T67" s="423">
        <v>0</v>
      </c>
      <c r="U67" s="423">
        <v>0</v>
      </c>
      <c r="V67" s="423">
        <v>0</v>
      </c>
      <c r="W67" s="423">
        <v>0</v>
      </c>
      <c r="X67" s="423">
        <v>0</v>
      </c>
      <c r="Y67" s="423">
        <v>0</v>
      </c>
      <c r="Z67" s="423">
        <v>0</v>
      </c>
      <c r="AA67" s="423">
        <v>0</v>
      </c>
      <c r="AB67" s="423">
        <v>0</v>
      </c>
      <c r="AC67" s="423">
        <v>0</v>
      </c>
      <c r="AD67" s="423">
        <v>0</v>
      </c>
      <c r="AE67" s="423">
        <v>0</v>
      </c>
      <c r="AF67" s="423">
        <v>0</v>
      </c>
      <c r="AG67" s="423">
        <v>0</v>
      </c>
      <c r="AH67" s="423">
        <v>0</v>
      </c>
      <c r="AI67" s="423">
        <v>0</v>
      </c>
      <c r="AJ67" s="423">
        <v>0</v>
      </c>
      <c r="AK67" s="423">
        <v>0</v>
      </c>
      <c r="AL67" s="423">
        <v>0</v>
      </c>
      <c r="AM67" s="423">
        <v>0</v>
      </c>
      <c r="AN67" s="423">
        <v>0</v>
      </c>
      <c r="AO67" s="423">
        <v>0</v>
      </c>
      <c r="AP67" s="423">
        <v>0</v>
      </c>
      <c r="AQ67" s="423">
        <v>0</v>
      </c>
      <c r="AR67" s="423">
        <v>0</v>
      </c>
      <c r="AS67" s="423">
        <v>0</v>
      </c>
      <c r="AT67" s="423">
        <v>0</v>
      </c>
      <c r="AU67" s="423">
        <v>0</v>
      </c>
      <c r="AV67" s="423">
        <v>0</v>
      </c>
      <c r="AW67" s="423">
        <v>0</v>
      </c>
      <c r="AX67" s="423">
        <v>0</v>
      </c>
      <c r="AY67" s="423">
        <v>0</v>
      </c>
      <c r="AZ67" s="423">
        <v>0</v>
      </c>
      <c r="BA67" s="423">
        <v>0</v>
      </c>
      <c r="BB67" s="423">
        <v>0</v>
      </c>
      <c r="BC67" s="423">
        <v>0</v>
      </c>
      <c r="BD67" s="423">
        <v>0</v>
      </c>
      <c r="BE67" s="423">
        <v>0</v>
      </c>
      <c r="BF67" s="423">
        <v>0</v>
      </c>
      <c r="BG67" s="423">
        <v>0</v>
      </c>
      <c r="BH67" s="423">
        <v>0</v>
      </c>
      <c r="BI67" s="423">
        <v>0</v>
      </c>
      <c r="BJ67" s="423">
        <v>0</v>
      </c>
      <c r="BK67" s="423">
        <v>0</v>
      </c>
      <c r="BL67" s="423">
        <v>0</v>
      </c>
      <c r="BM67" s="423">
        <v>0</v>
      </c>
      <c r="BN67" s="423">
        <v>0</v>
      </c>
      <c r="BO67" s="423">
        <v>0</v>
      </c>
      <c r="BP67" s="423">
        <v>0</v>
      </c>
      <c r="BQ67" s="423">
        <v>0</v>
      </c>
      <c r="BR67" s="423">
        <v>0</v>
      </c>
      <c r="BS67" s="423">
        <v>0</v>
      </c>
      <c r="BT67" s="423">
        <v>0</v>
      </c>
      <c r="BU67" s="423">
        <v>0</v>
      </c>
      <c r="BV67" s="423">
        <v>0</v>
      </c>
      <c r="BW67" s="423">
        <v>0</v>
      </c>
      <c r="BX67" s="423">
        <v>0</v>
      </c>
      <c r="BY67" s="423" t="s">
        <v>190</v>
      </c>
      <c r="BZ67" s="146"/>
    </row>
    <row r="68" spans="1:78" ht="48" customHeight="1" x14ac:dyDescent="0.25">
      <c r="A68" s="105"/>
      <c r="B68" s="394" t="s">
        <v>177</v>
      </c>
      <c r="C68" s="395" t="s">
        <v>178</v>
      </c>
      <c r="D68" s="440" t="s">
        <v>93</v>
      </c>
      <c r="E68" s="405">
        <f>E69+E70</f>
        <v>0</v>
      </c>
      <c r="F68" s="405">
        <f>F69+F70</f>
        <v>0</v>
      </c>
      <c r="G68" s="405">
        <f t="shared" ref="G68:BR68" si="53">G69+G70</f>
        <v>0</v>
      </c>
      <c r="H68" s="405">
        <f t="shared" si="53"/>
        <v>0</v>
      </c>
      <c r="I68" s="405">
        <f t="shared" si="53"/>
        <v>0</v>
      </c>
      <c r="J68" s="405">
        <f t="shared" si="53"/>
        <v>0</v>
      </c>
      <c r="K68" s="405">
        <f t="shared" si="53"/>
        <v>0</v>
      </c>
      <c r="L68" s="405">
        <f t="shared" si="53"/>
        <v>0</v>
      </c>
      <c r="M68" s="405">
        <f t="shared" si="53"/>
        <v>0</v>
      </c>
      <c r="N68" s="405">
        <f t="shared" si="53"/>
        <v>0</v>
      </c>
      <c r="O68" s="405">
        <f t="shared" si="53"/>
        <v>0</v>
      </c>
      <c r="P68" s="405">
        <f t="shared" si="53"/>
        <v>0</v>
      </c>
      <c r="Q68" s="405">
        <f t="shared" si="53"/>
        <v>0</v>
      </c>
      <c r="R68" s="405">
        <f t="shared" si="53"/>
        <v>0</v>
      </c>
      <c r="S68" s="405">
        <f t="shared" si="53"/>
        <v>0</v>
      </c>
      <c r="T68" s="405">
        <f t="shared" si="53"/>
        <v>0</v>
      </c>
      <c r="U68" s="405">
        <f>U69+U70</f>
        <v>0</v>
      </c>
      <c r="V68" s="405">
        <f t="shared" si="53"/>
        <v>0</v>
      </c>
      <c r="W68" s="405">
        <f t="shared" si="53"/>
        <v>0</v>
      </c>
      <c r="X68" s="405">
        <f t="shared" si="53"/>
        <v>0</v>
      </c>
      <c r="Y68" s="405">
        <f t="shared" si="53"/>
        <v>0</v>
      </c>
      <c r="Z68" s="405">
        <f t="shared" si="53"/>
        <v>0</v>
      </c>
      <c r="AA68" s="405">
        <f t="shared" si="53"/>
        <v>0</v>
      </c>
      <c r="AB68" s="405">
        <f t="shared" si="53"/>
        <v>0</v>
      </c>
      <c r="AC68" s="405">
        <f t="shared" si="53"/>
        <v>0</v>
      </c>
      <c r="AD68" s="405">
        <f t="shared" si="53"/>
        <v>0</v>
      </c>
      <c r="AE68" s="405">
        <f t="shared" si="53"/>
        <v>0</v>
      </c>
      <c r="AF68" s="405">
        <f t="shared" si="53"/>
        <v>0</v>
      </c>
      <c r="AG68" s="405">
        <f t="shared" si="53"/>
        <v>0</v>
      </c>
      <c r="AH68" s="405">
        <f t="shared" si="53"/>
        <v>0</v>
      </c>
      <c r="AI68" s="405">
        <f t="shared" si="53"/>
        <v>0</v>
      </c>
      <c r="AJ68" s="405">
        <f t="shared" si="53"/>
        <v>0</v>
      </c>
      <c r="AK68" s="405">
        <f t="shared" si="53"/>
        <v>0</v>
      </c>
      <c r="AL68" s="405">
        <f t="shared" si="53"/>
        <v>0</v>
      </c>
      <c r="AM68" s="405">
        <f t="shared" si="53"/>
        <v>0</v>
      </c>
      <c r="AN68" s="405">
        <f t="shared" si="53"/>
        <v>0</v>
      </c>
      <c r="AO68" s="405">
        <f t="shared" si="53"/>
        <v>0</v>
      </c>
      <c r="AP68" s="405">
        <f t="shared" si="53"/>
        <v>0</v>
      </c>
      <c r="AQ68" s="405">
        <f t="shared" si="53"/>
        <v>0</v>
      </c>
      <c r="AR68" s="405">
        <f t="shared" si="53"/>
        <v>0</v>
      </c>
      <c r="AS68" s="405">
        <f t="shared" si="53"/>
        <v>0</v>
      </c>
      <c r="AT68" s="405">
        <f t="shared" si="53"/>
        <v>0</v>
      </c>
      <c r="AU68" s="405">
        <f t="shared" si="53"/>
        <v>0</v>
      </c>
      <c r="AV68" s="405">
        <f t="shared" si="53"/>
        <v>0</v>
      </c>
      <c r="AW68" s="405">
        <f t="shared" si="53"/>
        <v>0</v>
      </c>
      <c r="AX68" s="405">
        <f t="shared" si="53"/>
        <v>0</v>
      </c>
      <c r="AY68" s="405">
        <f t="shared" si="53"/>
        <v>0</v>
      </c>
      <c r="AZ68" s="405">
        <f t="shared" si="53"/>
        <v>0</v>
      </c>
      <c r="BA68" s="405">
        <f t="shared" si="53"/>
        <v>0</v>
      </c>
      <c r="BB68" s="405">
        <f t="shared" si="53"/>
        <v>0</v>
      </c>
      <c r="BC68" s="405">
        <f t="shared" si="53"/>
        <v>0</v>
      </c>
      <c r="BD68" s="405">
        <f t="shared" si="53"/>
        <v>0</v>
      </c>
      <c r="BE68" s="405">
        <f t="shared" si="53"/>
        <v>0</v>
      </c>
      <c r="BF68" s="405">
        <f t="shared" si="53"/>
        <v>0</v>
      </c>
      <c r="BG68" s="405">
        <f t="shared" si="53"/>
        <v>0</v>
      </c>
      <c r="BH68" s="405">
        <f t="shared" si="53"/>
        <v>0</v>
      </c>
      <c r="BI68" s="405">
        <f t="shared" si="53"/>
        <v>0</v>
      </c>
      <c r="BJ68" s="405">
        <f t="shared" si="53"/>
        <v>0</v>
      </c>
      <c r="BK68" s="405">
        <f t="shared" si="53"/>
        <v>0</v>
      </c>
      <c r="BL68" s="405">
        <f t="shared" si="53"/>
        <v>0</v>
      </c>
      <c r="BM68" s="405">
        <f t="shared" si="53"/>
        <v>0</v>
      </c>
      <c r="BN68" s="405">
        <f t="shared" si="53"/>
        <v>0</v>
      </c>
      <c r="BO68" s="405">
        <f t="shared" si="53"/>
        <v>0</v>
      </c>
      <c r="BP68" s="405">
        <f t="shared" si="53"/>
        <v>0</v>
      </c>
      <c r="BQ68" s="405">
        <f t="shared" si="53"/>
        <v>0</v>
      </c>
      <c r="BR68" s="405">
        <f t="shared" si="53"/>
        <v>0</v>
      </c>
      <c r="BS68" s="405">
        <f t="shared" ref="BS68:BX68" si="54">BS69+BS70</f>
        <v>0</v>
      </c>
      <c r="BT68" s="405">
        <f t="shared" si="54"/>
        <v>0</v>
      </c>
      <c r="BU68" s="405">
        <f t="shared" si="54"/>
        <v>0</v>
      </c>
      <c r="BV68" s="405">
        <f t="shared" si="54"/>
        <v>0</v>
      </c>
      <c r="BW68" s="405">
        <f t="shared" si="54"/>
        <v>0</v>
      </c>
      <c r="BX68" s="405">
        <f t="shared" si="54"/>
        <v>0</v>
      </c>
      <c r="BY68" s="489" t="s">
        <v>190</v>
      </c>
      <c r="BZ68" s="146"/>
    </row>
    <row r="69" spans="1:78" ht="42" customHeight="1" x14ac:dyDescent="0.25">
      <c r="A69" s="105"/>
      <c r="B69" s="421" t="s">
        <v>179</v>
      </c>
      <c r="C69" s="422" t="s">
        <v>180</v>
      </c>
      <c r="D69" s="421" t="s">
        <v>93</v>
      </c>
      <c r="E69" s="423">
        <f>+E70</f>
        <v>0</v>
      </c>
      <c r="F69" s="423">
        <v>0</v>
      </c>
      <c r="G69" s="423">
        <f>+G70</f>
        <v>0</v>
      </c>
      <c r="H69" s="423">
        <v>0</v>
      </c>
      <c r="I69" s="423">
        <f>+I70</f>
        <v>0</v>
      </c>
      <c r="J69" s="423">
        <v>0</v>
      </c>
      <c r="K69" s="423">
        <f>+K70</f>
        <v>0</v>
      </c>
      <c r="L69" s="423">
        <v>0</v>
      </c>
      <c r="M69" s="423">
        <f>+M70</f>
        <v>0</v>
      </c>
      <c r="N69" s="423">
        <f>+N70</f>
        <v>0</v>
      </c>
      <c r="O69" s="423">
        <v>0</v>
      </c>
      <c r="P69" s="423">
        <f>+P70</f>
        <v>0</v>
      </c>
      <c r="Q69" s="423">
        <v>0</v>
      </c>
      <c r="R69" s="423">
        <f>+R70</f>
        <v>0</v>
      </c>
      <c r="S69" s="423">
        <v>0</v>
      </c>
      <c r="T69" s="423">
        <f>+T70</f>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c r="AN69" s="423">
        <v>0</v>
      </c>
      <c r="AO69" s="423">
        <v>0</v>
      </c>
      <c r="AP69" s="423">
        <v>0</v>
      </c>
      <c r="AQ69" s="423">
        <v>0</v>
      </c>
      <c r="AR69" s="423">
        <v>0</v>
      </c>
      <c r="AS69" s="423">
        <v>0</v>
      </c>
      <c r="AT69" s="423">
        <v>0</v>
      </c>
      <c r="AU69" s="423">
        <v>0</v>
      </c>
      <c r="AV69" s="423">
        <v>0</v>
      </c>
      <c r="AW69" s="423">
        <v>0</v>
      </c>
      <c r="AX69" s="423">
        <v>0</v>
      </c>
      <c r="AY69" s="423">
        <v>0</v>
      </c>
      <c r="AZ69" s="423">
        <v>0</v>
      </c>
      <c r="BA69" s="423">
        <v>0</v>
      </c>
      <c r="BB69" s="423">
        <v>0</v>
      </c>
      <c r="BC69" s="423">
        <v>0</v>
      </c>
      <c r="BD69" s="423">
        <v>0</v>
      </c>
      <c r="BE69" s="423">
        <v>0</v>
      </c>
      <c r="BF69" s="423">
        <v>0</v>
      </c>
      <c r="BG69" s="423">
        <v>0</v>
      </c>
      <c r="BH69" s="423">
        <v>0</v>
      </c>
      <c r="BI69" s="423">
        <v>0</v>
      </c>
      <c r="BJ69" s="423">
        <v>0</v>
      </c>
      <c r="BK69" s="423">
        <v>0</v>
      </c>
      <c r="BL69" s="423">
        <v>0</v>
      </c>
      <c r="BM69" s="423">
        <v>0</v>
      </c>
      <c r="BN69" s="423">
        <v>0</v>
      </c>
      <c r="BO69" s="423">
        <v>0</v>
      </c>
      <c r="BP69" s="423">
        <v>0</v>
      </c>
      <c r="BQ69" s="423">
        <v>0</v>
      </c>
      <c r="BR69" s="423">
        <v>0</v>
      </c>
      <c r="BS69" s="423">
        <v>0</v>
      </c>
      <c r="BT69" s="423">
        <v>0</v>
      </c>
      <c r="BU69" s="423">
        <v>0</v>
      </c>
      <c r="BV69" s="423">
        <v>0</v>
      </c>
      <c r="BW69" s="423">
        <v>0</v>
      </c>
      <c r="BX69" s="423">
        <v>0</v>
      </c>
      <c r="BY69" s="208" t="s">
        <v>190</v>
      </c>
      <c r="BZ69" s="146"/>
    </row>
    <row r="70" spans="1:78" ht="42" customHeight="1" x14ac:dyDescent="0.25">
      <c r="A70" s="105"/>
      <c r="B70" s="421" t="s">
        <v>181</v>
      </c>
      <c r="C70" s="422" t="s">
        <v>182</v>
      </c>
      <c r="D70" s="421" t="s">
        <v>93</v>
      </c>
      <c r="E70" s="423">
        <v>0</v>
      </c>
      <c r="F70" s="423">
        <v>0</v>
      </c>
      <c r="G70" s="423">
        <v>0</v>
      </c>
      <c r="H70" s="423">
        <v>0</v>
      </c>
      <c r="I70" s="423">
        <v>0</v>
      </c>
      <c r="J70" s="423">
        <v>0</v>
      </c>
      <c r="K70" s="423">
        <v>0</v>
      </c>
      <c r="L70" s="423">
        <v>0</v>
      </c>
      <c r="M70" s="423"/>
      <c r="N70" s="423">
        <v>0</v>
      </c>
      <c r="O70" s="423">
        <v>0</v>
      </c>
      <c r="P70" s="423">
        <v>0</v>
      </c>
      <c r="Q70" s="423">
        <v>0</v>
      </c>
      <c r="R70" s="423">
        <v>0</v>
      </c>
      <c r="S70" s="423">
        <v>0</v>
      </c>
      <c r="T70" s="423"/>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c r="AN70" s="423">
        <v>0</v>
      </c>
      <c r="AO70" s="423">
        <v>0</v>
      </c>
      <c r="AP70" s="423">
        <v>0</v>
      </c>
      <c r="AQ70" s="423">
        <v>0</v>
      </c>
      <c r="AR70" s="423">
        <v>0</v>
      </c>
      <c r="AS70" s="423">
        <v>0</v>
      </c>
      <c r="AT70" s="423">
        <v>0</v>
      </c>
      <c r="AU70" s="423">
        <v>0</v>
      </c>
      <c r="AV70" s="423">
        <v>0</v>
      </c>
      <c r="AW70" s="423">
        <v>0</v>
      </c>
      <c r="AX70" s="423">
        <v>0</v>
      </c>
      <c r="AY70" s="423">
        <v>0</v>
      </c>
      <c r="AZ70" s="423">
        <v>0</v>
      </c>
      <c r="BA70" s="423">
        <v>0</v>
      </c>
      <c r="BB70" s="423">
        <v>0</v>
      </c>
      <c r="BC70" s="423">
        <v>0</v>
      </c>
      <c r="BD70" s="423">
        <v>0</v>
      </c>
      <c r="BE70" s="423">
        <v>0</v>
      </c>
      <c r="BF70" s="423">
        <v>0</v>
      </c>
      <c r="BG70" s="423">
        <v>0</v>
      </c>
      <c r="BH70" s="423">
        <v>0</v>
      </c>
      <c r="BI70" s="423">
        <v>0</v>
      </c>
      <c r="BJ70" s="423">
        <v>0</v>
      </c>
      <c r="BK70" s="423">
        <v>0</v>
      </c>
      <c r="BL70" s="423">
        <v>0</v>
      </c>
      <c r="BM70" s="423">
        <v>0</v>
      </c>
      <c r="BN70" s="423">
        <v>0</v>
      </c>
      <c r="BO70" s="423">
        <v>0</v>
      </c>
      <c r="BP70" s="423">
        <v>0</v>
      </c>
      <c r="BQ70" s="423">
        <v>0</v>
      </c>
      <c r="BR70" s="423">
        <v>0</v>
      </c>
      <c r="BS70" s="423">
        <v>0</v>
      </c>
      <c r="BT70" s="423">
        <v>0</v>
      </c>
      <c r="BU70" s="423">
        <v>0</v>
      </c>
      <c r="BV70" s="423">
        <v>0</v>
      </c>
      <c r="BW70" s="423">
        <v>0</v>
      </c>
      <c r="BX70" s="423">
        <v>0</v>
      </c>
      <c r="BY70" s="208" t="s">
        <v>190</v>
      </c>
      <c r="BZ70" s="146"/>
    </row>
    <row r="71" spans="1:78" ht="48" customHeight="1" x14ac:dyDescent="0.25">
      <c r="A71" s="105"/>
      <c r="B71" s="394" t="s">
        <v>183</v>
      </c>
      <c r="C71" s="395" t="s">
        <v>184</v>
      </c>
      <c r="D71" s="394" t="s">
        <v>93</v>
      </c>
      <c r="E71" s="405">
        <f>SUBTOTAL(9,E72:E83)</f>
        <v>89.02266666666668</v>
      </c>
      <c r="F71" s="405">
        <f t="shared" ref="F71:BQ71" si="55">SUBTOTAL(9,F72:F83)</f>
        <v>91.195433333333341</v>
      </c>
      <c r="G71" s="405">
        <f t="shared" si="55"/>
        <v>0</v>
      </c>
      <c r="H71" s="405">
        <f t="shared" si="55"/>
        <v>0</v>
      </c>
      <c r="I71" s="405">
        <f t="shared" si="55"/>
        <v>0</v>
      </c>
      <c r="J71" s="405">
        <f t="shared" si="55"/>
        <v>0</v>
      </c>
      <c r="K71" s="405">
        <f t="shared" si="55"/>
        <v>0</v>
      </c>
      <c r="L71" s="405">
        <f t="shared" si="55"/>
        <v>0</v>
      </c>
      <c r="M71" s="405">
        <f t="shared" si="55"/>
        <v>0</v>
      </c>
      <c r="N71" s="405">
        <f t="shared" si="55"/>
        <v>0</v>
      </c>
      <c r="O71" s="405">
        <f t="shared" si="55"/>
        <v>0</v>
      </c>
      <c r="P71" s="405">
        <f t="shared" si="55"/>
        <v>0</v>
      </c>
      <c r="Q71" s="405">
        <f t="shared" si="55"/>
        <v>0</v>
      </c>
      <c r="R71" s="405">
        <f t="shared" si="55"/>
        <v>0</v>
      </c>
      <c r="S71" s="405">
        <f t="shared" si="55"/>
        <v>0</v>
      </c>
      <c r="T71" s="405">
        <f t="shared" si="55"/>
        <v>0</v>
      </c>
      <c r="U71" s="405">
        <f t="shared" si="55"/>
        <v>0</v>
      </c>
      <c r="V71" s="405">
        <f t="shared" si="55"/>
        <v>44.536766666666672</v>
      </c>
      <c r="W71" s="405">
        <f t="shared" si="55"/>
        <v>0.55000000000000004</v>
      </c>
      <c r="X71" s="405">
        <f t="shared" si="55"/>
        <v>0</v>
      </c>
      <c r="Y71" s="405">
        <f t="shared" si="55"/>
        <v>7.4540000000000006</v>
      </c>
      <c r="Z71" s="405">
        <f t="shared" si="55"/>
        <v>0</v>
      </c>
      <c r="AA71" s="405">
        <f t="shared" si="55"/>
        <v>0</v>
      </c>
      <c r="AB71" s="405">
        <f t="shared" si="55"/>
        <v>0</v>
      </c>
      <c r="AC71" s="405">
        <f t="shared" si="55"/>
        <v>53.252500000000005</v>
      </c>
      <c r="AD71" s="405">
        <f t="shared" si="55"/>
        <v>0.55000000000000004</v>
      </c>
      <c r="AE71" s="405">
        <f t="shared" si="55"/>
        <v>0</v>
      </c>
      <c r="AF71" s="405">
        <f t="shared" si="55"/>
        <v>10.304</v>
      </c>
      <c r="AG71" s="405">
        <f t="shared" si="55"/>
        <v>0</v>
      </c>
      <c r="AH71" s="405">
        <f t="shared" si="55"/>
        <v>0</v>
      </c>
      <c r="AI71" s="405">
        <f t="shared" si="55"/>
        <v>0</v>
      </c>
      <c r="AJ71" s="405">
        <f t="shared" si="55"/>
        <v>22.465916666666669</v>
      </c>
      <c r="AK71" s="405">
        <f t="shared" si="55"/>
        <v>0.25</v>
      </c>
      <c r="AL71" s="405">
        <f t="shared" si="55"/>
        <v>0</v>
      </c>
      <c r="AM71" s="405">
        <f t="shared" si="55"/>
        <v>3.23</v>
      </c>
      <c r="AN71" s="405">
        <f t="shared" si="55"/>
        <v>0</v>
      </c>
      <c r="AO71" s="405">
        <f t="shared" si="55"/>
        <v>0</v>
      </c>
      <c r="AP71" s="405">
        <f t="shared" si="55"/>
        <v>0</v>
      </c>
      <c r="AQ71" s="405">
        <f t="shared" si="55"/>
        <v>15.922933333333333</v>
      </c>
      <c r="AR71" s="405">
        <f t="shared" si="55"/>
        <v>0.5</v>
      </c>
      <c r="AS71" s="405">
        <f t="shared" si="55"/>
        <v>0</v>
      </c>
      <c r="AT71" s="405">
        <f t="shared" si="55"/>
        <v>0.38009999999999999</v>
      </c>
      <c r="AU71" s="405">
        <f t="shared" si="55"/>
        <v>0</v>
      </c>
      <c r="AV71" s="405">
        <f t="shared" si="55"/>
        <v>0</v>
      </c>
      <c r="AW71" s="405">
        <f t="shared" si="55"/>
        <v>0</v>
      </c>
      <c r="AX71" s="405">
        <f t="shared" si="55"/>
        <v>22.02</v>
      </c>
      <c r="AY71" s="405">
        <f t="shared" si="55"/>
        <v>0.75</v>
      </c>
      <c r="AZ71" s="405">
        <f t="shared" si="55"/>
        <v>0</v>
      </c>
      <c r="BA71" s="405">
        <f>SUBTOTAL(9,BA72:BA83)</f>
        <v>2.7990000000000004</v>
      </c>
      <c r="BB71" s="405">
        <f t="shared" si="55"/>
        <v>0</v>
      </c>
      <c r="BC71" s="405">
        <f t="shared" si="55"/>
        <v>0</v>
      </c>
      <c r="BD71" s="405">
        <f t="shared" si="55"/>
        <v>0</v>
      </c>
      <c r="BE71" s="405">
        <f t="shared" si="55"/>
        <v>22.02</v>
      </c>
      <c r="BF71" s="405">
        <f t="shared" si="55"/>
        <v>0.75</v>
      </c>
      <c r="BG71" s="405">
        <f t="shared" si="55"/>
        <v>0</v>
      </c>
      <c r="BH71" s="405">
        <f t="shared" si="55"/>
        <v>2.7990000000000004</v>
      </c>
      <c r="BI71" s="405">
        <f t="shared" si="55"/>
        <v>0</v>
      </c>
      <c r="BJ71" s="405">
        <f t="shared" si="55"/>
        <v>0</v>
      </c>
      <c r="BK71" s="405">
        <f t="shared" si="55"/>
        <v>0</v>
      </c>
      <c r="BL71" s="405">
        <f t="shared" si="55"/>
        <v>89.022683333333347</v>
      </c>
      <c r="BM71" s="405">
        <f t="shared" si="55"/>
        <v>1.55</v>
      </c>
      <c r="BN71" s="405">
        <f t="shared" si="55"/>
        <v>0</v>
      </c>
      <c r="BO71" s="405">
        <f t="shared" si="55"/>
        <v>13.483000000000001</v>
      </c>
      <c r="BP71" s="405">
        <f t="shared" si="55"/>
        <v>0</v>
      </c>
      <c r="BQ71" s="405">
        <f t="shared" si="55"/>
        <v>0</v>
      </c>
      <c r="BR71" s="405">
        <f t="shared" ref="BR71:BX71" si="56">SUBTOTAL(9,BR72:BR83)</f>
        <v>0</v>
      </c>
      <c r="BS71" s="405">
        <f t="shared" si="56"/>
        <v>91.195433333333341</v>
      </c>
      <c r="BT71" s="405">
        <f t="shared" si="56"/>
        <v>1.8</v>
      </c>
      <c r="BU71" s="405">
        <f t="shared" si="56"/>
        <v>0</v>
      </c>
      <c r="BV71" s="405">
        <f t="shared" si="56"/>
        <v>13.4831</v>
      </c>
      <c r="BW71" s="405">
        <f t="shared" si="56"/>
        <v>0</v>
      </c>
      <c r="BX71" s="405">
        <f t="shared" si="56"/>
        <v>0</v>
      </c>
      <c r="BY71" s="489" t="s">
        <v>190</v>
      </c>
      <c r="BZ71" s="146"/>
    </row>
    <row r="72" spans="1:78" s="466" customFormat="1" ht="33" customHeight="1" x14ac:dyDescent="0.25">
      <c r="B72" s="76" t="s">
        <v>183</v>
      </c>
      <c r="C72" s="399" t="s">
        <v>737</v>
      </c>
      <c r="D72" s="76" t="s">
        <v>736</v>
      </c>
      <c r="E72" s="402">
        <f>'С № 3'!AN72</f>
        <v>5.0458333333333334</v>
      </c>
      <c r="F72" s="402">
        <f>'С № 3'!AO72</f>
        <v>5.0458333333333334</v>
      </c>
      <c r="G72" s="401"/>
      <c r="H72" s="401"/>
      <c r="I72" s="401"/>
      <c r="J72" s="401"/>
      <c r="K72" s="401"/>
      <c r="L72" s="401"/>
      <c r="M72" s="401"/>
      <c r="N72" s="401"/>
      <c r="O72" s="401"/>
      <c r="P72" s="401"/>
      <c r="Q72" s="401"/>
      <c r="R72" s="401"/>
      <c r="S72" s="401"/>
      <c r="T72" s="401"/>
      <c r="U72" s="401"/>
      <c r="V72" s="77">
        <f>'С № 3'!AD72</f>
        <v>5.0458333333333334</v>
      </c>
      <c r="W72" s="401"/>
      <c r="X72" s="401"/>
      <c r="Y72" s="402">
        <v>0.84499999999999997</v>
      </c>
      <c r="Z72" s="401"/>
      <c r="AA72" s="401"/>
      <c r="AB72" s="401"/>
      <c r="AC72" s="402">
        <f>'С № 3'!AE72</f>
        <v>5.0458333333333334</v>
      </c>
      <c r="AD72" s="401"/>
      <c r="AE72" s="401"/>
      <c r="AF72" s="402">
        <f>Y72</f>
        <v>0.84499999999999997</v>
      </c>
      <c r="AG72" s="401"/>
      <c r="AH72" s="401"/>
      <c r="AI72" s="402"/>
      <c r="AJ72" s="402"/>
      <c r="AK72" s="402"/>
      <c r="AL72" s="402"/>
      <c r="AM72" s="402"/>
      <c r="AN72" s="402"/>
      <c r="AO72" s="402"/>
      <c r="AP72" s="401"/>
      <c r="AQ72" s="401"/>
      <c r="AR72" s="401"/>
      <c r="AS72" s="401"/>
      <c r="AT72" s="401"/>
      <c r="AU72" s="401"/>
      <c r="AV72" s="401"/>
      <c r="AW72" s="402"/>
      <c r="AX72" s="402"/>
      <c r="AY72" s="402"/>
      <c r="AZ72" s="402"/>
      <c r="BA72" s="402"/>
      <c r="BB72" s="402"/>
      <c r="BC72" s="402"/>
      <c r="BD72" s="401"/>
      <c r="BE72" s="401"/>
      <c r="BF72" s="401"/>
      <c r="BG72" s="401"/>
      <c r="BH72" s="401"/>
      <c r="BI72" s="401"/>
      <c r="BJ72" s="401"/>
      <c r="BK72" s="402"/>
      <c r="BL72" s="402">
        <f t="shared" ref="BL72:BQ72" si="57">H72+V72+AJ72+AX72</f>
        <v>5.0458333333333334</v>
      </c>
      <c r="BM72" s="402">
        <f t="shared" si="57"/>
        <v>0</v>
      </c>
      <c r="BN72" s="402">
        <f t="shared" si="57"/>
        <v>0</v>
      </c>
      <c r="BO72" s="402">
        <f t="shared" si="57"/>
        <v>0.84499999999999997</v>
      </c>
      <c r="BP72" s="402">
        <f t="shared" si="57"/>
        <v>0</v>
      </c>
      <c r="BQ72" s="402">
        <f t="shared" si="57"/>
        <v>0</v>
      </c>
      <c r="BR72" s="401"/>
      <c r="BS72" s="402">
        <f t="shared" ref="BS72:BS83" si="58">O72+AC72+AQ72+BE72</f>
        <v>5.0458333333333334</v>
      </c>
      <c r="BT72" s="402">
        <f>P72+AD72+AR72+BF72</f>
        <v>0</v>
      </c>
      <c r="BU72" s="402">
        <f>Q72+AE72+AS72+BG72</f>
        <v>0</v>
      </c>
      <c r="BV72" s="402">
        <f>R72+AF72+AT72+BH72</f>
        <v>0.84499999999999997</v>
      </c>
      <c r="BW72" s="402">
        <f>S72+AG72+AU72+BI72</f>
        <v>0</v>
      </c>
      <c r="BX72" s="402">
        <f>T72+AH72+AV72+BJ72</f>
        <v>0</v>
      </c>
      <c r="BY72" s="490"/>
      <c r="BZ72" s="112"/>
    </row>
    <row r="73" spans="1:78" s="466" customFormat="1" ht="33" customHeight="1" x14ac:dyDescent="0.25">
      <c r="B73" s="76" t="s">
        <v>183</v>
      </c>
      <c r="C73" s="399" t="s">
        <v>738</v>
      </c>
      <c r="D73" s="76" t="s">
        <v>739</v>
      </c>
      <c r="E73" s="402">
        <f>'С № 3'!AN73</f>
        <v>5.8</v>
      </c>
      <c r="F73" s="402">
        <f>'С № 3'!AO73</f>
        <v>5.8</v>
      </c>
      <c r="G73" s="401"/>
      <c r="H73" s="401"/>
      <c r="I73" s="401"/>
      <c r="J73" s="401"/>
      <c r="K73" s="401"/>
      <c r="L73" s="401"/>
      <c r="M73" s="401"/>
      <c r="N73" s="401"/>
      <c r="O73" s="401"/>
      <c r="P73" s="401"/>
      <c r="Q73" s="401"/>
      <c r="R73" s="401"/>
      <c r="S73" s="401"/>
      <c r="T73" s="401"/>
      <c r="U73" s="401"/>
      <c r="V73" s="77">
        <f>'С № 3'!AD73</f>
        <v>5.8</v>
      </c>
      <c r="W73" s="401"/>
      <c r="X73" s="401"/>
      <c r="Y73" s="402">
        <v>3.0329999999999999</v>
      </c>
      <c r="Z73" s="401"/>
      <c r="AA73" s="401"/>
      <c r="AB73" s="401"/>
      <c r="AC73" s="402">
        <f>'С № 3'!AE73</f>
        <v>5.8</v>
      </c>
      <c r="AD73" s="401"/>
      <c r="AE73" s="401"/>
      <c r="AF73" s="402">
        <f>Y73</f>
        <v>3.0329999999999999</v>
      </c>
      <c r="AG73" s="401"/>
      <c r="AH73" s="401"/>
      <c r="AI73" s="402"/>
      <c r="AJ73" s="402"/>
      <c r="AK73" s="402"/>
      <c r="AL73" s="402"/>
      <c r="AM73" s="402"/>
      <c r="AN73" s="402"/>
      <c r="AO73" s="402"/>
      <c r="AP73" s="401"/>
      <c r="AQ73" s="401"/>
      <c r="AR73" s="401"/>
      <c r="AS73" s="401"/>
      <c r="AT73" s="401"/>
      <c r="AU73" s="401"/>
      <c r="AV73" s="401"/>
      <c r="AW73" s="402"/>
      <c r="AX73" s="402"/>
      <c r="AY73" s="402"/>
      <c r="AZ73" s="402"/>
      <c r="BA73" s="402"/>
      <c r="BB73" s="402"/>
      <c r="BC73" s="402"/>
      <c r="BD73" s="401"/>
      <c r="BE73" s="401"/>
      <c r="BF73" s="401"/>
      <c r="BG73" s="401"/>
      <c r="BH73" s="401"/>
      <c r="BI73" s="401"/>
      <c r="BJ73" s="401"/>
      <c r="BK73" s="402"/>
      <c r="BL73" s="402">
        <f t="shared" ref="BL73:BL83" si="59">H73+V73+AJ73+AX73</f>
        <v>5.8</v>
      </c>
      <c r="BM73" s="402">
        <f t="shared" ref="BM73:BM83" si="60">I73+W73+AK73+AY73</f>
        <v>0</v>
      </c>
      <c r="BN73" s="402">
        <f t="shared" ref="BN73:BN83" si="61">J73+X73+AL73+AZ73</f>
        <v>0</v>
      </c>
      <c r="BO73" s="402">
        <f t="shared" ref="BO73:BO83" si="62">K73+Y73+AM73+BA73</f>
        <v>3.0329999999999999</v>
      </c>
      <c r="BP73" s="402">
        <f t="shared" ref="BP73:BP83" si="63">L73+Z73+AN73+BB73</f>
        <v>0</v>
      </c>
      <c r="BQ73" s="402">
        <f t="shared" ref="BQ73:BQ83" si="64">M73+AA73+AO73+BC73</f>
        <v>0</v>
      </c>
      <c r="BR73" s="401"/>
      <c r="BS73" s="402">
        <f t="shared" si="58"/>
        <v>5.8</v>
      </c>
      <c r="BT73" s="402">
        <f t="shared" ref="BT73:BT83" si="65">P73+AD73+AR73+BF73</f>
        <v>0</v>
      </c>
      <c r="BU73" s="402">
        <f t="shared" ref="BU73:BU83" si="66">Q73+AE73+AS73+BG73</f>
        <v>0</v>
      </c>
      <c r="BV73" s="402">
        <f t="shared" ref="BV73:BV83" si="67">R73+AF73+AT73+BH73</f>
        <v>3.0329999999999999</v>
      </c>
      <c r="BW73" s="402">
        <f t="shared" ref="BW73:BW83" si="68">S73+AG73+AU73+BI73</f>
        <v>0</v>
      </c>
      <c r="BX73" s="402">
        <f t="shared" ref="BX73:BX83" si="69">T73+AH73+AV73+BJ73</f>
        <v>0</v>
      </c>
      <c r="BY73" s="490"/>
      <c r="BZ73" s="112"/>
    </row>
    <row r="74" spans="1:78" s="466" customFormat="1" ht="33" customHeight="1" x14ac:dyDescent="0.25">
      <c r="B74" s="76" t="s">
        <v>183</v>
      </c>
      <c r="C74" s="399" t="s">
        <v>721</v>
      </c>
      <c r="D74" s="76" t="s">
        <v>742</v>
      </c>
      <c r="E74" s="402">
        <f>'С № 3'!AN74</f>
        <v>3.7250000000000001</v>
      </c>
      <c r="F74" s="402">
        <f>'С № 3'!AO74</f>
        <v>3.7250000000000001</v>
      </c>
      <c r="G74" s="401"/>
      <c r="H74" s="401"/>
      <c r="I74" s="401"/>
      <c r="J74" s="401"/>
      <c r="K74" s="401"/>
      <c r="L74" s="401"/>
      <c r="M74" s="401"/>
      <c r="N74" s="401"/>
      <c r="O74" s="401"/>
      <c r="P74" s="401"/>
      <c r="Q74" s="401"/>
      <c r="R74" s="401"/>
      <c r="S74" s="401"/>
      <c r="T74" s="401"/>
      <c r="U74" s="401"/>
      <c r="V74" s="77">
        <f>'С № 3'!AD74</f>
        <v>3.7250000000000001</v>
      </c>
      <c r="W74" s="401"/>
      <c r="X74" s="401"/>
      <c r="Y74" s="402">
        <v>0.60599999999999998</v>
      </c>
      <c r="Z74" s="401"/>
      <c r="AA74" s="401"/>
      <c r="AB74" s="401"/>
      <c r="AC74" s="402">
        <f>'С № 3'!AE74</f>
        <v>3.7250000000000001</v>
      </c>
      <c r="AD74" s="401"/>
      <c r="AE74" s="401"/>
      <c r="AF74" s="402">
        <f>Y74</f>
        <v>0.60599999999999998</v>
      </c>
      <c r="AG74" s="401"/>
      <c r="AH74" s="401"/>
      <c r="AI74" s="402"/>
      <c r="AJ74" s="402"/>
      <c r="AK74" s="402"/>
      <c r="AL74" s="402"/>
      <c r="AM74" s="402"/>
      <c r="AN74" s="402"/>
      <c r="AO74" s="402"/>
      <c r="AP74" s="401"/>
      <c r="AQ74" s="401"/>
      <c r="AR74" s="401"/>
      <c r="AS74" s="401"/>
      <c r="AT74" s="401"/>
      <c r="AU74" s="401"/>
      <c r="AV74" s="401"/>
      <c r="AW74" s="402"/>
      <c r="AX74" s="402"/>
      <c r="AY74" s="402"/>
      <c r="AZ74" s="402"/>
      <c r="BA74" s="402"/>
      <c r="BB74" s="402"/>
      <c r="BC74" s="402"/>
      <c r="BD74" s="401"/>
      <c r="BE74" s="401"/>
      <c r="BF74" s="401"/>
      <c r="BG74" s="401"/>
      <c r="BH74" s="401"/>
      <c r="BI74" s="401"/>
      <c r="BJ74" s="401"/>
      <c r="BK74" s="402"/>
      <c r="BL74" s="402">
        <f t="shared" si="59"/>
        <v>3.7250000000000001</v>
      </c>
      <c r="BM74" s="402">
        <f t="shared" si="60"/>
        <v>0</v>
      </c>
      <c r="BN74" s="402">
        <f t="shared" si="61"/>
        <v>0</v>
      </c>
      <c r="BO74" s="402">
        <f t="shared" si="62"/>
        <v>0.60599999999999998</v>
      </c>
      <c r="BP74" s="402">
        <f t="shared" si="63"/>
        <v>0</v>
      </c>
      <c r="BQ74" s="402">
        <f t="shared" si="64"/>
        <v>0</v>
      </c>
      <c r="BR74" s="401"/>
      <c r="BS74" s="402">
        <f t="shared" si="58"/>
        <v>3.7250000000000001</v>
      </c>
      <c r="BT74" s="402">
        <f t="shared" si="65"/>
        <v>0</v>
      </c>
      <c r="BU74" s="402">
        <f t="shared" si="66"/>
        <v>0</v>
      </c>
      <c r="BV74" s="402">
        <f t="shared" si="67"/>
        <v>0.60599999999999998</v>
      </c>
      <c r="BW74" s="402">
        <f t="shared" si="68"/>
        <v>0</v>
      </c>
      <c r="BX74" s="402">
        <f t="shared" si="69"/>
        <v>0</v>
      </c>
      <c r="BY74" s="490"/>
      <c r="BZ74" s="112"/>
    </row>
    <row r="75" spans="1:78" s="706" customFormat="1" ht="33" customHeight="1" x14ac:dyDescent="0.25">
      <c r="B75" s="76" t="s">
        <v>183</v>
      </c>
      <c r="C75" s="453" t="s">
        <v>720</v>
      </c>
      <c r="D75" s="647" t="s">
        <v>842</v>
      </c>
      <c r="E75" s="415">
        <f>'С № 3'!AN75</f>
        <v>27.465833333333336</v>
      </c>
      <c r="F75" s="709">
        <f>'С № 3'!AO75</f>
        <v>27.465833333333336</v>
      </c>
      <c r="G75" s="415"/>
      <c r="H75" s="77"/>
      <c r="I75" s="77"/>
      <c r="J75" s="77"/>
      <c r="K75" s="77"/>
      <c r="L75" s="77"/>
      <c r="M75" s="77"/>
      <c r="N75" s="77"/>
      <c r="O75" s="77"/>
      <c r="P75" s="77"/>
      <c r="Q75" s="77"/>
      <c r="R75" s="77"/>
      <c r="S75" s="77"/>
      <c r="T75" s="77"/>
      <c r="U75" s="415"/>
      <c r="V75" s="77">
        <f>'С № 3'!AD75</f>
        <v>27.465833333333336</v>
      </c>
      <c r="W75" s="77">
        <v>0.55000000000000004</v>
      </c>
      <c r="X75" s="77"/>
      <c r="Y75" s="77">
        <v>2.97</v>
      </c>
      <c r="Z75" s="77"/>
      <c r="AA75" s="77"/>
      <c r="AB75" s="77"/>
      <c r="AC75" s="77">
        <f>'С № 3'!AE75</f>
        <v>27.465833333333336</v>
      </c>
      <c r="AD75" s="77">
        <f>W75</f>
        <v>0.55000000000000004</v>
      </c>
      <c r="AE75" s="77"/>
      <c r="AF75" s="77">
        <f>Y75</f>
        <v>2.97</v>
      </c>
      <c r="AG75" s="77"/>
      <c r="AH75" s="77"/>
      <c r="AI75" s="415"/>
      <c r="AJ75" s="77"/>
      <c r="AK75" s="77"/>
      <c r="AL75" s="77"/>
      <c r="AM75" s="77"/>
      <c r="AN75" s="77"/>
      <c r="AO75" s="77"/>
      <c r="AP75" s="77"/>
      <c r="AQ75" s="77"/>
      <c r="AR75" s="77"/>
      <c r="AS75" s="77"/>
      <c r="AT75" s="77"/>
      <c r="AU75" s="77"/>
      <c r="AV75" s="77"/>
      <c r="AW75" s="415"/>
      <c r="AX75" s="77"/>
      <c r="AY75" s="77"/>
      <c r="AZ75" s="77"/>
      <c r="BA75" s="77"/>
      <c r="BB75" s="77"/>
      <c r="BC75" s="77"/>
      <c r="BD75" s="415"/>
      <c r="BE75" s="77"/>
      <c r="BF75" s="77"/>
      <c r="BG75" s="77"/>
      <c r="BH75" s="77"/>
      <c r="BI75" s="77"/>
      <c r="BJ75" s="77"/>
      <c r="BK75" s="77"/>
      <c r="BL75" s="77">
        <f t="shared" ref="BL75:BQ76" si="70">H75+V75+AJ75+AX75</f>
        <v>27.465833333333336</v>
      </c>
      <c r="BM75" s="77">
        <f t="shared" si="70"/>
        <v>0.55000000000000004</v>
      </c>
      <c r="BN75" s="77">
        <f t="shared" si="70"/>
        <v>0</v>
      </c>
      <c r="BO75" s="77">
        <f t="shared" si="70"/>
        <v>2.97</v>
      </c>
      <c r="BP75" s="77">
        <f t="shared" si="70"/>
        <v>0</v>
      </c>
      <c r="BQ75" s="77">
        <f t="shared" si="70"/>
        <v>0</v>
      </c>
      <c r="BR75" s="515">
        <v>0</v>
      </c>
      <c r="BS75" s="402">
        <f t="shared" si="58"/>
        <v>27.465833333333336</v>
      </c>
      <c r="BT75" s="402">
        <f t="shared" si="65"/>
        <v>0.55000000000000004</v>
      </c>
      <c r="BU75" s="402">
        <f t="shared" si="66"/>
        <v>0</v>
      </c>
      <c r="BV75" s="402">
        <f t="shared" si="67"/>
        <v>2.97</v>
      </c>
      <c r="BW75" s="402">
        <f t="shared" si="68"/>
        <v>0</v>
      </c>
      <c r="BX75" s="402">
        <f t="shared" si="69"/>
        <v>0</v>
      </c>
      <c r="BY75" s="415"/>
      <c r="BZ75" s="112"/>
    </row>
    <row r="76" spans="1:78" s="706" customFormat="1" ht="33" customHeight="1" x14ac:dyDescent="0.25">
      <c r="B76" s="76" t="s">
        <v>183</v>
      </c>
      <c r="C76" s="453" t="s">
        <v>716</v>
      </c>
      <c r="D76" s="647" t="s">
        <v>843</v>
      </c>
      <c r="E76" s="415">
        <f>'С № 3'!AN76</f>
        <v>12.083333333333334</v>
      </c>
      <c r="F76" s="709">
        <f>'С № 3'!AO76</f>
        <v>12.083333333333334</v>
      </c>
      <c r="G76" s="415"/>
      <c r="H76" s="77"/>
      <c r="I76" s="77"/>
      <c r="J76" s="77"/>
      <c r="K76" s="77"/>
      <c r="L76" s="77"/>
      <c r="M76" s="77"/>
      <c r="N76" s="77"/>
      <c r="O76" s="77"/>
      <c r="P76" s="77"/>
      <c r="Q76" s="77"/>
      <c r="R76" s="77"/>
      <c r="S76" s="77"/>
      <c r="T76" s="77"/>
      <c r="U76" s="415"/>
      <c r="V76" s="77">
        <f>'С № 3'!AD76</f>
        <v>2.5</v>
      </c>
      <c r="W76" s="77"/>
      <c r="X76" s="77"/>
      <c r="Y76" s="77"/>
      <c r="Z76" s="77"/>
      <c r="AA76" s="77"/>
      <c r="AB76" s="77"/>
      <c r="AC76" s="77">
        <f>'С № 3'!AE76</f>
        <v>2.5</v>
      </c>
      <c r="AD76" s="77"/>
      <c r="AE76" s="77"/>
      <c r="AF76" s="77"/>
      <c r="AG76" s="77"/>
      <c r="AH76" s="77"/>
      <c r="AI76" s="415"/>
      <c r="AJ76" s="77">
        <f>'С № 3'!AF76</f>
        <v>9.5833333333333339</v>
      </c>
      <c r="AK76" s="77">
        <v>0.25</v>
      </c>
      <c r="AL76" s="77"/>
      <c r="AM76" s="77">
        <v>0.38</v>
      </c>
      <c r="AN76" s="77"/>
      <c r="AO76" s="77"/>
      <c r="AP76" s="77"/>
      <c r="AQ76" s="77">
        <f>'С № 3'!AG76</f>
        <v>9.5833333333333339</v>
      </c>
      <c r="AR76" s="77">
        <f>AK76</f>
        <v>0.25</v>
      </c>
      <c r="AS76" s="77"/>
      <c r="AT76" s="77">
        <f>AM76</f>
        <v>0.38</v>
      </c>
      <c r="AU76" s="77"/>
      <c r="AV76" s="77"/>
      <c r="AW76" s="415"/>
      <c r="AX76" s="77"/>
      <c r="AY76" s="77"/>
      <c r="AZ76" s="77"/>
      <c r="BA76" s="77"/>
      <c r="BB76" s="77"/>
      <c r="BC76" s="77"/>
      <c r="BD76" s="415"/>
      <c r="BE76" s="77"/>
      <c r="BF76" s="77"/>
      <c r="BG76" s="77"/>
      <c r="BH76" s="77"/>
      <c r="BI76" s="77"/>
      <c r="BJ76" s="77"/>
      <c r="BK76" s="77"/>
      <c r="BL76" s="77">
        <f t="shared" si="70"/>
        <v>12.083333333333334</v>
      </c>
      <c r="BM76" s="77">
        <f t="shared" si="70"/>
        <v>0.25</v>
      </c>
      <c r="BN76" s="77">
        <f t="shared" si="70"/>
        <v>0</v>
      </c>
      <c r="BO76" s="77">
        <f t="shared" si="70"/>
        <v>0.38</v>
      </c>
      <c r="BP76" s="77">
        <f t="shared" si="70"/>
        <v>0</v>
      </c>
      <c r="BQ76" s="77">
        <f t="shared" si="70"/>
        <v>0</v>
      </c>
      <c r="BR76" s="515">
        <v>0</v>
      </c>
      <c r="BS76" s="402">
        <f t="shared" si="58"/>
        <v>12.083333333333334</v>
      </c>
      <c r="BT76" s="402">
        <f t="shared" si="65"/>
        <v>0.25</v>
      </c>
      <c r="BU76" s="402">
        <f t="shared" si="66"/>
        <v>0</v>
      </c>
      <c r="BV76" s="402">
        <f t="shared" si="67"/>
        <v>0.38</v>
      </c>
      <c r="BW76" s="402">
        <f t="shared" si="68"/>
        <v>0</v>
      </c>
      <c r="BX76" s="402">
        <f t="shared" si="69"/>
        <v>0</v>
      </c>
      <c r="BY76" s="415"/>
      <c r="BZ76" s="112"/>
    </row>
    <row r="77" spans="1:78" s="466" customFormat="1" ht="33" customHeight="1" x14ac:dyDescent="0.25">
      <c r="B77" s="76" t="s">
        <v>183</v>
      </c>
      <c r="C77" s="399" t="s">
        <v>1751</v>
      </c>
      <c r="D77" s="76" t="s">
        <v>802</v>
      </c>
      <c r="E77" s="402">
        <f>'С № 3'!AN77</f>
        <v>8.7159166666666668</v>
      </c>
      <c r="F77" s="402">
        <f>'С № 3'!AO77</f>
        <v>8.715933333333334</v>
      </c>
      <c r="G77" s="401"/>
      <c r="H77" s="401"/>
      <c r="I77" s="401"/>
      <c r="J77" s="401"/>
      <c r="K77" s="401"/>
      <c r="L77" s="401"/>
      <c r="M77" s="401"/>
      <c r="N77" s="401"/>
      <c r="O77" s="401"/>
      <c r="P77" s="401"/>
      <c r="Q77" s="401"/>
      <c r="R77" s="401"/>
      <c r="S77" s="401"/>
      <c r="T77" s="401"/>
      <c r="U77" s="401"/>
      <c r="V77" s="402">
        <v>1E-4</v>
      </c>
      <c r="W77" s="401"/>
      <c r="X77" s="401"/>
      <c r="Y77" s="401"/>
      <c r="Z77" s="401"/>
      <c r="AA77" s="401"/>
      <c r="AB77" s="401"/>
      <c r="AC77" s="402">
        <f>'С № 3'!AE77</f>
        <v>8.7158333333333342</v>
      </c>
      <c r="AD77" s="401"/>
      <c r="AE77" s="401"/>
      <c r="AF77" s="402">
        <v>2.85</v>
      </c>
      <c r="AG77" s="401"/>
      <c r="AH77" s="401"/>
      <c r="AI77" s="402"/>
      <c r="AJ77" s="402">
        <f>'С № 3'!AF77</f>
        <v>8.7158333333333342</v>
      </c>
      <c r="AK77" s="402"/>
      <c r="AL77" s="402"/>
      <c r="AM77" s="402">
        <v>2.85</v>
      </c>
      <c r="AN77" s="402"/>
      <c r="AO77" s="402"/>
      <c r="AP77" s="401"/>
      <c r="AQ77" s="77">
        <f>'С № 3'!AG77</f>
        <v>1E-4</v>
      </c>
      <c r="AR77" s="401"/>
      <c r="AS77" s="401"/>
      <c r="AT77" s="402">
        <v>1E-4</v>
      </c>
      <c r="AU77" s="401"/>
      <c r="AV77" s="401"/>
      <c r="AW77" s="402"/>
      <c r="AX77" s="402"/>
      <c r="AY77" s="402"/>
      <c r="AZ77" s="402"/>
      <c r="BA77" s="402"/>
      <c r="BB77" s="402"/>
      <c r="BC77" s="402"/>
      <c r="BD77" s="401"/>
      <c r="BE77" s="401"/>
      <c r="BF77" s="401"/>
      <c r="BG77" s="401"/>
      <c r="BH77" s="401"/>
      <c r="BI77" s="401"/>
      <c r="BJ77" s="401"/>
      <c r="BK77" s="402"/>
      <c r="BL77" s="402">
        <f t="shared" si="59"/>
        <v>8.715933333333334</v>
      </c>
      <c r="BM77" s="402">
        <f t="shared" si="60"/>
        <v>0</v>
      </c>
      <c r="BN77" s="402">
        <f t="shared" si="61"/>
        <v>0</v>
      </c>
      <c r="BO77" s="402">
        <f t="shared" si="62"/>
        <v>2.85</v>
      </c>
      <c r="BP77" s="402">
        <f t="shared" si="63"/>
        <v>0</v>
      </c>
      <c r="BQ77" s="402">
        <f t="shared" si="64"/>
        <v>0</v>
      </c>
      <c r="BR77" s="515">
        <v>0</v>
      </c>
      <c r="BS77" s="402">
        <f t="shared" si="58"/>
        <v>8.715933333333334</v>
      </c>
      <c r="BT77" s="402">
        <f t="shared" si="65"/>
        <v>0</v>
      </c>
      <c r="BU77" s="402">
        <f t="shared" si="66"/>
        <v>0</v>
      </c>
      <c r="BV77" s="402">
        <f t="shared" si="67"/>
        <v>2.8501000000000003</v>
      </c>
      <c r="BW77" s="402">
        <f t="shared" si="68"/>
        <v>0</v>
      </c>
      <c r="BX77" s="402">
        <f t="shared" si="69"/>
        <v>0</v>
      </c>
      <c r="BY77" s="490"/>
      <c r="BZ77" s="112"/>
    </row>
    <row r="78" spans="1:78" s="466" customFormat="1" ht="33" customHeight="1" x14ac:dyDescent="0.25">
      <c r="B78" s="76" t="s">
        <v>183</v>
      </c>
      <c r="C78" s="399" t="s">
        <v>752</v>
      </c>
      <c r="D78" s="76" t="s">
        <v>803</v>
      </c>
      <c r="E78" s="402">
        <f>'С № 3'!AN78</f>
        <v>1.7500000000000002</v>
      </c>
      <c r="F78" s="402">
        <f>'С № 3'!AO78</f>
        <v>1.75</v>
      </c>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2"/>
      <c r="AJ78" s="402">
        <f>'С № 3'!AF78</f>
        <v>1.7500000000000002</v>
      </c>
      <c r="AK78" s="402"/>
      <c r="AL78" s="402"/>
      <c r="AM78" s="402"/>
      <c r="AN78" s="402"/>
      <c r="AO78" s="402"/>
      <c r="AP78" s="401"/>
      <c r="AQ78" s="77">
        <f>'С № 3'!AG78</f>
        <v>1.75</v>
      </c>
      <c r="AR78" s="401"/>
      <c r="AS78" s="401"/>
      <c r="AT78" s="401"/>
      <c r="AU78" s="401"/>
      <c r="AV78" s="401"/>
      <c r="AW78" s="402"/>
      <c r="AX78" s="402"/>
      <c r="AY78" s="402"/>
      <c r="AZ78" s="402"/>
      <c r="BA78" s="402"/>
      <c r="BB78" s="402"/>
      <c r="BC78" s="402"/>
      <c r="BD78" s="401"/>
      <c r="BE78" s="401"/>
      <c r="BF78" s="401"/>
      <c r="BG78" s="401"/>
      <c r="BH78" s="401"/>
      <c r="BI78" s="401"/>
      <c r="BJ78" s="401"/>
      <c r="BK78" s="402"/>
      <c r="BL78" s="402">
        <f t="shared" si="59"/>
        <v>1.7500000000000002</v>
      </c>
      <c r="BM78" s="402">
        <f t="shared" si="60"/>
        <v>0</v>
      </c>
      <c r="BN78" s="402">
        <f t="shared" si="61"/>
        <v>0</v>
      </c>
      <c r="BO78" s="402">
        <f t="shared" si="62"/>
        <v>0</v>
      </c>
      <c r="BP78" s="402">
        <f t="shared" si="63"/>
        <v>0</v>
      </c>
      <c r="BQ78" s="402">
        <f t="shared" si="64"/>
        <v>0</v>
      </c>
      <c r="BR78" s="515">
        <v>0</v>
      </c>
      <c r="BS78" s="402">
        <f t="shared" si="58"/>
        <v>1.75</v>
      </c>
      <c r="BT78" s="402">
        <f t="shared" si="65"/>
        <v>0</v>
      </c>
      <c r="BU78" s="402">
        <f t="shared" si="66"/>
        <v>0</v>
      </c>
      <c r="BV78" s="402">
        <f t="shared" si="67"/>
        <v>0</v>
      </c>
      <c r="BW78" s="402">
        <f t="shared" si="68"/>
        <v>0</v>
      </c>
      <c r="BX78" s="402">
        <f t="shared" si="69"/>
        <v>0</v>
      </c>
      <c r="BY78" s="490"/>
      <c r="BZ78" s="112"/>
    </row>
    <row r="79" spans="1:78" s="466" customFormat="1" ht="33" customHeight="1" x14ac:dyDescent="0.25">
      <c r="B79" s="76" t="s">
        <v>183</v>
      </c>
      <c r="C79" s="399" t="s">
        <v>765</v>
      </c>
      <c r="D79" s="76" t="s">
        <v>804</v>
      </c>
      <c r="E79" s="402">
        <f>'С № 3'!AN79</f>
        <v>2.4166666666666665</v>
      </c>
      <c r="F79" s="402">
        <f>'С № 3'!AO79</f>
        <v>2.4169999999999998</v>
      </c>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2"/>
      <c r="AJ79" s="402">
        <f>'С № 3'!AF79</f>
        <v>2.4166666666666665</v>
      </c>
      <c r="AK79" s="402"/>
      <c r="AL79" s="402"/>
      <c r="AM79" s="402"/>
      <c r="AN79" s="402"/>
      <c r="AO79" s="402"/>
      <c r="AP79" s="401"/>
      <c r="AQ79" s="77">
        <f>'С № 3'!AG79</f>
        <v>2.4169999999999998</v>
      </c>
      <c r="AR79" s="401"/>
      <c r="AS79" s="401"/>
      <c r="AT79" s="401"/>
      <c r="AU79" s="401"/>
      <c r="AV79" s="401"/>
      <c r="AW79" s="402"/>
      <c r="AX79" s="402">
        <f>'С № 3'!AH79</f>
        <v>0</v>
      </c>
      <c r="AY79" s="402"/>
      <c r="AZ79" s="402"/>
      <c r="BA79" s="402"/>
      <c r="BB79" s="402"/>
      <c r="BC79" s="402"/>
      <c r="BD79" s="401"/>
      <c r="BE79" s="401"/>
      <c r="BF79" s="401"/>
      <c r="BG79" s="401"/>
      <c r="BH79" s="401"/>
      <c r="BI79" s="401"/>
      <c r="BJ79" s="401"/>
      <c r="BK79" s="402"/>
      <c r="BL79" s="402">
        <f t="shared" si="59"/>
        <v>2.4166666666666665</v>
      </c>
      <c r="BM79" s="402">
        <f t="shared" si="60"/>
        <v>0</v>
      </c>
      <c r="BN79" s="402">
        <f t="shared" si="61"/>
        <v>0</v>
      </c>
      <c r="BO79" s="402">
        <f t="shared" si="62"/>
        <v>0</v>
      </c>
      <c r="BP79" s="402">
        <f t="shared" si="63"/>
        <v>0</v>
      </c>
      <c r="BQ79" s="402">
        <f t="shared" si="64"/>
        <v>0</v>
      </c>
      <c r="BR79" s="515">
        <v>0</v>
      </c>
      <c r="BS79" s="402">
        <f t="shared" si="58"/>
        <v>2.4169999999999998</v>
      </c>
      <c r="BT79" s="402">
        <f t="shared" si="65"/>
        <v>0</v>
      </c>
      <c r="BU79" s="402">
        <f t="shared" si="66"/>
        <v>0</v>
      </c>
      <c r="BV79" s="402">
        <f t="shared" si="67"/>
        <v>0</v>
      </c>
      <c r="BW79" s="402">
        <f t="shared" si="68"/>
        <v>0</v>
      </c>
      <c r="BX79" s="402">
        <f t="shared" si="69"/>
        <v>0</v>
      </c>
      <c r="BY79" s="490"/>
      <c r="BZ79" s="112"/>
    </row>
    <row r="80" spans="1:78" s="951" customFormat="1" ht="33" customHeight="1" x14ac:dyDescent="0.25">
      <c r="B80" s="76" t="s">
        <v>183</v>
      </c>
      <c r="C80" s="399" t="s">
        <v>1713</v>
      </c>
      <c r="D80" s="76" t="s">
        <v>1750</v>
      </c>
      <c r="E80" s="402">
        <f>'С № 3'!AN80</f>
        <v>8.3333333333333344E-5</v>
      </c>
      <c r="F80" s="402">
        <f>'С № 3'!AO80</f>
        <v>2.1725000000000003</v>
      </c>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2"/>
      <c r="AJ80" s="402">
        <f>'С № 3'!AF80</f>
        <v>8.3333333333333344E-5</v>
      </c>
      <c r="AK80" s="402"/>
      <c r="AL80" s="402"/>
      <c r="AM80" s="402"/>
      <c r="AN80" s="402"/>
      <c r="AO80" s="402"/>
      <c r="AP80" s="401"/>
      <c r="AQ80" s="77">
        <f>'С № 3'!AG80</f>
        <v>2.1725000000000003</v>
      </c>
      <c r="AR80" s="402">
        <v>0.25</v>
      </c>
      <c r="AS80" s="401"/>
      <c r="AT80" s="401">
        <f>AM80</f>
        <v>0</v>
      </c>
      <c r="AU80" s="401"/>
      <c r="AV80" s="401"/>
      <c r="AW80" s="402"/>
      <c r="AX80" s="402">
        <f>'С № 3'!AH80</f>
        <v>0</v>
      </c>
      <c r="AY80" s="402"/>
      <c r="AZ80" s="402"/>
      <c r="BA80" s="402"/>
      <c r="BB80" s="402"/>
      <c r="BC80" s="402"/>
      <c r="BD80" s="401"/>
      <c r="BE80" s="402">
        <f>'С № 3'!AI80</f>
        <v>0</v>
      </c>
      <c r="BF80" s="401"/>
      <c r="BG80" s="401"/>
      <c r="BH80" s="401"/>
      <c r="BI80" s="401"/>
      <c r="BJ80" s="401"/>
      <c r="BK80" s="402"/>
      <c r="BL80" s="402">
        <f t="shared" si="59"/>
        <v>8.3333333333333344E-5</v>
      </c>
      <c r="BM80" s="402">
        <f t="shared" si="60"/>
        <v>0</v>
      </c>
      <c r="BN80" s="402">
        <f t="shared" si="61"/>
        <v>0</v>
      </c>
      <c r="BO80" s="402">
        <f t="shared" si="62"/>
        <v>0</v>
      </c>
      <c r="BP80" s="402"/>
      <c r="BQ80" s="402"/>
      <c r="BR80" s="515"/>
      <c r="BS80" s="402">
        <f t="shared" si="58"/>
        <v>2.1725000000000003</v>
      </c>
      <c r="BT80" s="402">
        <f t="shared" si="65"/>
        <v>0.25</v>
      </c>
      <c r="BU80" s="402"/>
      <c r="BV80" s="402"/>
      <c r="BW80" s="402"/>
      <c r="BX80" s="402"/>
      <c r="BY80" s="490"/>
      <c r="BZ80" s="112"/>
    </row>
    <row r="81" spans="1:78" s="466" customFormat="1" ht="33" customHeight="1" x14ac:dyDescent="0.25">
      <c r="B81" s="76" t="s">
        <v>183</v>
      </c>
      <c r="C81" s="399" t="s">
        <v>758</v>
      </c>
      <c r="D81" s="76" t="s">
        <v>809</v>
      </c>
      <c r="E81" s="402">
        <f>'С № 3'!AN81</f>
        <v>4.1733333333333338</v>
      </c>
      <c r="F81" s="402">
        <f>'С № 3'!AO81</f>
        <v>4.1733333333333338</v>
      </c>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2"/>
      <c r="AJ81" s="402"/>
      <c r="AK81" s="402"/>
      <c r="AL81" s="402"/>
      <c r="AM81" s="402"/>
      <c r="AN81" s="402"/>
      <c r="AO81" s="402"/>
      <c r="AP81" s="401"/>
      <c r="AQ81" s="401"/>
      <c r="AR81" s="401"/>
      <c r="AS81" s="401"/>
      <c r="AT81" s="401"/>
      <c r="AU81" s="401"/>
      <c r="AV81" s="401"/>
      <c r="AW81" s="402"/>
      <c r="AX81" s="402">
        <f>'С № 3'!AH81</f>
        <v>4.1733333333333338</v>
      </c>
      <c r="AY81" s="402"/>
      <c r="AZ81" s="402"/>
      <c r="BA81" s="402">
        <v>0.60499999999999998</v>
      </c>
      <c r="BB81" s="402"/>
      <c r="BC81" s="402"/>
      <c r="BD81" s="401"/>
      <c r="BE81" s="402">
        <f>'С № 3'!AI81</f>
        <v>4.1733333333333338</v>
      </c>
      <c r="BF81" s="402"/>
      <c r="BG81" s="402"/>
      <c r="BH81" s="402">
        <f>BA81</f>
        <v>0.60499999999999998</v>
      </c>
      <c r="BI81" s="401"/>
      <c r="BJ81" s="401"/>
      <c r="BK81" s="402"/>
      <c r="BL81" s="402">
        <f t="shared" si="59"/>
        <v>4.1733333333333338</v>
      </c>
      <c r="BM81" s="402">
        <f t="shared" si="60"/>
        <v>0</v>
      </c>
      <c r="BN81" s="402">
        <f t="shared" si="61"/>
        <v>0</v>
      </c>
      <c r="BO81" s="402">
        <f t="shared" si="62"/>
        <v>0.60499999999999998</v>
      </c>
      <c r="BP81" s="402">
        <f t="shared" si="63"/>
        <v>0</v>
      </c>
      <c r="BQ81" s="402">
        <f t="shared" si="64"/>
        <v>0</v>
      </c>
      <c r="BR81" s="515">
        <v>0</v>
      </c>
      <c r="BS81" s="402">
        <f t="shared" si="58"/>
        <v>4.1733333333333338</v>
      </c>
      <c r="BT81" s="402">
        <f t="shared" si="65"/>
        <v>0</v>
      </c>
      <c r="BU81" s="402">
        <f t="shared" si="66"/>
        <v>0</v>
      </c>
      <c r="BV81" s="402">
        <f t="shared" si="67"/>
        <v>0.60499999999999998</v>
      </c>
      <c r="BW81" s="402">
        <f t="shared" si="68"/>
        <v>0</v>
      </c>
      <c r="BX81" s="402">
        <f t="shared" si="69"/>
        <v>0</v>
      </c>
      <c r="BY81" s="490"/>
      <c r="BZ81" s="112"/>
    </row>
    <row r="82" spans="1:78" s="706" customFormat="1" ht="33" customHeight="1" x14ac:dyDescent="0.25">
      <c r="B82" s="76" t="s">
        <v>183</v>
      </c>
      <c r="C82" s="399" t="s">
        <v>818</v>
      </c>
      <c r="D82" s="76" t="s">
        <v>855</v>
      </c>
      <c r="E82" s="402">
        <f>'С № 3'!AN82</f>
        <v>7.3966666666666665</v>
      </c>
      <c r="F82" s="402">
        <f>'С № 3'!AO82</f>
        <v>7.3966666666666665</v>
      </c>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2"/>
      <c r="AJ82" s="402"/>
      <c r="AK82" s="402"/>
      <c r="AL82" s="402"/>
      <c r="AM82" s="402"/>
      <c r="AN82" s="402"/>
      <c r="AO82" s="402"/>
      <c r="AP82" s="401"/>
      <c r="AQ82" s="401"/>
      <c r="AR82" s="401"/>
      <c r="AS82" s="401"/>
      <c r="AT82" s="401"/>
      <c r="AU82" s="401"/>
      <c r="AV82" s="401"/>
      <c r="AW82" s="402"/>
      <c r="AX82" s="402">
        <f>'С № 3'!AH82</f>
        <v>7.3966666666666665</v>
      </c>
      <c r="AY82" s="402">
        <v>0.5</v>
      </c>
      <c r="AZ82" s="402"/>
      <c r="BA82" s="402">
        <v>1.0940000000000001</v>
      </c>
      <c r="BB82" s="402"/>
      <c r="BC82" s="402"/>
      <c r="BD82" s="401"/>
      <c r="BE82" s="402">
        <f>'С № 3'!AI82</f>
        <v>7.3966666666666665</v>
      </c>
      <c r="BF82" s="402">
        <f>AY82</f>
        <v>0.5</v>
      </c>
      <c r="BG82" s="402"/>
      <c r="BH82" s="402">
        <f>BA82</f>
        <v>1.0940000000000001</v>
      </c>
      <c r="BI82" s="401"/>
      <c r="BJ82" s="401"/>
      <c r="BK82" s="402"/>
      <c r="BL82" s="402">
        <f t="shared" si="59"/>
        <v>7.3966666666666665</v>
      </c>
      <c r="BM82" s="402">
        <f>I82+W82+AK82+AY82</f>
        <v>0.5</v>
      </c>
      <c r="BN82" s="402">
        <f>J82+X82+AL82+AZ82</f>
        <v>0</v>
      </c>
      <c r="BO82" s="402">
        <f>K82+Y82+AM82+BA82</f>
        <v>1.0940000000000001</v>
      </c>
      <c r="BP82" s="402">
        <f>L82+Z82+AN82+BB82</f>
        <v>0</v>
      </c>
      <c r="BQ82" s="402">
        <f>M82+AA82+AO82+BC82</f>
        <v>0</v>
      </c>
      <c r="BR82" s="515">
        <v>0</v>
      </c>
      <c r="BS82" s="402">
        <f t="shared" si="58"/>
        <v>7.3966666666666665</v>
      </c>
      <c r="BT82" s="402">
        <f t="shared" si="65"/>
        <v>0.5</v>
      </c>
      <c r="BU82" s="402">
        <f t="shared" si="66"/>
        <v>0</v>
      </c>
      <c r="BV82" s="402">
        <f t="shared" si="67"/>
        <v>1.0940000000000001</v>
      </c>
      <c r="BW82" s="402">
        <f t="shared" si="68"/>
        <v>0</v>
      </c>
      <c r="BX82" s="402">
        <f t="shared" si="69"/>
        <v>0</v>
      </c>
      <c r="BY82" s="490"/>
      <c r="BZ82" s="112"/>
    </row>
    <row r="83" spans="1:78" s="466" customFormat="1" ht="33" customHeight="1" x14ac:dyDescent="0.25">
      <c r="B83" s="76" t="s">
        <v>183</v>
      </c>
      <c r="C83" s="399" t="s">
        <v>741</v>
      </c>
      <c r="D83" s="76" t="s">
        <v>856</v>
      </c>
      <c r="E83" s="402">
        <f>'С № 3'!AN83</f>
        <v>10.45</v>
      </c>
      <c r="F83" s="402">
        <f>'С № 3'!AO83</f>
        <v>10.45</v>
      </c>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2"/>
      <c r="AJ83" s="402"/>
      <c r="AK83" s="402"/>
      <c r="AL83" s="402"/>
      <c r="AM83" s="402"/>
      <c r="AN83" s="402"/>
      <c r="AO83" s="402"/>
      <c r="AP83" s="401"/>
      <c r="AQ83" s="401"/>
      <c r="AR83" s="401"/>
      <c r="AS83" s="401"/>
      <c r="AT83" s="401"/>
      <c r="AU83" s="401"/>
      <c r="AV83" s="401"/>
      <c r="AW83" s="402"/>
      <c r="AX83" s="402">
        <f>'С № 3'!AH83</f>
        <v>10.45</v>
      </c>
      <c r="AY83" s="402">
        <v>0.25</v>
      </c>
      <c r="AZ83" s="402"/>
      <c r="BA83" s="402">
        <v>1.1000000000000001</v>
      </c>
      <c r="BB83" s="402"/>
      <c r="BC83" s="402"/>
      <c r="BD83" s="401"/>
      <c r="BE83" s="402">
        <f>'С № 3'!AI83</f>
        <v>10.45</v>
      </c>
      <c r="BF83" s="402">
        <f>AY83</f>
        <v>0.25</v>
      </c>
      <c r="BG83" s="402"/>
      <c r="BH83" s="402">
        <f>BA83</f>
        <v>1.1000000000000001</v>
      </c>
      <c r="BI83" s="401"/>
      <c r="BJ83" s="401"/>
      <c r="BK83" s="402"/>
      <c r="BL83" s="402">
        <f t="shared" si="59"/>
        <v>10.45</v>
      </c>
      <c r="BM83" s="402">
        <f t="shared" si="60"/>
        <v>0.25</v>
      </c>
      <c r="BN83" s="402">
        <f t="shared" si="61"/>
        <v>0</v>
      </c>
      <c r="BO83" s="402">
        <f t="shared" si="62"/>
        <v>1.1000000000000001</v>
      </c>
      <c r="BP83" s="402">
        <f t="shared" si="63"/>
        <v>0</v>
      </c>
      <c r="BQ83" s="402">
        <f t="shared" si="64"/>
        <v>0</v>
      </c>
      <c r="BR83" s="515">
        <v>0</v>
      </c>
      <c r="BS83" s="402">
        <f t="shared" si="58"/>
        <v>10.45</v>
      </c>
      <c r="BT83" s="402">
        <f t="shared" si="65"/>
        <v>0.25</v>
      </c>
      <c r="BU83" s="402">
        <f t="shared" si="66"/>
        <v>0</v>
      </c>
      <c r="BV83" s="402">
        <f t="shared" si="67"/>
        <v>1.1000000000000001</v>
      </c>
      <c r="BW83" s="402">
        <f t="shared" si="68"/>
        <v>0</v>
      </c>
      <c r="BX83" s="402">
        <f t="shared" si="69"/>
        <v>0</v>
      </c>
      <c r="BY83" s="490"/>
      <c r="BZ83" s="112"/>
    </row>
    <row r="84" spans="1:78" ht="48" customHeight="1" x14ac:dyDescent="0.25">
      <c r="A84" s="105"/>
      <c r="B84" s="394" t="s">
        <v>185</v>
      </c>
      <c r="C84" s="395" t="s">
        <v>186</v>
      </c>
      <c r="D84" s="394" t="s">
        <v>93</v>
      </c>
      <c r="E84" s="405">
        <v>0</v>
      </c>
      <c r="F84" s="405">
        <v>0</v>
      </c>
      <c r="G84" s="405">
        <v>0</v>
      </c>
      <c r="H84" s="405">
        <v>0</v>
      </c>
      <c r="I84" s="405">
        <v>0</v>
      </c>
      <c r="J84" s="405">
        <v>0</v>
      </c>
      <c r="K84" s="405">
        <v>0</v>
      </c>
      <c r="L84" s="405">
        <v>0</v>
      </c>
      <c r="M84" s="405">
        <v>0</v>
      </c>
      <c r="N84" s="405">
        <v>0</v>
      </c>
      <c r="O84" s="405">
        <v>0</v>
      </c>
      <c r="P84" s="405">
        <v>0</v>
      </c>
      <c r="Q84" s="405">
        <v>0</v>
      </c>
      <c r="R84" s="405">
        <v>0</v>
      </c>
      <c r="S84" s="405">
        <v>0</v>
      </c>
      <c r="T84" s="405">
        <v>0</v>
      </c>
      <c r="U84" s="405">
        <v>0</v>
      </c>
      <c r="V84" s="405">
        <v>0</v>
      </c>
      <c r="W84" s="405">
        <v>0</v>
      </c>
      <c r="X84" s="405">
        <v>0</v>
      </c>
      <c r="Y84" s="405">
        <v>0</v>
      </c>
      <c r="Z84" s="405">
        <v>0</v>
      </c>
      <c r="AA84" s="405">
        <v>0</v>
      </c>
      <c r="AB84" s="405">
        <v>0</v>
      </c>
      <c r="AC84" s="405">
        <v>0</v>
      </c>
      <c r="AD84" s="405">
        <v>0</v>
      </c>
      <c r="AE84" s="405">
        <v>0</v>
      </c>
      <c r="AF84" s="405">
        <v>0</v>
      </c>
      <c r="AG84" s="405">
        <v>0</v>
      </c>
      <c r="AH84" s="405">
        <v>0</v>
      </c>
      <c r="AI84" s="405">
        <v>0</v>
      </c>
      <c r="AJ84" s="405">
        <v>0</v>
      </c>
      <c r="AK84" s="405">
        <v>0</v>
      </c>
      <c r="AL84" s="405">
        <v>0</v>
      </c>
      <c r="AM84" s="405">
        <v>0</v>
      </c>
      <c r="AN84" s="405">
        <v>0</v>
      </c>
      <c r="AO84" s="405">
        <v>0</v>
      </c>
      <c r="AP84" s="405">
        <v>0</v>
      </c>
      <c r="AQ84" s="405">
        <v>0</v>
      </c>
      <c r="AR84" s="405">
        <v>0</v>
      </c>
      <c r="AS84" s="405">
        <v>0</v>
      </c>
      <c r="AT84" s="405">
        <v>0</v>
      </c>
      <c r="AU84" s="405">
        <v>0</v>
      </c>
      <c r="AV84" s="405">
        <v>0</v>
      </c>
      <c r="AW84" s="405">
        <v>0</v>
      </c>
      <c r="AX84" s="405">
        <v>0</v>
      </c>
      <c r="AY84" s="405">
        <v>0</v>
      </c>
      <c r="AZ84" s="405">
        <v>0</v>
      </c>
      <c r="BA84" s="405">
        <v>0</v>
      </c>
      <c r="BB84" s="405">
        <v>0</v>
      </c>
      <c r="BC84" s="405">
        <v>0</v>
      </c>
      <c r="BD84" s="405">
        <v>0</v>
      </c>
      <c r="BE84" s="405">
        <v>0</v>
      </c>
      <c r="BF84" s="405">
        <v>0</v>
      </c>
      <c r="BG84" s="405">
        <v>0</v>
      </c>
      <c r="BH84" s="405">
        <v>0</v>
      </c>
      <c r="BI84" s="405">
        <v>0</v>
      </c>
      <c r="BJ84" s="405">
        <v>0</v>
      </c>
      <c r="BK84" s="405">
        <v>0</v>
      </c>
      <c r="BL84" s="405">
        <v>0</v>
      </c>
      <c r="BM84" s="405">
        <v>0</v>
      </c>
      <c r="BN84" s="405">
        <v>0</v>
      </c>
      <c r="BO84" s="405">
        <v>0</v>
      </c>
      <c r="BP84" s="405">
        <v>0</v>
      </c>
      <c r="BQ84" s="405">
        <v>0</v>
      </c>
      <c r="BR84" s="405">
        <v>0</v>
      </c>
      <c r="BS84" s="405">
        <v>0</v>
      </c>
      <c r="BT84" s="405">
        <v>0</v>
      </c>
      <c r="BU84" s="405">
        <v>0</v>
      </c>
      <c r="BV84" s="405">
        <v>0</v>
      </c>
      <c r="BW84" s="405">
        <v>0</v>
      </c>
      <c r="BX84" s="405">
        <v>0</v>
      </c>
      <c r="BY84" s="489" t="s">
        <v>190</v>
      </c>
      <c r="BZ84" s="146"/>
    </row>
    <row r="85" spans="1:78" ht="48" customHeight="1" x14ac:dyDescent="0.25">
      <c r="A85" s="105"/>
      <c r="B85" s="394" t="s">
        <v>187</v>
      </c>
      <c r="C85" s="395" t="s">
        <v>188</v>
      </c>
      <c r="D85" s="394" t="s">
        <v>93</v>
      </c>
      <c r="E85" s="396">
        <f t="shared" ref="E85:U85" si="71">SUBTOTAL(9,E86:E90)</f>
        <v>8.0834166666666665</v>
      </c>
      <c r="F85" s="396">
        <f t="shared" si="71"/>
        <v>8.0834333333333337</v>
      </c>
      <c r="G85" s="396">
        <f t="shared" si="71"/>
        <v>0</v>
      </c>
      <c r="H85" s="396">
        <f t="shared" si="71"/>
        <v>0</v>
      </c>
      <c r="I85" s="396">
        <f t="shared" si="71"/>
        <v>0</v>
      </c>
      <c r="J85" s="396">
        <f t="shared" si="71"/>
        <v>0</v>
      </c>
      <c r="K85" s="396">
        <f t="shared" si="71"/>
        <v>0</v>
      </c>
      <c r="L85" s="396">
        <f t="shared" si="71"/>
        <v>0</v>
      </c>
      <c r="M85" s="396">
        <f t="shared" si="71"/>
        <v>0</v>
      </c>
      <c r="N85" s="396">
        <f t="shared" si="71"/>
        <v>0</v>
      </c>
      <c r="O85" s="396">
        <f t="shared" si="71"/>
        <v>0</v>
      </c>
      <c r="P85" s="396">
        <f t="shared" si="71"/>
        <v>0</v>
      </c>
      <c r="Q85" s="396">
        <f t="shared" si="71"/>
        <v>0</v>
      </c>
      <c r="R85" s="396">
        <f t="shared" si="71"/>
        <v>0</v>
      </c>
      <c r="S85" s="396">
        <f t="shared" si="71"/>
        <v>0</v>
      </c>
      <c r="T85" s="396">
        <f t="shared" si="71"/>
        <v>0</v>
      </c>
      <c r="U85" s="396">
        <f t="shared" si="71"/>
        <v>0</v>
      </c>
      <c r="V85" s="396">
        <f>SUBTOTAL(9,V86:V89)</f>
        <v>0.91676666666666673</v>
      </c>
      <c r="W85" s="396">
        <f t="shared" ref="W85:BW85" si="72">SUBTOTAL(9,W86:W89)</f>
        <v>0</v>
      </c>
      <c r="X85" s="396">
        <f t="shared" si="72"/>
        <v>0</v>
      </c>
      <c r="Y85" s="396">
        <f t="shared" si="72"/>
        <v>0</v>
      </c>
      <c r="Z85" s="396">
        <f t="shared" si="72"/>
        <v>0</v>
      </c>
      <c r="AA85" s="396">
        <f t="shared" si="72"/>
        <v>0</v>
      </c>
      <c r="AB85" s="396">
        <f t="shared" si="72"/>
        <v>0</v>
      </c>
      <c r="AC85" s="396">
        <f t="shared" si="72"/>
        <v>7.5833333333333339</v>
      </c>
      <c r="AD85" s="396">
        <f t="shared" si="72"/>
        <v>0</v>
      </c>
      <c r="AE85" s="396">
        <f t="shared" si="72"/>
        <v>0</v>
      </c>
      <c r="AF85" s="396">
        <f t="shared" si="72"/>
        <v>0</v>
      </c>
      <c r="AG85" s="396">
        <f t="shared" si="72"/>
        <v>0</v>
      </c>
      <c r="AH85" s="396">
        <f t="shared" si="72"/>
        <v>0</v>
      </c>
      <c r="AI85" s="396">
        <f t="shared" si="72"/>
        <v>0</v>
      </c>
      <c r="AJ85" s="396">
        <f t="shared" si="72"/>
        <v>6.916666666666667</v>
      </c>
      <c r="AK85" s="396">
        <f t="shared" si="72"/>
        <v>0</v>
      </c>
      <c r="AL85" s="396">
        <f t="shared" si="72"/>
        <v>0</v>
      </c>
      <c r="AM85" s="396">
        <f t="shared" si="72"/>
        <v>0</v>
      </c>
      <c r="AN85" s="396">
        <f t="shared" si="72"/>
        <v>0</v>
      </c>
      <c r="AO85" s="396">
        <f t="shared" si="72"/>
        <v>0</v>
      </c>
      <c r="AP85" s="396">
        <f t="shared" si="72"/>
        <v>0</v>
      </c>
      <c r="AQ85" s="396">
        <f t="shared" si="72"/>
        <v>0.25009999999999999</v>
      </c>
      <c r="AR85" s="396">
        <f t="shared" si="72"/>
        <v>0</v>
      </c>
      <c r="AS85" s="396">
        <f t="shared" si="72"/>
        <v>0</v>
      </c>
      <c r="AT85" s="396">
        <f t="shared" si="72"/>
        <v>0</v>
      </c>
      <c r="AU85" s="396">
        <f t="shared" si="72"/>
        <v>0</v>
      </c>
      <c r="AV85" s="396">
        <f t="shared" si="72"/>
        <v>0</v>
      </c>
      <c r="AW85" s="396">
        <f t="shared" si="72"/>
        <v>0</v>
      </c>
      <c r="AX85" s="396">
        <f t="shared" si="72"/>
        <v>0.25</v>
      </c>
      <c r="AY85" s="396">
        <f t="shared" si="72"/>
        <v>0</v>
      </c>
      <c r="AZ85" s="396">
        <f t="shared" si="72"/>
        <v>0</v>
      </c>
      <c r="BA85" s="396">
        <f t="shared" si="72"/>
        <v>0</v>
      </c>
      <c r="BB85" s="396">
        <f t="shared" si="72"/>
        <v>0</v>
      </c>
      <c r="BC85" s="396">
        <f t="shared" si="72"/>
        <v>0</v>
      </c>
      <c r="BD85" s="396">
        <f t="shared" si="72"/>
        <v>0</v>
      </c>
      <c r="BE85" s="396">
        <f t="shared" si="72"/>
        <v>0.25</v>
      </c>
      <c r="BF85" s="396">
        <f t="shared" si="72"/>
        <v>0</v>
      </c>
      <c r="BG85" s="396">
        <f t="shared" si="72"/>
        <v>0</v>
      </c>
      <c r="BH85" s="396">
        <f t="shared" si="72"/>
        <v>0</v>
      </c>
      <c r="BI85" s="396">
        <f t="shared" si="72"/>
        <v>0</v>
      </c>
      <c r="BJ85" s="396">
        <f t="shared" si="72"/>
        <v>0</v>
      </c>
      <c r="BK85" s="396">
        <f t="shared" si="72"/>
        <v>0</v>
      </c>
      <c r="BL85" s="396">
        <f t="shared" si="72"/>
        <v>8.0834333333333337</v>
      </c>
      <c r="BM85" s="396">
        <f t="shared" si="72"/>
        <v>0</v>
      </c>
      <c r="BN85" s="396">
        <f t="shared" si="72"/>
        <v>0</v>
      </c>
      <c r="BO85" s="396">
        <f t="shared" si="72"/>
        <v>0</v>
      </c>
      <c r="BP85" s="396">
        <f t="shared" si="72"/>
        <v>0</v>
      </c>
      <c r="BQ85" s="396">
        <f t="shared" si="72"/>
        <v>0</v>
      </c>
      <c r="BR85" s="396">
        <f t="shared" si="72"/>
        <v>0</v>
      </c>
      <c r="BS85" s="396">
        <f t="shared" si="72"/>
        <v>8.0834333333333337</v>
      </c>
      <c r="BT85" s="396">
        <f t="shared" si="72"/>
        <v>0</v>
      </c>
      <c r="BU85" s="396">
        <f t="shared" si="72"/>
        <v>0</v>
      </c>
      <c r="BV85" s="396">
        <f t="shared" si="72"/>
        <v>0</v>
      </c>
      <c r="BW85" s="396">
        <f t="shared" si="72"/>
        <v>0</v>
      </c>
      <c r="BX85" s="396">
        <f>SUBTOTAL(9,BX86:BX90)</f>
        <v>0</v>
      </c>
      <c r="BY85" s="489" t="s">
        <v>190</v>
      </c>
      <c r="BZ85" s="146"/>
    </row>
    <row r="86" spans="1:78" ht="33" customHeight="1" x14ac:dyDescent="0.25">
      <c r="B86" s="209" t="s">
        <v>187</v>
      </c>
      <c r="C86" s="484" t="s">
        <v>722</v>
      </c>
      <c r="D86" s="712" t="s">
        <v>807</v>
      </c>
      <c r="E86" s="204">
        <f>'С № 3'!AN86</f>
        <v>0.375</v>
      </c>
      <c r="F86" s="209">
        <f>'С № 3'!AO86</f>
        <v>0.375</v>
      </c>
      <c r="G86" s="209"/>
      <c r="H86" s="209"/>
      <c r="I86" s="209"/>
      <c r="J86" s="209"/>
      <c r="K86" s="209"/>
      <c r="L86" s="209"/>
      <c r="M86" s="209"/>
      <c r="N86" s="209"/>
      <c r="O86" s="209"/>
      <c r="P86" s="209"/>
      <c r="Q86" s="209"/>
      <c r="R86" s="209"/>
      <c r="S86" s="209"/>
      <c r="T86" s="209"/>
      <c r="U86" s="209"/>
      <c r="V86" s="204">
        <f>'С № 3'!AD86</f>
        <v>0.125</v>
      </c>
      <c r="W86" s="209"/>
      <c r="X86" s="209"/>
      <c r="Y86" s="209"/>
      <c r="Z86" s="209"/>
      <c r="AA86" s="209"/>
      <c r="AB86" s="209"/>
      <c r="AC86" s="204">
        <f>'С № 3'!AE86</f>
        <v>0.125</v>
      </c>
      <c r="AD86" s="209"/>
      <c r="AE86" s="209"/>
      <c r="AF86" s="209"/>
      <c r="AG86" s="209"/>
      <c r="AH86" s="209"/>
      <c r="AI86" s="209"/>
      <c r="AJ86" s="204">
        <f>'С № 3'!AF86</f>
        <v>0.125</v>
      </c>
      <c r="AK86" s="209"/>
      <c r="AL86" s="209"/>
      <c r="AM86" s="209"/>
      <c r="AN86" s="209"/>
      <c r="AO86" s="209"/>
      <c r="AP86" s="209"/>
      <c r="AQ86" s="209">
        <f>'С № 3'!AG86</f>
        <v>0.125</v>
      </c>
      <c r="AR86" s="209"/>
      <c r="AS86" s="209"/>
      <c r="AT86" s="209"/>
      <c r="AU86" s="209"/>
      <c r="AV86" s="209"/>
      <c r="AW86" s="209"/>
      <c r="AX86" s="209">
        <f>'С № 3'!AH86</f>
        <v>0.125</v>
      </c>
      <c r="AY86" s="209"/>
      <c r="AZ86" s="209"/>
      <c r="BA86" s="209"/>
      <c r="BB86" s="209"/>
      <c r="BC86" s="209"/>
      <c r="BD86" s="209"/>
      <c r="BE86" s="209">
        <f>'С № 3'!AI86</f>
        <v>0.125</v>
      </c>
      <c r="BF86" s="209"/>
      <c r="BG86" s="209"/>
      <c r="BH86" s="209"/>
      <c r="BI86" s="209"/>
      <c r="BJ86" s="209"/>
      <c r="BK86" s="209"/>
      <c r="BL86" s="204">
        <f>H86+V86+AJ86+AX86</f>
        <v>0.375</v>
      </c>
      <c r="BM86" s="515">
        <v>0</v>
      </c>
      <c r="BN86" s="515">
        <v>0</v>
      </c>
      <c r="BO86" s="515">
        <v>0</v>
      </c>
      <c r="BP86" s="515">
        <v>0</v>
      </c>
      <c r="BQ86" s="515">
        <v>0</v>
      </c>
      <c r="BR86" s="515">
        <v>0</v>
      </c>
      <c r="BS86" s="711">
        <f>O86+AC86+AQ86+BE86</f>
        <v>0.375</v>
      </c>
      <c r="BT86" s="515">
        <v>0</v>
      </c>
      <c r="BU86" s="515">
        <v>0</v>
      </c>
      <c r="BV86" s="515">
        <v>0</v>
      </c>
      <c r="BW86" s="515">
        <v>0</v>
      </c>
      <c r="BX86" s="515">
        <v>0</v>
      </c>
      <c r="BY86" s="209"/>
    </row>
    <row r="87" spans="1:78" ht="33" customHeight="1" x14ac:dyDescent="0.25">
      <c r="B87" s="209" t="s">
        <v>187</v>
      </c>
      <c r="C87" s="484" t="s">
        <v>723</v>
      </c>
      <c r="D87" s="712" t="s">
        <v>857</v>
      </c>
      <c r="E87" s="204">
        <f>'С № 3'!AN87</f>
        <v>0.375</v>
      </c>
      <c r="F87" s="209">
        <f>'С № 3'!AO87</f>
        <v>0.375</v>
      </c>
      <c r="G87" s="209"/>
      <c r="H87" s="209"/>
      <c r="I87" s="209"/>
      <c r="J87" s="209"/>
      <c r="K87" s="209"/>
      <c r="L87" s="209"/>
      <c r="M87" s="209"/>
      <c r="N87" s="209"/>
      <c r="O87" s="209"/>
      <c r="P87" s="209"/>
      <c r="Q87" s="209"/>
      <c r="R87" s="209"/>
      <c r="S87" s="209"/>
      <c r="T87" s="209"/>
      <c r="U87" s="209"/>
      <c r="V87" s="204">
        <f>'С № 3'!AD87</f>
        <v>0.125</v>
      </c>
      <c r="W87" s="209"/>
      <c r="X87" s="209"/>
      <c r="Y87" s="209"/>
      <c r="Z87" s="209"/>
      <c r="AA87" s="209"/>
      <c r="AB87" s="209"/>
      <c r="AC87" s="204">
        <f>'С № 3'!AE87</f>
        <v>0.125</v>
      </c>
      <c r="AD87" s="209"/>
      <c r="AE87" s="209"/>
      <c r="AF87" s="209"/>
      <c r="AG87" s="209"/>
      <c r="AH87" s="209"/>
      <c r="AI87" s="209"/>
      <c r="AJ87" s="204">
        <f>'С № 3'!AF87</f>
        <v>0.125</v>
      </c>
      <c r="AK87" s="209"/>
      <c r="AL87" s="209"/>
      <c r="AM87" s="209"/>
      <c r="AN87" s="209"/>
      <c r="AO87" s="209"/>
      <c r="AP87" s="209"/>
      <c r="AQ87" s="209">
        <f>'С № 3'!AG87</f>
        <v>0.125</v>
      </c>
      <c r="AR87" s="209"/>
      <c r="AS87" s="209"/>
      <c r="AT87" s="209"/>
      <c r="AU87" s="209"/>
      <c r="AV87" s="209"/>
      <c r="AW87" s="209"/>
      <c r="AX87" s="209">
        <f>'С № 3'!AH87</f>
        <v>0.125</v>
      </c>
      <c r="AY87" s="209"/>
      <c r="AZ87" s="209"/>
      <c r="BA87" s="209"/>
      <c r="BB87" s="209"/>
      <c r="BC87" s="209"/>
      <c r="BD87" s="209"/>
      <c r="BE87" s="209">
        <f>'С № 3'!AI87</f>
        <v>0.125</v>
      </c>
      <c r="BF87" s="209"/>
      <c r="BG87" s="209"/>
      <c r="BH87" s="209"/>
      <c r="BI87" s="209"/>
      <c r="BJ87" s="209"/>
      <c r="BK87" s="209"/>
      <c r="BL87" s="204">
        <f>H87+V87+AJ87+AX87</f>
        <v>0.375</v>
      </c>
      <c r="BM87" s="515">
        <v>0</v>
      </c>
      <c r="BN87" s="515">
        <v>0</v>
      </c>
      <c r="BO87" s="515">
        <v>0</v>
      </c>
      <c r="BP87" s="515">
        <v>0</v>
      </c>
      <c r="BQ87" s="515">
        <v>0</v>
      </c>
      <c r="BR87" s="515">
        <v>0</v>
      </c>
      <c r="BS87" s="711">
        <f>O87+AC87+AQ87+BE87</f>
        <v>0.375</v>
      </c>
      <c r="BT87" s="515">
        <v>0</v>
      </c>
      <c r="BU87" s="515">
        <v>0</v>
      </c>
      <c r="BV87" s="515">
        <v>0</v>
      </c>
      <c r="BW87" s="515">
        <v>0</v>
      </c>
      <c r="BX87" s="515">
        <v>0</v>
      </c>
      <c r="BY87" s="209"/>
    </row>
    <row r="88" spans="1:78" ht="33" customHeight="1" x14ac:dyDescent="0.25">
      <c r="B88" s="209" t="s">
        <v>187</v>
      </c>
      <c r="C88" s="484" t="s">
        <v>724</v>
      </c>
      <c r="D88" s="712" t="s">
        <v>858</v>
      </c>
      <c r="E88" s="204">
        <f>'С № 3'!AN88</f>
        <v>0.66666666666666674</v>
      </c>
      <c r="F88" s="204">
        <f>'С № 3'!AO88</f>
        <v>0.66666666666666674</v>
      </c>
      <c r="G88" s="209"/>
      <c r="H88" s="209"/>
      <c r="I88" s="209"/>
      <c r="J88" s="209"/>
      <c r="K88" s="209"/>
      <c r="L88" s="209"/>
      <c r="M88" s="209"/>
      <c r="N88" s="209"/>
      <c r="O88" s="209"/>
      <c r="P88" s="209"/>
      <c r="Q88" s="209"/>
      <c r="R88" s="209"/>
      <c r="S88" s="209"/>
      <c r="T88" s="209"/>
      <c r="U88" s="209"/>
      <c r="V88" s="204">
        <f>'С № 3'!AD88</f>
        <v>0.66666666666666674</v>
      </c>
      <c r="W88" s="209"/>
      <c r="X88" s="209"/>
      <c r="Y88" s="209"/>
      <c r="Z88" s="209"/>
      <c r="AA88" s="209"/>
      <c r="AB88" s="209"/>
      <c r="AC88" s="204">
        <f>'С № 3'!AE88</f>
        <v>0.66666666666666674</v>
      </c>
      <c r="AD88" s="209"/>
      <c r="AE88" s="209"/>
      <c r="AF88" s="209"/>
      <c r="AG88" s="209"/>
      <c r="AH88" s="209"/>
      <c r="AI88" s="209"/>
      <c r="AJ88" s="204">
        <v>0</v>
      </c>
      <c r="AK88" s="209"/>
      <c r="AL88" s="209"/>
      <c r="AM88" s="209"/>
      <c r="AN88" s="209"/>
      <c r="AO88" s="209"/>
      <c r="AP88" s="209"/>
      <c r="AQ88" s="204">
        <v>0</v>
      </c>
      <c r="AR88" s="209"/>
      <c r="AS88" s="209"/>
      <c r="AT88" s="209"/>
      <c r="AU88" s="209"/>
      <c r="AV88" s="209"/>
      <c r="AW88" s="209"/>
      <c r="AX88" s="209"/>
      <c r="AY88" s="209"/>
      <c r="AZ88" s="209"/>
      <c r="BA88" s="209"/>
      <c r="BB88" s="209"/>
      <c r="BC88" s="209"/>
      <c r="BD88" s="209"/>
      <c r="BE88" s="209"/>
      <c r="BF88" s="209"/>
      <c r="BG88" s="209"/>
      <c r="BH88" s="209"/>
      <c r="BI88" s="209"/>
      <c r="BJ88" s="209"/>
      <c r="BK88" s="209"/>
      <c r="BL88" s="204">
        <f>H88+V88+AJ88+AX88</f>
        <v>0.66666666666666674</v>
      </c>
      <c r="BM88" s="515">
        <v>0</v>
      </c>
      <c r="BN88" s="515">
        <v>0</v>
      </c>
      <c r="BO88" s="515">
        <v>0</v>
      </c>
      <c r="BP88" s="515">
        <v>0</v>
      </c>
      <c r="BQ88" s="515">
        <v>0</v>
      </c>
      <c r="BR88" s="515">
        <v>0</v>
      </c>
      <c r="BS88" s="711">
        <f>O88+AC88+AQ88+BE88</f>
        <v>0.66666666666666674</v>
      </c>
      <c r="BT88" s="515">
        <v>0</v>
      </c>
      <c r="BU88" s="515">
        <v>0</v>
      </c>
      <c r="BV88" s="515">
        <v>0</v>
      </c>
      <c r="BW88" s="515">
        <v>0</v>
      </c>
      <c r="BX88" s="515">
        <v>0</v>
      </c>
      <c r="BY88" s="209"/>
    </row>
    <row r="89" spans="1:78" ht="33" customHeight="1" x14ac:dyDescent="0.25">
      <c r="B89" s="209" t="s">
        <v>187</v>
      </c>
      <c r="C89" s="484" t="s">
        <v>774</v>
      </c>
      <c r="D89" s="712" t="s">
        <v>859</v>
      </c>
      <c r="E89" s="204">
        <f>'С № 3'!AN89</f>
        <v>6.6667500000000004</v>
      </c>
      <c r="F89" s="204">
        <f>'С № 3'!AO89</f>
        <v>6.6667666666666667</v>
      </c>
      <c r="G89" s="209"/>
      <c r="H89" s="209"/>
      <c r="I89" s="209"/>
      <c r="J89" s="209"/>
      <c r="K89" s="209"/>
      <c r="L89" s="209"/>
      <c r="M89" s="209"/>
      <c r="N89" s="209"/>
      <c r="O89" s="209"/>
      <c r="P89" s="209"/>
      <c r="Q89" s="209"/>
      <c r="R89" s="209"/>
      <c r="S89" s="209"/>
      <c r="T89" s="209"/>
      <c r="U89" s="209"/>
      <c r="V89" s="204">
        <v>1E-4</v>
      </c>
      <c r="W89" s="209"/>
      <c r="X89" s="209"/>
      <c r="Y89" s="209"/>
      <c r="Z89" s="209"/>
      <c r="AA89" s="209"/>
      <c r="AB89" s="209"/>
      <c r="AC89" s="204">
        <f>'С № 3'!AE89</f>
        <v>6.666666666666667</v>
      </c>
      <c r="AD89" s="209"/>
      <c r="AE89" s="209"/>
      <c r="AF89" s="209"/>
      <c r="AG89" s="209"/>
      <c r="AH89" s="209"/>
      <c r="AI89" s="209"/>
      <c r="AJ89" s="204">
        <f>'С № 3'!AF89</f>
        <v>6.666666666666667</v>
      </c>
      <c r="AK89" s="209"/>
      <c r="AL89" s="209"/>
      <c r="AM89" s="209"/>
      <c r="AN89" s="209"/>
      <c r="AO89" s="209"/>
      <c r="AP89" s="209"/>
      <c r="AQ89" s="204">
        <f>'С № 3'!AG89</f>
        <v>1E-4</v>
      </c>
      <c r="AR89" s="209"/>
      <c r="AS89" s="209"/>
      <c r="AT89" s="209"/>
      <c r="AU89" s="209"/>
      <c r="AV89" s="209"/>
      <c r="AW89" s="209"/>
      <c r="AX89" s="209"/>
      <c r="AY89" s="209"/>
      <c r="AZ89" s="209"/>
      <c r="BA89" s="209"/>
      <c r="BB89" s="209"/>
      <c r="BC89" s="209"/>
      <c r="BD89" s="209"/>
      <c r="BE89" s="209"/>
      <c r="BF89" s="209"/>
      <c r="BG89" s="209"/>
      <c r="BH89" s="209"/>
      <c r="BI89" s="209"/>
      <c r="BJ89" s="209"/>
      <c r="BK89" s="209"/>
      <c r="BL89" s="204">
        <f>H89+V89+AJ89+AX89</f>
        <v>6.6667666666666667</v>
      </c>
      <c r="BM89" s="515">
        <v>0</v>
      </c>
      <c r="BN89" s="515">
        <v>0</v>
      </c>
      <c r="BO89" s="515">
        <v>0</v>
      </c>
      <c r="BP89" s="515">
        <v>0</v>
      </c>
      <c r="BQ89" s="515">
        <v>0</v>
      </c>
      <c r="BR89" s="515">
        <v>0</v>
      </c>
      <c r="BS89" s="711">
        <f>O89+AC89+AQ89+BE89</f>
        <v>6.6667666666666667</v>
      </c>
      <c r="BT89" s="515">
        <v>0</v>
      </c>
      <c r="BU89" s="515">
        <v>0</v>
      </c>
      <c r="BV89" s="515">
        <v>0</v>
      </c>
      <c r="BW89" s="515">
        <v>0</v>
      </c>
      <c r="BX89" s="515">
        <v>0</v>
      </c>
      <c r="BY89" s="209"/>
    </row>
  </sheetData>
  <sheetProtection formatCells="0" formatColumns="0" formatRows="0" insertColumns="0" insertRows="0" insertHyperlinks="0" deleteColumns="0" deleteRows="0" sort="0" autoFilter="0" pivotTables="0"/>
  <mergeCells count="45">
    <mergeCell ref="B13:BW13"/>
    <mergeCell ref="BW2:BY2"/>
    <mergeCell ref="BX3:BY3"/>
    <mergeCell ref="B4:BY4"/>
    <mergeCell ref="B5:AH5"/>
    <mergeCell ref="B6:BY6"/>
    <mergeCell ref="B7:BY7"/>
    <mergeCell ref="B8:AH8"/>
    <mergeCell ref="B9:BY9"/>
    <mergeCell ref="B10:AH10"/>
    <mergeCell ref="B11:BY11"/>
    <mergeCell ref="B12:BY12"/>
    <mergeCell ref="B15:B19"/>
    <mergeCell ref="C15:C19"/>
    <mergeCell ref="D15:D19"/>
    <mergeCell ref="E15:F17"/>
    <mergeCell ref="G15:T16"/>
    <mergeCell ref="BY15:BY19"/>
    <mergeCell ref="U16:AH16"/>
    <mergeCell ref="AI16:AV16"/>
    <mergeCell ref="AW16:BJ16"/>
    <mergeCell ref="BK16:BX16"/>
    <mergeCell ref="U17:AA17"/>
    <mergeCell ref="AB17:AH17"/>
    <mergeCell ref="AI17:AO17"/>
    <mergeCell ref="U15:BX15"/>
    <mergeCell ref="AP17:AV17"/>
    <mergeCell ref="AW17:BC17"/>
    <mergeCell ref="BD17:BJ17"/>
    <mergeCell ref="BK17:BQ17"/>
    <mergeCell ref="BE18:BJ18"/>
    <mergeCell ref="BL18:BQ18"/>
    <mergeCell ref="BS18:BX18"/>
    <mergeCell ref="BR17:BX17"/>
    <mergeCell ref="E18:E19"/>
    <mergeCell ref="F18:F19"/>
    <mergeCell ref="H18:M18"/>
    <mergeCell ref="O18:T18"/>
    <mergeCell ref="V18:AA18"/>
    <mergeCell ref="AC18:AH18"/>
    <mergeCell ref="AJ18:AO18"/>
    <mergeCell ref="AQ18:AV18"/>
    <mergeCell ref="AX18:BC18"/>
    <mergeCell ref="G17:M17"/>
    <mergeCell ref="N17:T17"/>
  </mergeCells>
  <conditionalFormatting sqref="AI35:AV36 AI40:AV40 G37:BJ38 V21:BJ23 AB28:BJ29 G30:BJ30 V26:BJ27 AI24:BJ24 AJ25:BJ25 B32:T33 AI75:AW76 AI31:AV31 BD75:BD76 AI32:BY33 BR56:BX56 BK63:BY64 G41:BX42 G34:BX34 BK28:BX30 G55:BQ56 BK52:BY52 G62:BJ68 BK62:BX62 AI54:AV54 E34:F38 G58:BX60 U69:BJ70 BK65:BX70 U72:U76 BY43:BY51 B53:BX53 C75:G76 BY75:BY76 B39:BY39 W72:BX72 U84:BX84 W73:BR74 B44:F52 F44:BX44 G45:BJ52 BK45:BX51 U77:BQ83 BS73:BX83">
    <cfRule type="cellIs" dxfId="2009" priority="332" operator="equal">
      <formula>0</formula>
    </cfRule>
  </conditionalFormatting>
  <conditionalFormatting sqref="B68:C68 B69:D74 D21:D30 B54:F55 AI35:AV36 AI40:AV40 G37:BJ38 D63:T64 G68:BJ68 B59:G59 D58:G58 H58:T59 AI75:AW76 AI31:AV33 BD75:BD76 B65:BJ67 BK63:BY64 G34:BX34 G41:BX42 G55:BQ55 BK52:BY52 B40:F42 B60:T60 BK62:BX62 U62:BJ64 AI54:AV54 E68:F70 E32:F38 E75:G76 U58:BX60 D56:BX57 U69:BJ70 BK65:BX70 E72:F74 E71:BX71 U72:U76 BY43:BY51 B62:T62 B61:BY61 B53:BX53 B77:D81 BY75:BY76 E39:BY39 B75:B76 B83:D85 E85:BX85 W72:BX72 U84:BX84 W73:BR74 B43:BX44 E77:F84 B45:BJ52 BK45:BX51 U77:BQ83 BS73:BX83">
    <cfRule type="containsText" dxfId="2008" priority="331" operator="containsText" text="Наименование инвестиционного проекта">
      <formula>NOT(ISERROR(SEARCH("Наименование инвестиционного проекта",B21)))</formula>
    </cfRule>
  </conditionalFormatting>
  <conditionalFormatting sqref="B68:C68 B69:D74 D63:F64 B65:F67 D56:F56 B54:F55 D21:F27 D29:F30 G29:AA29 D28:AA28 E31:F31 B40:F42 G24:AI24 B59:F60 E68:F70 D58:F58 D57:BX57 F44:BX44 E72:F74 E71:BX71 B62:F62 B61:BY61 B43:BY43 B77:D81 B75:B76 B83:D85 E85:BX85 E77:F84">
    <cfRule type="cellIs" dxfId="2007" priority="330" operator="equal">
      <formula>0</formula>
    </cfRule>
  </conditionalFormatting>
  <conditionalFormatting sqref="B21:C21 B30:C30 B29">
    <cfRule type="cellIs" dxfId="2006" priority="325" operator="equal">
      <formula>0</formula>
    </cfRule>
  </conditionalFormatting>
  <conditionalFormatting sqref="B21">
    <cfRule type="cellIs" dxfId="2005" priority="323" operator="equal">
      <formula>0</formula>
    </cfRule>
    <cfRule type="cellIs" dxfId="2004" priority="324" operator="equal">
      <formula>0</formula>
    </cfRule>
  </conditionalFormatting>
  <conditionalFormatting sqref="B31 D31">
    <cfRule type="cellIs" dxfId="2003" priority="322" operator="equal">
      <formula>0</formula>
    </cfRule>
  </conditionalFormatting>
  <conditionalFormatting sqref="B34 D34 B35:D38">
    <cfRule type="cellIs" dxfId="2002" priority="321" operator="equal">
      <formula>0</formula>
    </cfRule>
  </conditionalFormatting>
  <conditionalFormatting sqref="B56:C56">
    <cfRule type="cellIs" dxfId="2001" priority="319" operator="equal">
      <formula>0</formula>
    </cfRule>
  </conditionalFormatting>
  <conditionalFormatting sqref="B56:C56">
    <cfRule type="cellIs" dxfId="2000" priority="318" operator="equal">
      <formula>0</formula>
    </cfRule>
  </conditionalFormatting>
  <conditionalFormatting sqref="B57:C58">
    <cfRule type="cellIs" dxfId="1999" priority="317" operator="equal">
      <formula>0</formula>
    </cfRule>
  </conditionalFormatting>
  <conditionalFormatting sqref="B57:C58">
    <cfRule type="cellIs" dxfId="1998" priority="316" operator="equal">
      <formula>0</formula>
    </cfRule>
  </conditionalFormatting>
  <conditionalFormatting sqref="C31">
    <cfRule type="cellIs" dxfId="1997" priority="315" operator="equal">
      <formula>0</formula>
    </cfRule>
  </conditionalFormatting>
  <conditionalFormatting sqref="C34">
    <cfRule type="cellIs" dxfId="1996" priority="314" operator="equal">
      <formula>0</formula>
    </cfRule>
  </conditionalFormatting>
  <conditionalFormatting sqref="C28:C29">
    <cfRule type="cellIs" dxfId="1995" priority="313" operator="equal">
      <formula>0</formula>
    </cfRule>
  </conditionalFormatting>
  <conditionalFormatting sqref="E21:F27 E29:F31 G29:AA29 E28:AA28 V21:BJ23 AB28:BJ29 G30:BJ30 BY32:BY33 V26:BJ27 AJ25:BJ25 G24:BJ24 AI75:AW76 BD75:BD76 BK28:BX30 E75:G76 U75:U76 BY75:BY76 E39:BY39 AQ77:AQ80">
    <cfRule type="cellIs" dxfId="1994" priority="311" operator="equal">
      <formula>0</formula>
    </cfRule>
    <cfRule type="cellIs" dxfId="1993" priority="312" operator="equal">
      <formula>0</formula>
    </cfRule>
  </conditionalFormatting>
  <conditionalFormatting sqref="E21:F27 G29:AA29 E28:AA28 AI35:AV36 AI40:AV40 G37:BJ38 V21:BJ23 AB28:BJ29 G30:BJ30 E29:F31 V26:BJ27 AJ25:BJ25 G24:BJ24 G75:G76 E32:T33 AI75:AW76 AI31:AV31 BD75:BD76 AI32:BY33 BR56:BX56 BK63:BY64 G34:BX34 G41:BX42 BK28:BX30 G55:BQ56 BK52:BY52 G62:BJ68 BK62:BX62 AI54:AV54 E62:F70 E34:F38 E57:BX60 U69:BJ70 BK65:BX70 E71:BX71 U72:U76 BY43:BY51 E61:BY61 E54:F56 E53:BX53 E43:BX43 E40:F42 BY75:BY76 E39:BY39 E85:BX85 W72:BX72 U84:BX84 W73:BR74 E44:F52 F44:BX44 E72:F84 G45:BJ52 BK45:BX51 U77:BQ83 BS73:BX83">
    <cfRule type="cellIs" dxfId="1992" priority="310" operator="equal">
      <formula>0</formula>
    </cfRule>
  </conditionalFormatting>
  <conditionalFormatting sqref="E21:F27 G29:AA29 E28:AA28 AI35:AV36 AI40:AV40 G37:BJ38 V21:BJ23 AB28:BJ29 G30:BJ30 E29:F31 V26:BJ27 AJ25:BJ25 G24:BJ24 G75:G76 E32:T33 AI75:AW76 AI31:AV31 BD75:BD76 AI32:BY33 BR56:BX56 BK63:BY64 G34:BX34 G41:BX42 BK28:BX30 G55:BQ56 BK52:BY52 G62:BJ68 BK62:BX62 AI54:AV54 E62:F70 E34:F38 E57:BX60 U69:BJ70 BK65:BX70 E71:BX71 U72:U76 BY43:BY51 E61:BY61 E54:F56 E53:BX53 E43:BX43 E40:F42 BY75:BY76 E39:BY39 E85:BX85 W72:BX72 U84:BX84 W73:BR74 E44:F52 F44:BX44 E72:F84 G45:BJ52 BK45:BX51 U77:BQ83 BS73:BX83">
    <cfRule type="cellIs" dxfId="1991" priority="309" operator="equal">
      <formula>0</formula>
    </cfRule>
  </conditionalFormatting>
  <conditionalFormatting sqref="BK37:BY38">
    <cfRule type="containsText" dxfId="1990" priority="274" operator="containsText" text="Наименование инвестиционного проекта">
      <formula>NOT(ISERROR(SEARCH("Наименование инвестиционного проекта",BK37)))</formula>
    </cfRule>
  </conditionalFormatting>
  <conditionalFormatting sqref="BK37:BY38">
    <cfRule type="cellIs" dxfId="1989" priority="273" operator="equal">
      <formula>0</formula>
    </cfRule>
  </conditionalFormatting>
  <conditionalFormatting sqref="B63:C63">
    <cfRule type="cellIs" dxfId="1988" priority="308" operator="equal">
      <formula>0</formula>
    </cfRule>
  </conditionalFormatting>
  <conditionalFormatting sqref="B63:C63">
    <cfRule type="cellIs" dxfId="1987" priority="307" operator="equal">
      <formula>0</formula>
    </cfRule>
  </conditionalFormatting>
  <conditionalFormatting sqref="B64:C64">
    <cfRule type="cellIs" dxfId="1986" priority="306" operator="equal">
      <formula>0</formula>
    </cfRule>
  </conditionalFormatting>
  <conditionalFormatting sqref="B64:C64">
    <cfRule type="cellIs" dxfId="1985" priority="305" operator="equal">
      <formula>0</formula>
    </cfRule>
  </conditionalFormatting>
  <conditionalFormatting sqref="D68">
    <cfRule type="cellIs" dxfId="1984" priority="304" operator="equal">
      <formula>0</formula>
    </cfRule>
  </conditionalFormatting>
  <conditionalFormatting sqref="G22:T23 BY22:BY27 G25:T27">
    <cfRule type="cellIs" dxfId="1983" priority="303" operator="equal">
      <formula>0</formula>
    </cfRule>
  </conditionalFormatting>
  <conditionalFormatting sqref="G22:T23 BY22:BY27 G25:T27">
    <cfRule type="cellIs" dxfId="1982" priority="301" operator="equal">
      <formula>0</formula>
    </cfRule>
    <cfRule type="cellIs" dxfId="1981" priority="302" operator="equal">
      <formula>0</formula>
    </cfRule>
  </conditionalFormatting>
  <conditionalFormatting sqref="G22:T23 BY22:BY27 G25:T27">
    <cfRule type="cellIs" dxfId="1980" priority="300" operator="equal">
      <formula>0</formula>
    </cfRule>
  </conditionalFormatting>
  <conditionalFormatting sqref="G22:T23 BY22:BY27 G25:T27">
    <cfRule type="cellIs" dxfId="1979" priority="299" operator="equal">
      <formula>0</formula>
    </cfRule>
  </conditionalFormatting>
  <conditionalFormatting sqref="G21:T21 BK21:BY21">
    <cfRule type="cellIs" dxfId="1978" priority="298" operator="equal">
      <formula>0</formula>
    </cfRule>
  </conditionalFormatting>
  <conditionalFormatting sqref="G21:T21 BK21:BY21">
    <cfRule type="cellIs" dxfId="1977" priority="296" operator="equal">
      <formula>0</formula>
    </cfRule>
    <cfRule type="cellIs" dxfId="1976" priority="297" operator="equal">
      <formula>0</formula>
    </cfRule>
  </conditionalFormatting>
  <conditionalFormatting sqref="G21:T21 BK21:BY21">
    <cfRule type="cellIs" dxfId="1975" priority="295" operator="equal">
      <formula>0</formula>
    </cfRule>
  </conditionalFormatting>
  <conditionalFormatting sqref="G21:T21 BK21:BY21">
    <cfRule type="cellIs" dxfId="1974" priority="294" operator="equal">
      <formula>0</formula>
    </cfRule>
  </conditionalFormatting>
  <conditionalFormatting sqref="BY28:BY30">
    <cfRule type="cellIs" dxfId="1973" priority="293" operator="equal">
      <formula>0</formula>
    </cfRule>
  </conditionalFormatting>
  <conditionalFormatting sqref="BY28:BY30">
    <cfRule type="cellIs" dxfId="1972" priority="291" operator="equal">
      <formula>0</formula>
    </cfRule>
    <cfRule type="cellIs" dxfId="1971" priority="292" operator="equal">
      <formula>0</formula>
    </cfRule>
  </conditionalFormatting>
  <conditionalFormatting sqref="BY28:BY30">
    <cfRule type="cellIs" dxfId="1970" priority="290" operator="equal">
      <formula>0</formula>
    </cfRule>
  </conditionalFormatting>
  <conditionalFormatting sqref="BY28:BY30">
    <cfRule type="cellIs" dxfId="1969" priority="289" operator="equal">
      <formula>0</formula>
    </cfRule>
  </conditionalFormatting>
  <conditionalFormatting sqref="G32:T33 AW32:BY33">
    <cfRule type="containsText" dxfId="1968" priority="288" operator="containsText" text="Наименование инвестиционного проекта">
      <formula>NOT(ISERROR(SEARCH("Наименование инвестиционного проекта",G32)))</formula>
    </cfRule>
  </conditionalFormatting>
  <conditionalFormatting sqref="G31 AW31 BY31">
    <cfRule type="cellIs" dxfId="1967" priority="287" operator="equal">
      <formula>0</formula>
    </cfRule>
  </conditionalFormatting>
  <conditionalFormatting sqref="G31 AW31 BY31">
    <cfRule type="cellIs" dxfId="1966" priority="285" operator="equal">
      <formula>0</formula>
    </cfRule>
    <cfRule type="cellIs" dxfId="1965" priority="286" operator="equal">
      <formula>0</formula>
    </cfRule>
  </conditionalFormatting>
  <conditionalFormatting sqref="G31 AW31 BY31">
    <cfRule type="cellIs" dxfId="1964" priority="284" operator="equal">
      <formula>0</formula>
    </cfRule>
  </conditionalFormatting>
  <conditionalFormatting sqref="G31 AW31 BY31">
    <cfRule type="cellIs" dxfId="1963" priority="283" operator="equal">
      <formula>0</formula>
    </cfRule>
  </conditionalFormatting>
  <conditionalFormatting sqref="BY34">
    <cfRule type="containsText" dxfId="1962" priority="282" operator="containsText" text="Наименование инвестиционного проекта">
      <formula>NOT(ISERROR(SEARCH("Наименование инвестиционного проекта",BY34)))</formula>
    </cfRule>
  </conditionalFormatting>
  <conditionalFormatting sqref="BY34">
    <cfRule type="cellIs" dxfId="1961" priority="281" operator="equal">
      <formula>0</formula>
    </cfRule>
  </conditionalFormatting>
  <conditionalFormatting sqref="BY34">
    <cfRule type="cellIs" dxfId="1960" priority="280" operator="equal">
      <formula>0</formula>
    </cfRule>
  </conditionalFormatting>
  <conditionalFormatting sqref="BY34">
    <cfRule type="cellIs" dxfId="1959" priority="279" operator="equal">
      <formula>0</formula>
    </cfRule>
  </conditionalFormatting>
  <conditionalFormatting sqref="G35:T36 AW35:BY36">
    <cfRule type="containsText" dxfId="1958" priority="278" operator="containsText" text="Наименование инвестиционного проекта">
      <formula>NOT(ISERROR(SEARCH("Наименование инвестиционного проекта",G35)))</formula>
    </cfRule>
  </conditionalFormatting>
  <conditionalFormatting sqref="G35:T36 AW35:BY36">
    <cfRule type="cellIs" dxfId="1957" priority="277" operator="equal">
      <formula>0</formula>
    </cfRule>
  </conditionalFormatting>
  <conditionalFormatting sqref="G35:T36 AW35:BY36">
    <cfRule type="cellIs" dxfId="1956" priority="276" operator="equal">
      <formula>0</formula>
    </cfRule>
  </conditionalFormatting>
  <conditionalFormatting sqref="G35:T36 AW35:BY36">
    <cfRule type="cellIs" dxfId="1955" priority="275" operator="equal">
      <formula>0</formula>
    </cfRule>
  </conditionalFormatting>
  <conditionalFormatting sqref="BK37:BY38">
    <cfRule type="cellIs" dxfId="1954" priority="270" operator="equal">
      <formula>0</formula>
    </cfRule>
  </conditionalFormatting>
  <conditionalFormatting sqref="BK37:BY38">
    <cfRule type="cellIs" dxfId="1953" priority="269" operator="equal">
      <formula>0</formula>
    </cfRule>
  </conditionalFormatting>
  <conditionalFormatting sqref="BY41:BY42">
    <cfRule type="containsText" dxfId="1952" priority="268" operator="containsText" text="Наименование инвестиционного проекта">
      <formula>NOT(ISERROR(SEARCH("Наименование инвестиционного проекта",BY41)))</formula>
    </cfRule>
  </conditionalFormatting>
  <conditionalFormatting sqref="BY41:BY42">
    <cfRule type="cellIs" dxfId="1951" priority="267" operator="equal">
      <formula>0</formula>
    </cfRule>
  </conditionalFormatting>
  <conditionalFormatting sqref="BY41:BY42">
    <cfRule type="cellIs" dxfId="1950" priority="266" operator="equal">
      <formula>0</formula>
    </cfRule>
  </conditionalFormatting>
  <conditionalFormatting sqref="BY41:BY42">
    <cfRule type="cellIs" dxfId="1949" priority="265" operator="equal">
      <formula>0</formula>
    </cfRule>
  </conditionalFormatting>
  <conditionalFormatting sqref="BY53">
    <cfRule type="containsText" dxfId="1948" priority="260" operator="containsText" text="Наименование инвестиционного проекта">
      <formula>NOT(ISERROR(SEARCH("Наименование инвестиционного проекта",BY53)))</formula>
    </cfRule>
  </conditionalFormatting>
  <conditionalFormatting sqref="BY53">
    <cfRule type="cellIs" dxfId="1947" priority="259" operator="equal">
      <formula>0</formula>
    </cfRule>
  </conditionalFormatting>
  <conditionalFormatting sqref="BY53">
    <cfRule type="cellIs" dxfId="1946" priority="258" operator="equal">
      <formula>0</formula>
    </cfRule>
  </conditionalFormatting>
  <conditionalFormatting sqref="BY53">
    <cfRule type="cellIs" dxfId="1945" priority="257" operator="equal">
      <formula>0</formula>
    </cfRule>
  </conditionalFormatting>
  <conditionalFormatting sqref="G54:T54 BY54">
    <cfRule type="containsText" dxfId="1944" priority="256" operator="containsText" text="Наименование инвестиционного проекта">
      <formula>NOT(ISERROR(SEARCH("Наименование инвестиционного проекта",G54)))</formula>
    </cfRule>
  </conditionalFormatting>
  <conditionalFormatting sqref="G54:T54 BY54">
    <cfRule type="cellIs" dxfId="1943" priority="255" operator="equal">
      <formula>0</formula>
    </cfRule>
  </conditionalFormatting>
  <conditionalFormatting sqref="G54:T54 BY54">
    <cfRule type="cellIs" dxfId="1942" priority="254" operator="equal">
      <formula>0</formula>
    </cfRule>
  </conditionalFormatting>
  <conditionalFormatting sqref="G54:T54 BY54">
    <cfRule type="cellIs" dxfId="1941" priority="253" operator="equal">
      <formula>0</formula>
    </cfRule>
  </conditionalFormatting>
  <conditionalFormatting sqref="BY55">
    <cfRule type="containsText" dxfId="1940" priority="252" operator="containsText" text="Наименование инвестиционного проекта">
      <formula>NOT(ISERROR(SEARCH("Наименование инвестиционного проекта",BY55)))</formula>
    </cfRule>
  </conditionalFormatting>
  <conditionalFormatting sqref="BY55">
    <cfRule type="cellIs" dxfId="1939" priority="251" operator="equal">
      <formula>0</formula>
    </cfRule>
  </conditionalFormatting>
  <conditionalFormatting sqref="BY55">
    <cfRule type="cellIs" dxfId="1938" priority="250" operator="equal">
      <formula>0</formula>
    </cfRule>
  </conditionalFormatting>
  <conditionalFormatting sqref="BY55">
    <cfRule type="cellIs" dxfId="1937" priority="249" operator="equal">
      <formula>0</formula>
    </cfRule>
  </conditionalFormatting>
  <conditionalFormatting sqref="BY56:BY58">
    <cfRule type="containsText" dxfId="1936" priority="248" operator="containsText" text="Наименование инвестиционного проекта">
      <formula>NOT(ISERROR(SEARCH("Наименование инвестиционного проекта",BY56)))</formula>
    </cfRule>
  </conditionalFormatting>
  <conditionalFormatting sqref="BY56:BY58">
    <cfRule type="cellIs" dxfId="1935" priority="247" operator="equal">
      <formula>0</formula>
    </cfRule>
  </conditionalFormatting>
  <conditionalFormatting sqref="BY56:BY58">
    <cfRule type="cellIs" dxfId="1934" priority="246" operator="equal">
      <formula>0</formula>
    </cfRule>
  </conditionalFormatting>
  <conditionalFormatting sqref="BY56:BY58">
    <cfRule type="cellIs" dxfId="1933" priority="245" operator="equal">
      <formula>0</formula>
    </cfRule>
  </conditionalFormatting>
  <conditionalFormatting sqref="BY60 BY62">
    <cfRule type="containsText" dxfId="1932" priority="244" operator="containsText" text="Наименование инвестиционного проекта">
      <formula>NOT(ISERROR(SEARCH("Наименование инвестиционного проекта",BY60)))</formula>
    </cfRule>
  </conditionalFormatting>
  <conditionalFormatting sqref="BY60 BY62">
    <cfRule type="cellIs" dxfId="1931" priority="243" operator="equal">
      <formula>0</formula>
    </cfRule>
  </conditionalFormatting>
  <conditionalFormatting sqref="BY60 BY62">
    <cfRule type="cellIs" dxfId="1930" priority="242" operator="equal">
      <formula>0</formula>
    </cfRule>
  </conditionalFormatting>
  <conditionalFormatting sqref="BY60 BY62">
    <cfRule type="cellIs" dxfId="1929" priority="241" operator="equal">
      <formula>0</formula>
    </cfRule>
  </conditionalFormatting>
  <conditionalFormatting sqref="M70 T70">
    <cfRule type="containsText" dxfId="1928" priority="240" operator="containsText" text="Наименование инвестиционного проекта">
      <formula>NOT(ISERROR(SEARCH("Наименование инвестиционного проекта",M70)))</formula>
    </cfRule>
  </conditionalFormatting>
  <conditionalFormatting sqref="M70 T70">
    <cfRule type="cellIs" dxfId="1927" priority="239" operator="equal">
      <formula>0</formula>
    </cfRule>
  </conditionalFormatting>
  <conditionalFormatting sqref="M70 T70">
    <cfRule type="cellIs" dxfId="1926" priority="238" operator="equal">
      <formula>0</formula>
    </cfRule>
  </conditionalFormatting>
  <conditionalFormatting sqref="M70 T70">
    <cfRule type="cellIs" dxfId="1925" priority="237" operator="equal">
      <formula>0</formula>
    </cfRule>
  </conditionalFormatting>
  <conditionalFormatting sqref="G40:T40 BY40">
    <cfRule type="containsText" dxfId="1924" priority="236" operator="containsText" text="Наименование инвестиционного проекта">
      <formula>NOT(ISERROR(SEARCH("Наименование инвестиционного проекта",G40)))</formula>
    </cfRule>
  </conditionalFormatting>
  <conditionalFormatting sqref="G40:T40 BY40">
    <cfRule type="cellIs" dxfId="1923" priority="235" operator="equal">
      <formula>0</formula>
    </cfRule>
  </conditionalFormatting>
  <conditionalFormatting sqref="G40:T40 BY40">
    <cfRule type="cellIs" dxfId="1922" priority="234" operator="equal">
      <formula>0</formula>
    </cfRule>
  </conditionalFormatting>
  <conditionalFormatting sqref="G40:T40 BY40">
    <cfRule type="cellIs" dxfId="1921" priority="233" operator="equal">
      <formula>0</formula>
    </cfRule>
  </conditionalFormatting>
  <conditionalFormatting sqref="U32:AH33">
    <cfRule type="containsText" dxfId="1920" priority="228" operator="containsText" text="Наименование инвестиционного проекта">
      <formula>NOT(ISERROR(SEARCH("Наименование инвестиционного проекта",U32)))</formula>
    </cfRule>
  </conditionalFormatting>
  <conditionalFormatting sqref="U32:AH33">
    <cfRule type="cellIs" dxfId="1919" priority="227" operator="equal">
      <formula>0</formula>
    </cfRule>
  </conditionalFormatting>
  <conditionalFormatting sqref="U32:AH33">
    <cfRule type="cellIs" dxfId="1918" priority="226" operator="equal">
      <formula>0</formula>
    </cfRule>
  </conditionalFormatting>
  <conditionalFormatting sqref="U32:AH33">
    <cfRule type="cellIs" dxfId="1917" priority="225" operator="equal">
      <formula>0</formula>
    </cfRule>
  </conditionalFormatting>
  <conditionalFormatting sqref="U35:AH36">
    <cfRule type="containsText" dxfId="1916" priority="224" operator="containsText" text="Наименование инвестиционного проекта">
      <formula>NOT(ISERROR(SEARCH("Наименование инвестиционного проекта",U35)))</formula>
    </cfRule>
  </conditionalFormatting>
  <conditionalFormatting sqref="U35:AH36">
    <cfRule type="cellIs" dxfId="1915" priority="223" operator="equal">
      <formula>0</formula>
    </cfRule>
  </conditionalFormatting>
  <conditionalFormatting sqref="U35:AH36">
    <cfRule type="cellIs" dxfId="1914" priority="222" operator="equal">
      <formula>0</formula>
    </cfRule>
  </conditionalFormatting>
  <conditionalFormatting sqref="U35:AH36">
    <cfRule type="cellIs" dxfId="1913" priority="221" operator="equal">
      <formula>0</formula>
    </cfRule>
  </conditionalFormatting>
  <conditionalFormatting sqref="U54:AH54">
    <cfRule type="containsText" dxfId="1912" priority="216" operator="containsText" text="Наименование инвестиционного проекта">
      <formula>NOT(ISERROR(SEARCH("Наименование инвестиционного проекта",U54)))</formula>
    </cfRule>
  </conditionalFormatting>
  <conditionalFormatting sqref="U54:AH54">
    <cfRule type="cellIs" dxfId="1911" priority="215" operator="equal">
      <formula>0</formula>
    </cfRule>
  </conditionalFormatting>
  <conditionalFormatting sqref="U54:AH54">
    <cfRule type="cellIs" dxfId="1910" priority="214" operator="equal">
      <formula>0</formula>
    </cfRule>
  </conditionalFormatting>
  <conditionalFormatting sqref="U54:AH54">
    <cfRule type="cellIs" dxfId="1909" priority="213" operator="equal">
      <formula>0</formula>
    </cfRule>
  </conditionalFormatting>
  <conditionalFormatting sqref="U40:AH40">
    <cfRule type="containsText" dxfId="1908" priority="212" operator="containsText" text="Наименование инвестиционного проекта">
      <formula>NOT(ISERROR(SEARCH("Наименование инвестиционного проекта",U40)))</formula>
    </cfRule>
  </conditionalFormatting>
  <conditionalFormatting sqref="U40:AH40">
    <cfRule type="cellIs" dxfId="1907" priority="211" operator="equal">
      <formula>0</formula>
    </cfRule>
  </conditionalFormatting>
  <conditionalFormatting sqref="U40:AH40">
    <cfRule type="cellIs" dxfId="1906" priority="210" operator="equal">
      <formula>0</formula>
    </cfRule>
  </conditionalFormatting>
  <conditionalFormatting sqref="U40:AH40">
    <cfRule type="cellIs" dxfId="1905" priority="209" operator="equal">
      <formula>0</formula>
    </cfRule>
  </conditionalFormatting>
  <conditionalFormatting sqref="AW54:BJ54">
    <cfRule type="containsText" dxfId="1904" priority="192" operator="containsText" text="Наименование инвестиционного проекта">
      <formula>NOT(ISERROR(SEARCH("Наименование инвестиционного проекта",AW54)))</formula>
    </cfRule>
  </conditionalFormatting>
  <conditionalFormatting sqref="AW54:BJ54">
    <cfRule type="cellIs" dxfId="1903" priority="191" operator="equal">
      <formula>0</formula>
    </cfRule>
  </conditionalFormatting>
  <conditionalFormatting sqref="AW54:BJ54">
    <cfRule type="cellIs" dxfId="1902" priority="190" operator="equal">
      <formula>0</formula>
    </cfRule>
  </conditionalFormatting>
  <conditionalFormatting sqref="AW54:BJ54">
    <cfRule type="cellIs" dxfId="1901" priority="189" operator="equal">
      <formula>0</formula>
    </cfRule>
  </conditionalFormatting>
  <conditionalFormatting sqref="AW40:BJ40">
    <cfRule type="containsText" dxfId="1900" priority="188" operator="containsText" text="Наименование инвестиционного проекта">
      <formula>NOT(ISERROR(SEARCH("Наименование инвестиционного проекта",AW40)))</formula>
    </cfRule>
  </conditionalFormatting>
  <conditionalFormatting sqref="AW40:BJ40">
    <cfRule type="cellIs" dxfId="1899" priority="187" operator="equal">
      <formula>0</formula>
    </cfRule>
  </conditionalFormatting>
  <conditionalFormatting sqref="AW40:BJ40">
    <cfRule type="cellIs" dxfId="1898" priority="186" operator="equal">
      <formula>0</formula>
    </cfRule>
  </conditionalFormatting>
  <conditionalFormatting sqref="AW40:BJ40">
    <cfRule type="cellIs" dxfId="1897" priority="185" operator="equal">
      <formula>0</formula>
    </cfRule>
  </conditionalFormatting>
  <conditionalFormatting sqref="BK54:BX54">
    <cfRule type="containsText" dxfId="1896" priority="172" operator="containsText" text="Наименование инвестиционного проекта">
      <formula>NOT(ISERROR(SEARCH("Наименование инвестиционного проекта",BK54)))</formula>
    </cfRule>
  </conditionalFormatting>
  <conditionalFormatting sqref="BK54:BX54">
    <cfRule type="cellIs" dxfId="1895" priority="171" operator="equal">
      <formula>0</formula>
    </cfRule>
  </conditionalFormatting>
  <conditionalFormatting sqref="BK54:BX54">
    <cfRule type="cellIs" dxfId="1894" priority="170" operator="equal">
      <formula>0</formula>
    </cfRule>
  </conditionalFormatting>
  <conditionalFormatting sqref="BK54:BX54">
    <cfRule type="cellIs" dxfId="1893" priority="169" operator="equal">
      <formula>0</formula>
    </cfRule>
  </conditionalFormatting>
  <conditionalFormatting sqref="BR55:BX55">
    <cfRule type="containsText" dxfId="1892" priority="168" operator="containsText" text="Наименование инвестиционного проекта">
      <formula>NOT(ISERROR(SEARCH("Наименование инвестиционного проекта",BR55)))</formula>
    </cfRule>
  </conditionalFormatting>
  <conditionalFormatting sqref="BR55:BX55">
    <cfRule type="cellIs" dxfId="1891" priority="167" operator="equal">
      <formula>0</formula>
    </cfRule>
  </conditionalFormatting>
  <conditionalFormatting sqref="BR55:BX55">
    <cfRule type="cellIs" dxfId="1890" priority="166" operator="equal">
      <formula>0</formula>
    </cfRule>
  </conditionalFormatting>
  <conditionalFormatting sqref="BR55:BX55">
    <cfRule type="cellIs" dxfId="1889" priority="165" operator="equal">
      <formula>0</formula>
    </cfRule>
  </conditionalFormatting>
  <conditionalFormatting sqref="BK40:BX40">
    <cfRule type="containsText" dxfId="1888" priority="164" operator="containsText" text="Наименование инвестиционного проекта">
      <formula>NOT(ISERROR(SEARCH("Наименование инвестиционного проекта",BK40)))</formula>
    </cfRule>
  </conditionalFormatting>
  <conditionalFormatting sqref="BK40:BX40">
    <cfRule type="cellIs" dxfId="1887" priority="163" operator="equal">
      <formula>0</formula>
    </cfRule>
  </conditionalFormatting>
  <conditionalFormatting sqref="BK40:BX40">
    <cfRule type="cellIs" dxfId="1886" priority="162" operator="equal">
      <formula>0</formula>
    </cfRule>
  </conditionalFormatting>
  <conditionalFormatting sqref="BK40:BX40">
    <cfRule type="cellIs" dxfId="1885" priority="161" operator="equal">
      <formula>0</formula>
    </cfRule>
  </conditionalFormatting>
  <conditionalFormatting sqref="BY65">
    <cfRule type="containsText" dxfId="1884" priority="160" operator="containsText" text="Наименование инвестиционного проекта">
      <formula>NOT(ISERROR(SEARCH("Наименование инвестиционного проекта",BY65)))</formula>
    </cfRule>
  </conditionalFormatting>
  <conditionalFormatting sqref="BY65">
    <cfRule type="cellIs" dxfId="1883" priority="159" operator="equal">
      <formula>0</formula>
    </cfRule>
  </conditionalFormatting>
  <conditionalFormatting sqref="BY65">
    <cfRule type="cellIs" dxfId="1882" priority="158" operator="equal">
      <formula>0</formula>
    </cfRule>
  </conditionalFormatting>
  <conditionalFormatting sqref="BY65">
    <cfRule type="cellIs" dxfId="1881" priority="157" operator="equal">
      <formula>0</formula>
    </cfRule>
  </conditionalFormatting>
  <conditionalFormatting sqref="BY66">
    <cfRule type="containsText" dxfId="1880" priority="156" operator="containsText" text="Наименование инвестиционного проекта">
      <formula>NOT(ISERROR(SEARCH("Наименование инвестиционного проекта",BY66)))</formula>
    </cfRule>
  </conditionalFormatting>
  <conditionalFormatting sqref="BY66">
    <cfRule type="cellIs" dxfId="1879" priority="155" operator="equal">
      <formula>0</formula>
    </cfRule>
  </conditionalFormatting>
  <conditionalFormatting sqref="BY66">
    <cfRule type="cellIs" dxfId="1878" priority="154" operator="equal">
      <formula>0</formula>
    </cfRule>
  </conditionalFormatting>
  <conditionalFormatting sqref="BY66">
    <cfRule type="cellIs" dxfId="1877" priority="153" operator="equal">
      <formula>0</formula>
    </cfRule>
  </conditionalFormatting>
  <conditionalFormatting sqref="BY67">
    <cfRule type="containsText" dxfId="1876" priority="152" operator="containsText" text="Наименование инвестиционного проекта">
      <formula>NOT(ISERROR(SEARCH("Наименование инвестиционного проекта",BY67)))</formula>
    </cfRule>
  </conditionalFormatting>
  <conditionalFormatting sqref="BY67">
    <cfRule type="cellIs" dxfId="1875" priority="151" operator="equal">
      <formula>0</formula>
    </cfRule>
  </conditionalFormatting>
  <conditionalFormatting sqref="BY67">
    <cfRule type="cellIs" dxfId="1874" priority="150" operator="equal">
      <formula>0</formula>
    </cfRule>
  </conditionalFormatting>
  <conditionalFormatting sqref="BY67">
    <cfRule type="cellIs" dxfId="1873" priority="149" operator="equal">
      <formula>0</formula>
    </cfRule>
  </conditionalFormatting>
  <conditionalFormatting sqref="U21:U23 U25:U27 V25:AI25">
    <cfRule type="cellIs" dxfId="1872" priority="148" operator="equal">
      <formula>0</formula>
    </cfRule>
  </conditionalFormatting>
  <conditionalFormatting sqref="U21:U23 U25:U27 V25:AI25">
    <cfRule type="cellIs" dxfId="1871" priority="146" operator="equal">
      <formula>0</formula>
    </cfRule>
    <cfRule type="cellIs" dxfId="1870" priority="147" operator="equal">
      <formula>0</formula>
    </cfRule>
  </conditionalFormatting>
  <conditionalFormatting sqref="U21:U23 U25:U27 V25:AI25">
    <cfRule type="cellIs" dxfId="1869" priority="145" operator="equal">
      <formula>0</formula>
    </cfRule>
  </conditionalFormatting>
  <conditionalFormatting sqref="U21:U23 U25:U27 V25:AI25">
    <cfRule type="cellIs" dxfId="1868" priority="144" operator="equal">
      <formula>0</formula>
    </cfRule>
  </conditionalFormatting>
  <conditionalFormatting sqref="BK22:BX27">
    <cfRule type="cellIs" dxfId="1867" priority="143" operator="equal">
      <formula>0</formula>
    </cfRule>
  </conditionalFormatting>
  <conditionalFormatting sqref="BK22:BX27">
    <cfRule type="cellIs" dxfId="1866" priority="141" operator="equal">
      <formula>0</formula>
    </cfRule>
    <cfRule type="cellIs" dxfId="1865" priority="142" operator="equal">
      <formula>0</formula>
    </cfRule>
  </conditionalFormatting>
  <conditionalFormatting sqref="BK22:BX27">
    <cfRule type="cellIs" dxfId="1864" priority="140" operator="equal">
      <formula>0</formula>
    </cfRule>
  </conditionalFormatting>
  <conditionalFormatting sqref="BK22:BX27">
    <cfRule type="cellIs" dxfId="1863" priority="139" operator="equal">
      <formula>0</formula>
    </cfRule>
  </conditionalFormatting>
  <conditionalFormatting sqref="G69:H70">
    <cfRule type="containsText" dxfId="1862" priority="138" operator="containsText" text="Наименование инвестиционного проекта">
      <formula>NOT(ISERROR(SEARCH("Наименование инвестиционного проекта",G69)))</formula>
    </cfRule>
  </conditionalFormatting>
  <conditionalFormatting sqref="G69:H70">
    <cfRule type="cellIs" dxfId="1861" priority="137" operator="equal">
      <formula>0</formula>
    </cfRule>
  </conditionalFormatting>
  <conditionalFormatting sqref="G69:H70">
    <cfRule type="cellIs" dxfId="1860" priority="136" operator="equal">
      <formula>0</formula>
    </cfRule>
  </conditionalFormatting>
  <conditionalFormatting sqref="G69:H70">
    <cfRule type="cellIs" dxfId="1859" priority="135" operator="equal">
      <formula>0</formula>
    </cfRule>
  </conditionalFormatting>
  <conditionalFormatting sqref="I69:J70">
    <cfRule type="containsText" dxfId="1858" priority="134" operator="containsText" text="Наименование инвестиционного проекта">
      <formula>NOT(ISERROR(SEARCH("Наименование инвестиционного проекта",I69)))</formula>
    </cfRule>
  </conditionalFormatting>
  <conditionalFormatting sqref="I69:J70">
    <cfRule type="cellIs" dxfId="1857" priority="133" operator="equal">
      <formula>0</formula>
    </cfRule>
  </conditionalFormatting>
  <conditionalFormatting sqref="I69:J70">
    <cfRule type="cellIs" dxfId="1856" priority="132" operator="equal">
      <formula>0</formula>
    </cfRule>
  </conditionalFormatting>
  <conditionalFormatting sqref="I69:J70">
    <cfRule type="cellIs" dxfId="1855" priority="131" operator="equal">
      <formula>0</formula>
    </cfRule>
  </conditionalFormatting>
  <conditionalFormatting sqref="K69:L70">
    <cfRule type="containsText" dxfId="1854" priority="130" operator="containsText" text="Наименование инвестиционного проекта">
      <formula>NOT(ISERROR(SEARCH("Наименование инвестиционного проекта",K69)))</formula>
    </cfRule>
  </conditionalFormatting>
  <conditionalFormatting sqref="K69:L70">
    <cfRule type="cellIs" dxfId="1853" priority="129" operator="equal">
      <formula>0</formula>
    </cfRule>
  </conditionalFormatting>
  <conditionalFormatting sqref="K69:L70">
    <cfRule type="cellIs" dxfId="1852" priority="128" operator="equal">
      <formula>0</formula>
    </cfRule>
  </conditionalFormatting>
  <conditionalFormatting sqref="K69:L70">
    <cfRule type="cellIs" dxfId="1851" priority="127" operator="equal">
      <formula>0</formula>
    </cfRule>
  </conditionalFormatting>
  <conditionalFormatting sqref="N69:O70">
    <cfRule type="containsText" dxfId="1850" priority="126" operator="containsText" text="Наименование инвестиционного проекта">
      <formula>NOT(ISERROR(SEARCH("Наименование инвестиционного проекта",N69)))</formula>
    </cfRule>
  </conditionalFormatting>
  <conditionalFormatting sqref="N69:O70">
    <cfRule type="cellIs" dxfId="1849" priority="125" operator="equal">
      <formula>0</formula>
    </cfRule>
  </conditionalFormatting>
  <conditionalFormatting sqref="N69:O70">
    <cfRule type="cellIs" dxfId="1848" priority="124" operator="equal">
      <formula>0</formula>
    </cfRule>
  </conditionalFormatting>
  <conditionalFormatting sqref="N69:O70">
    <cfRule type="cellIs" dxfId="1847" priority="123" operator="equal">
      <formula>0</formula>
    </cfRule>
  </conditionalFormatting>
  <conditionalFormatting sqref="P69:Q70">
    <cfRule type="containsText" dxfId="1846" priority="122" operator="containsText" text="Наименование инвестиционного проекта">
      <formula>NOT(ISERROR(SEARCH("Наименование инвестиционного проекта",P69)))</formula>
    </cfRule>
  </conditionalFormatting>
  <conditionalFormatting sqref="P69:Q70">
    <cfRule type="cellIs" dxfId="1845" priority="121" operator="equal">
      <formula>0</formula>
    </cfRule>
  </conditionalFormatting>
  <conditionalFormatting sqref="P69:Q70">
    <cfRule type="cellIs" dxfId="1844" priority="120" operator="equal">
      <formula>0</formula>
    </cfRule>
  </conditionalFormatting>
  <conditionalFormatting sqref="P69:Q70">
    <cfRule type="cellIs" dxfId="1843" priority="119" operator="equal">
      <formula>0</formula>
    </cfRule>
  </conditionalFormatting>
  <conditionalFormatting sqref="R69:S70">
    <cfRule type="containsText" dxfId="1842" priority="118" operator="containsText" text="Наименование инвестиционного проекта">
      <formula>NOT(ISERROR(SEARCH("Наименование инвестиционного проекта",R69)))</formula>
    </cfRule>
  </conditionalFormatting>
  <conditionalFormatting sqref="R69:S70">
    <cfRule type="cellIs" dxfId="1841" priority="117" operator="equal">
      <formula>0</formula>
    </cfRule>
  </conditionalFormatting>
  <conditionalFormatting sqref="R69:S70">
    <cfRule type="cellIs" dxfId="1840" priority="116" operator="equal">
      <formula>0</formula>
    </cfRule>
  </conditionalFormatting>
  <conditionalFormatting sqref="R69:S70">
    <cfRule type="cellIs" dxfId="1839" priority="115" operator="equal">
      <formula>0</formula>
    </cfRule>
  </conditionalFormatting>
  <conditionalFormatting sqref="T69">
    <cfRule type="containsText" dxfId="1838" priority="114" operator="containsText" text="Наименование инвестиционного проекта">
      <formula>NOT(ISERROR(SEARCH("Наименование инвестиционного проекта",T69)))</formula>
    </cfRule>
  </conditionalFormatting>
  <conditionalFormatting sqref="T69">
    <cfRule type="cellIs" dxfId="1837" priority="113" operator="equal">
      <formula>0</formula>
    </cfRule>
  </conditionalFormatting>
  <conditionalFormatting sqref="T69">
    <cfRule type="cellIs" dxfId="1836" priority="112" operator="equal">
      <formula>0</formula>
    </cfRule>
  </conditionalFormatting>
  <conditionalFormatting sqref="T69">
    <cfRule type="cellIs" dxfId="1835" priority="111" operator="equal">
      <formula>0</formula>
    </cfRule>
  </conditionalFormatting>
  <conditionalFormatting sqref="M69">
    <cfRule type="containsText" dxfId="1834" priority="110" operator="containsText" text="Наименование инвестиционного проекта">
      <formula>NOT(ISERROR(SEARCH("Наименование инвестиционного проекта",M69)))</formula>
    </cfRule>
  </conditionalFormatting>
  <conditionalFormatting sqref="M69">
    <cfRule type="cellIs" dxfId="1833" priority="109" operator="equal">
      <formula>0</formula>
    </cfRule>
  </conditionalFormatting>
  <conditionalFormatting sqref="M69">
    <cfRule type="cellIs" dxfId="1832" priority="108" operator="equal">
      <formula>0</formula>
    </cfRule>
  </conditionalFormatting>
  <conditionalFormatting sqref="M69">
    <cfRule type="cellIs" dxfId="1831" priority="107" operator="equal">
      <formula>0</formula>
    </cfRule>
  </conditionalFormatting>
  <conditionalFormatting sqref="G32:O32 H33:O33">
    <cfRule type="containsText" dxfId="1830" priority="98" operator="containsText" text="Наименование инвестиционного проекта">
      <formula>NOT(ISERROR(SEARCH("Наименование инвестиционного проекта",G32)))</formula>
    </cfRule>
  </conditionalFormatting>
  <conditionalFormatting sqref="G72:T74 G77:T84">
    <cfRule type="containsText" dxfId="1829" priority="97" operator="containsText" text="Наименование инвестиционного проекта">
      <formula>NOT(ISERROR(SEARCH("Наименование инвестиционного проекта",G72)))</formula>
    </cfRule>
  </conditionalFormatting>
  <conditionalFormatting sqref="G72:T74 G77:T84">
    <cfRule type="cellIs" dxfId="1828" priority="96" operator="equal">
      <formula>0</formula>
    </cfRule>
  </conditionalFormatting>
  <conditionalFormatting sqref="G72:T74 G77:T84">
    <cfRule type="cellIs" dxfId="1827" priority="95" operator="equal">
      <formula>0</formula>
    </cfRule>
  </conditionalFormatting>
  <conditionalFormatting sqref="G72:T74 G77:T84">
    <cfRule type="cellIs" dxfId="1826" priority="94" operator="equal">
      <formula>0</formula>
    </cfRule>
  </conditionalFormatting>
  <conditionalFormatting sqref="H75:T76">
    <cfRule type="cellIs" dxfId="1825" priority="84" operator="equal">
      <formula>0</formula>
    </cfRule>
  </conditionalFormatting>
  <conditionalFormatting sqref="H75:T76">
    <cfRule type="containsText" dxfId="1824" priority="85" operator="containsText" text="Наименование инвестиционного проекта">
      <formula>NOT(ISERROR(SEARCH("Наименование инвестиционного проекта",H75)))</formula>
    </cfRule>
  </conditionalFormatting>
  <conditionalFormatting sqref="H75:T76">
    <cfRule type="cellIs" dxfId="1823" priority="83" operator="equal">
      <formula>0</formula>
    </cfRule>
  </conditionalFormatting>
  <conditionalFormatting sqref="H75:T76">
    <cfRule type="cellIs" dxfId="1822" priority="82" operator="equal">
      <formula>0</formula>
    </cfRule>
  </conditionalFormatting>
  <conditionalFormatting sqref="H31:T31">
    <cfRule type="cellIs" dxfId="1821" priority="81" operator="equal">
      <formula>0</formula>
    </cfRule>
  </conditionalFormatting>
  <conditionalFormatting sqref="H31:T31">
    <cfRule type="cellIs" dxfId="1820" priority="80" operator="equal">
      <formula>0</formula>
    </cfRule>
  </conditionalFormatting>
  <conditionalFormatting sqref="H31:T31">
    <cfRule type="cellIs" dxfId="1819" priority="79" operator="equal">
      <formula>0</formula>
    </cfRule>
  </conditionalFormatting>
  <conditionalFormatting sqref="H31:T31">
    <cfRule type="containsText" dxfId="1818" priority="78" operator="containsText" text="Наименование инвестиционного проекта">
      <formula>NOT(ISERROR(SEARCH("Наименование инвестиционного проекта",H31)))</formula>
    </cfRule>
  </conditionalFormatting>
  <conditionalFormatting sqref="U31">
    <cfRule type="containsText" dxfId="1817" priority="77" operator="containsText" text="Наименование инвестиционного проекта">
      <formula>NOT(ISERROR(SEARCH("Наименование инвестиционного проекта",U31)))</formula>
    </cfRule>
  </conditionalFormatting>
  <conditionalFormatting sqref="U31">
    <cfRule type="cellIs" dxfId="1816" priority="76" operator="equal">
      <formula>0</formula>
    </cfRule>
  </conditionalFormatting>
  <conditionalFormatting sqref="U31">
    <cfRule type="cellIs" dxfId="1815" priority="75" operator="equal">
      <formula>0</formula>
    </cfRule>
  </conditionalFormatting>
  <conditionalFormatting sqref="U31">
    <cfRule type="cellIs" dxfId="1814" priority="74" operator="equal">
      <formula>0</formula>
    </cfRule>
  </conditionalFormatting>
  <conditionalFormatting sqref="H31:O31">
    <cfRule type="containsText" dxfId="1813" priority="73" operator="containsText" text="Наименование инвестиционного проекта">
      <formula>NOT(ISERROR(SEARCH("Наименование инвестиционного проекта",H31)))</formula>
    </cfRule>
  </conditionalFormatting>
  <conditionalFormatting sqref="V31:AH31">
    <cfRule type="containsText" dxfId="1812" priority="72" operator="containsText" text="Наименование инвестиционного проекта">
      <formula>NOT(ISERROR(SEARCH("Наименование инвестиционного проекта",V31)))</formula>
    </cfRule>
  </conditionalFormatting>
  <conditionalFormatting sqref="V31:AH31">
    <cfRule type="cellIs" dxfId="1811" priority="71" operator="equal">
      <formula>0</formula>
    </cfRule>
  </conditionalFormatting>
  <conditionalFormatting sqref="V31:AH31">
    <cfRule type="cellIs" dxfId="1810" priority="70" operator="equal">
      <formula>0</formula>
    </cfRule>
  </conditionalFormatting>
  <conditionalFormatting sqref="V31:AH31">
    <cfRule type="cellIs" dxfId="1809" priority="69" operator="equal">
      <formula>0</formula>
    </cfRule>
  </conditionalFormatting>
  <conditionalFormatting sqref="V76:AH76 W75:AH75 V72:V75">
    <cfRule type="containsText" dxfId="1808" priority="68" operator="containsText" text="Наименование инвестиционного проекта">
      <formula>NOT(ISERROR(SEARCH("Наименование инвестиционного проекта",V72)))</formula>
    </cfRule>
  </conditionalFormatting>
  <conditionalFormatting sqref="V76:AH76 W75:AH75 V72:V75">
    <cfRule type="cellIs" dxfId="1807" priority="67" operator="equal">
      <formula>0</formula>
    </cfRule>
  </conditionalFormatting>
  <conditionalFormatting sqref="V76:AH76 W75:AH75 V72:V75">
    <cfRule type="cellIs" dxfId="1806" priority="66" operator="equal">
      <formula>0</formula>
    </cfRule>
  </conditionalFormatting>
  <conditionalFormatting sqref="V76:AH76 W75:AH75 V72:V75">
    <cfRule type="cellIs" dxfId="1805" priority="65" operator="equal">
      <formula>0</formula>
    </cfRule>
  </conditionalFormatting>
  <conditionalFormatting sqref="AX75:BC76">
    <cfRule type="containsText" dxfId="1804" priority="64" operator="containsText" text="Наименование инвестиционного проекта">
      <formula>NOT(ISERROR(SEARCH("Наименование инвестиционного проекта",AX75)))</formula>
    </cfRule>
  </conditionalFormatting>
  <conditionalFormatting sqref="AX75:BC76">
    <cfRule type="cellIs" dxfId="1803" priority="63" operator="equal">
      <formula>0</formula>
    </cfRule>
  </conditionalFormatting>
  <conditionalFormatting sqref="AX75:BC76">
    <cfRule type="cellIs" dxfId="1802" priority="62" operator="equal">
      <formula>0</formula>
    </cfRule>
  </conditionalFormatting>
  <conditionalFormatting sqref="AX75:BC76">
    <cfRule type="cellIs" dxfId="1801" priority="61" operator="equal">
      <formula>0</formula>
    </cfRule>
  </conditionalFormatting>
  <conditionalFormatting sqref="AX31:BD31">
    <cfRule type="cellIs" dxfId="1800" priority="60" operator="equal">
      <formula>0</formula>
    </cfRule>
  </conditionalFormatting>
  <conditionalFormatting sqref="AX31:BD31">
    <cfRule type="cellIs" dxfId="1799" priority="59" operator="equal">
      <formula>0</formula>
    </cfRule>
  </conditionalFormatting>
  <conditionalFormatting sqref="AX31:BD31">
    <cfRule type="cellIs" dxfId="1798" priority="58" operator="equal">
      <formula>0</formula>
    </cfRule>
  </conditionalFormatting>
  <conditionalFormatting sqref="AX31:BD31">
    <cfRule type="containsText" dxfId="1797" priority="57" operator="containsText" text="Наименование инвестиционного проекта">
      <formula>NOT(ISERROR(SEARCH("Наименование инвестиционного проекта",AX31)))</formula>
    </cfRule>
  </conditionalFormatting>
  <conditionalFormatting sqref="BE75:BJ76">
    <cfRule type="containsText" dxfId="1796" priority="56" operator="containsText" text="Наименование инвестиционного проекта">
      <formula>NOT(ISERROR(SEARCH("Наименование инвестиционного проекта",BE75)))</formula>
    </cfRule>
  </conditionalFormatting>
  <conditionalFormatting sqref="BE75:BJ76">
    <cfRule type="cellIs" dxfId="1795" priority="55" operator="equal">
      <formula>0</formula>
    </cfRule>
  </conditionalFormatting>
  <conditionalFormatting sqref="BE75:BJ76">
    <cfRule type="cellIs" dxfId="1794" priority="54" operator="equal">
      <formula>0</formula>
    </cfRule>
  </conditionalFormatting>
  <conditionalFormatting sqref="BE75:BJ76">
    <cfRule type="cellIs" dxfId="1793" priority="53" operator="equal">
      <formula>0</formula>
    </cfRule>
  </conditionalFormatting>
  <conditionalFormatting sqref="BK75:BQ76">
    <cfRule type="containsText" dxfId="1792" priority="52" operator="containsText" text="Наименование инвестиционного проекта">
      <formula>NOT(ISERROR(SEARCH("Наименование инвестиционного проекта",BK75)))</formula>
    </cfRule>
  </conditionalFormatting>
  <conditionalFormatting sqref="BK75:BQ76">
    <cfRule type="cellIs" dxfId="1791" priority="51" operator="equal">
      <formula>0</formula>
    </cfRule>
  </conditionalFormatting>
  <conditionalFormatting sqref="BK75:BQ76">
    <cfRule type="cellIs" dxfId="1790" priority="50" operator="equal">
      <formula>0</formula>
    </cfRule>
  </conditionalFormatting>
  <conditionalFormatting sqref="BK75:BQ76">
    <cfRule type="cellIs" dxfId="1789" priority="49" operator="equal">
      <formula>0</formula>
    </cfRule>
  </conditionalFormatting>
  <conditionalFormatting sqref="BE31:BX31">
    <cfRule type="cellIs" dxfId="1788" priority="48" operator="equal">
      <formula>0</formula>
    </cfRule>
  </conditionalFormatting>
  <conditionalFormatting sqref="BE31:BX31">
    <cfRule type="cellIs" dxfId="1787" priority="47" operator="equal">
      <formula>0</formula>
    </cfRule>
  </conditionalFormatting>
  <conditionalFormatting sqref="BE31:BX31">
    <cfRule type="cellIs" dxfId="1786" priority="46" operator="equal">
      <formula>0</formula>
    </cfRule>
  </conditionalFormatting>
  <conditionalFormatting sqref="BE31:BX31">
    <cfRule type="containsText" dxfId="1785" priority="45" operator="containsText" text="Наименование инвестиционного проекта">
      <formula>NOT(ISERROR(SEARCH("Наименование инвестиционного проекта",BE31)))</formula>
    </cfRule>
  </conditionalFormatting>
  <conditionalFormatting sqref="B82:D82">
    <cfRule type="cellIs" dxfId="1784" priority="1" operator="equal">
      <formula>0</formula>
    </cfRule>
  </conditionalFormatting>
  <conditionalFormatting sqref="B82:D82">
    <cfRule type="containsText" dxfId="1783" priority="2" operator="containsText" text="Наименование инвестиционного проекта">
      <formula>NOT(ISERROR(SEARCH("Наименование инвестиционного проекта",B82)))</formula>
    </cfRule>
  </conditionalFormatting>
  <pageMargins left="0.70866141732283472" right="0.70866141732283472" top="0.74803149606299213" bottom="0.74803149606299213" header="0.31496062992125984" footer="0.31496062992125984"/>
  <pageSetup paperSize="8" scale="18" fitToHeight="0" orientation="landscape" r:id="rId1"/>
  <headerFooter differentFirst="1">
    <oddHeader>&amp;C&amp;P</oddHeader>
  </headerFooter>
  <colBreaks count="1" manualBreakCount="1">
    <brk id="34" max="74" man="1"/>
  </colBreaks>
  <ignoredErrors>
    <ignoredError sqref="G23:S23 G27:O27" formula="1"/>
    <ignoredError sqref="W71:AI71 AK71:AW71 U71 BR71 AY71:BK7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O87"/>
  <sheetViews>
    <sheetView view="pageBreakPreview" zoomScale="70" zoomScaleNormal="100" zoomScaleSheetLayoutView="70" workbookViewId="0">
      <pane xSplit="4" ySplit="24" topLeftCell="E74" activePane="bottomRight" state="frozen"/>
      <selection activeCell="A18" sqref="A18"/>
      <selection pane="topRight" activeCell="E18" sqref="E18"/>
      <selection pane="bottomLeft" activeCell="A25" sqref="A25"/>
      <selection pane="bottomRight" activeCell="C76" sqref="C76"/>
    </sheetView>
  </sheetViews>
  <sheetFormatPr defaultRowHeight="15.75" outlineLevelRow="1" x14ac:dyDescent="0.25"/>
  <cols>
    <col min="1" max="1" width="9.140625" style="147"/>
    <col min="2" max="2" width="13.28515625" style="147" customWidth="1"/>
    <col min="3" max="3" width="82.7109375" style="147" bestFit="1" customWidth="1"/>
    <col min="4" max="4" width="26.28515625" style="147" customWidth="1"/>
    <col min="5" max="5" width="20.5703125" style="147" customWidth="1"/>
    <col min="6" max="6" width="17.7109375" style="147" customWidth="1"/>
    <col min="7" max="11" width="8.7109375" style="147" customWidth="1"/>
    <col min="12" max="12" width="20.5703125" style="147" customWidth="1"/>
    <col min="13" max="13" width="17.140625" style="147" customWidth="1"/>
    <col min="14" max="18" width="8.7109375" style="147" customWidth="1"/>
    <col min="19" max="19" width="20.5703125" style="147" customWidth="1"/>
    <col min="20" max="20" width="15.7109375" style="147" customWidth="1"/>
    <col min="21" max="25" width="8.7109375" style="147" customWidth="1"/>
    <col min="26" max="26" width="20.5703125" style="147" customWidth="1"/>
    <col min="27" max="27" width="17.7109375" style="147" customWidth="1"/>
    <col min="28" max="28" width="11.140625" style="147" customWidth="1"/>
    <col min="29" max="32" width="8.7109375" style="147" bestFit="1" customWidth="1"/>
    <col min="33" max="33" width="20.5703125" style="147" customWidth="1"/>
    <col min="34" max="34" width="15.28515625" style="147" customWidth="1"/>
    <col min="35" max="35" width="12.140625" style="147" customWidth="1"/>
    <col min="36" max="38" width="8.7109375" style="147" bestFit="1" customWidth="1"/>
    <col min="39" max="39" width="17.42578125" style="147" customWidth="1"/>
    <col min="40" max="40" width="6.5703125" style="148" customWidth="1"/>
    <col min="41" max="41" width="18.42578125" style="147" customWidth="1"/>
    <col min="42" max="42" width="24.28515625" style="147" customWidth="1"/>
    <col min="43" max="43" width="14.42578125" style="147" customWidth="1"/>
    <col min="44" max="44" width="25.5703125" style="147" customWidth="1"/>
    <col min="45" max="45" width="12.42578125" style="147" customWidth="1"/>
    <col min="46" max="46" width="19.85546875" style="147" customWidth="1"/>
    <col min="47" max="48" width="4.7109375" style="147" customWidth="1"/>
    <col min="49" max="49" width="4.28515625" style="147" customWidth="1"/>
    <col min="50" max="50" width="4.42578125" style="147" customWidth="1"/>
    <col min="51" max="51" width="5.140625" style="147" customWidth="1"/>
    <col min="52" max="52" width="5.7109375" style="147" customWidth="1"/>
    <col min="53" max="53" width="6.28515625" style="147" customWidth="1"/>
    <col min="54" max="54" width="6.5703125" style="147" customWidth="1"/>
    <col min="55" max="55" width="6.28515625" style="147" customWidth="1"/>
    <col min="56" max="57" width="5.7109375" style="147" customWidth="1"/>
    <col min="58" max="58" width="14.7109375" style="147" customWidth="1"/>
    <col min="59" max="68" width="5.7109375" style="147" customWidth="1"/>
    <col min="69" max="16384" width="9.140625" style="147"/>
  </cols>
  <sheetData>
    <row r="1" spans="2:67" ht="18.75" outlineLevel="1" x14ac:dyDescent="0.25">
      <c r="AM1" s="119" t="s">
        <v>424</v>
      </c>
    </row>
    <row r="2" spans="2:67" ht="18.75" outlineLevel="1" x14ac:dyDescent="0.3">
      <c r="AM2" s="149" t="s">
        <v>1</v>
      </c>
    </row>
    <row r="3" spans="2:67" ht="18.75" outlineLevel="1" x14ac:dyDescent="0.3">
      <c r="AM3" s="149" t="s">
        <v>334</v>
      </c>
    </row>
    <row r="4" spans="2:67" ht="18.75" outlineLevel="1" x14ac:dyDescent="0.3">
      <c r="B4" s="1140" t="s">
        <v>425</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row>
    <row r="5" spans="2:67" ht="18.75" outlineLevel="1" x14ac:dyDescent="0.3">
      <c r="B5" s="1141" t="s">
        <v>465</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row>
    <row r="6" spans="2:67" outlineLevel="1"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67" ht="18.75" outlineLevel="1" x14ac:dyDescent="0.25">
      <c r="B7" s="1088" t="str">
        <f>'С № 1 (2020)'!B7:AY7</f>
        <v>Инвестиционная программа  ГУП НАО "Нарьян-Марская электростанция"</v>
      </c>
      <c r="C7" s="1088"/>
      <c r="D7" s="1088"/>
      <c r="E7" s="1088"/>
      <c r="F7" s="1088"/>
      <c r="G7" s="1088"/>
      <c r="H7" s="1088"/>
      <c r="I7" s="1088"/>
      <c r="J7" s="1088"/>
      <c r="K7" s="1088"/>
      <c r="L7" s="1088"/>
      <c r="M7" s="1088"/>
      <c r="N7" s="1088"/>
      <c r="O7" s="1088"/>
      <c r="P7" s="1088"/>
      <c r="Q7" s="1088"/>
      <c r="R7" s="1088"/>
      <c r="S7" s="1088"/>
      <c r="T7" s="1088"/>
      <c r="U7" s="1088"/>
      <c r="V7" s="1088"/>
      <c r="W7" s="1088"/>
      <c r="X7" s="1088"/>
      <c r="Y7" s="1088"/>
      <c r="Z7" s="1088"/>
      <c r="AA7" s="1088"/>
      <c r="AB7" s="1088"/>
      <c r="AC7" s="1088"/>
      <c r="AD7" s="1088"/>
      <c r="AE7" s="1088"/>
      <c r="AF7" s="1088"/>
      <c r="AG7" s="1088"/>
      <c r="AH7" s="1088"/>
      <c r="AI7" s="1088"/>
      <c r="AJ7" s="1088"/>
      <c r="AK7" s="1088"/>
      <c r="AL7" s="1088"/>
      <c r="AM7" s="1088"/>
      <c r="AN7" s="151"/>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row>
    <row r="8" spans="2:67" outlineLevel="1" x14ac:dyDescent="0.25">
      <c r="B8" s="1142" t="s">
        <v>4</v>
      </c>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1142"/>
      <c r="AK8" s="1142"/>
      <c r="AL8" s="1142"/>
      <c r="AM8" s="1142"/>
      <c r="AN8" s="153"/>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row>
    <row r="9" spans="2:67" outlineLevel="1" x14ac:dyDescent="0.2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3"/>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row>
    <row r="10" spans="2:67" outlineLevel="1" x14ac:dyDescent="0.25">
      <c r="B10" s="1143" t="s">
        <v>1711</v>
      </c>
      <c r="C10" s="1144"/>
      <c r="D10" s="1144"/>
      <c r="E10" s="1144"/>
      <c r="F10" s="1144"/>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4"/>
      <c r="AD10" s="1144"/>
      <c r="AE10" s="1144"/>
      <c r="AF10" s="1144"/>
      <c r="AG10" s="1144"/>
      <c r="AH10" s="1144"/>
      <c r="AI10" s="1144"/>
      <c r="AJ10" s="1144"/>
      <c r="AK10" s="1144"/>
      <c r="AL10" s="1144"/>
      <c r="AM10" s="1144"/>
      <c r="AN10" s="156"/>
      <c r="AO10" s="157"/>
      <c r="AP10" s="157"/>
      <c r="AQ10" s="157"/>
      <c r="AR10" s="157"/>
      <c r="AS10" s="157"/>
      <c r="AT10" s="157"/>
      <c r="AU10" s="157"/>
      <c r="AV10" s="157"/>
      <c r="AW10" s="157"/>
      <c r="AX10" s="157"/>
      <c r="AY10" s="157"/>
      <c r="AZ10" s="157"/>
      <c r="BA10" s="157"/>
      <c r="BB10" s="157"/>
      <c r="BC10" s="157"/>
      <c r="BD10" s="157"/>
      <c r="BE10" s="157"/>
      <c r="BF10" s="157"/>
    </row>
    <row r="11" spans="2:67" ht="18.75" outlineLevel="1" x14ac:dyDescent="0.3">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9"/>
      <c r="AO11" s="160"/>
      <c r="AP11" s="160"/>
      <c r="AQ11" s="160"/>
      <c r="AR11" s="160"/>
      <c r="AS11" s="160"/>
      <c r="AT11" s="160"/>
      <c r="AU11" s="160"/>
      <c r="AV11" s="160"/>
      <c r="AW11" s="160"/>
      <c r="AX11" s="160"/>
    </row>
    <row r="12" spans="2:67" ht="18.75" outlineLevel="1" x14ac:dyDescent="0.25">
      <c r="B12" s="1034"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34"/>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c r="AI12" s="1034"/>
      <c r="AJ12" s="1034"/>
      <c r="AK12" s="1034"/>
      <c r="AL12" s="1034"/>
      <c r="AM12" s="1034"/>
      <c r="AN12" s="161"/>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2:67" outlineLevel="1" x14ac:dyDescent="0.25">
      <c r="B13" s="1036" t="s">
        <v>6</v>
      </c>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2:67" outlineLevel="1"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63"/>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row>
    <row r="15" spans="2:67" outlineLevel="1"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63"/>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row>
    <row r="16" spans="2:67" outlineLevel="1"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row>
    <row r="17" spans="1:58" ht="16.5" outlineLevel="1" thickBot="1" x14ac:dyDescent="0.3">
      <c r="B17" s="1132"/>
      <c r="C17" s="1132"/>
      <c r="D17" s="1132"/>
      <c r="E17" s="1132"/>
      <c r="F17" s="1132"/>
      <c r="G17" s="1132"/>
      <c r="H17" s="1132"/>
      <c r="I17" s="1132"/>
      <c r="J17" s="1132"/>
      <c r="K17" s="1132"/>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65"/>
      <c r="AO17" s="166"/>
      <c r="AP17" s="166"/>
      <c r="AQ17" s="167"/>
      <c r="AR17" s="167"/>
      <c r="AS17" s="167"/>
      <c r="AT17" s="167"/>
      <c r="AU17" s="167"/>
      <c r="AV17" s="167"/>
      <c r="AW17" s="167"/>
      <c r="AX17" s="167"/>
      <c r="AY17" s="167"/>
      <c r="AZ17" s="167"/>
      <c r="BA17" s="167"/>
      <c r="BB17" s="167"/>
      <c r="BC17" s="167"/>
      <c r="BD17" s="167"/>
      <c r="BE17" s="167"/>
      <c r="BF17" s="167"/>
    </row>
    <row r="18" spans="1:58" ht="29.25" customHeight="1" thickBot="1" x14ac:dyDescent="0.3">
      <c r="A18" s="148"/>
      <c r="B18" s="1112" t="s">
        <v>7</v>
      </c>
      <c r="C18" s="1133" t="s">
        <v>8</v>
      </c>
      <c r="D18" s="1112" t="s">
        <v>9</v>
      </c>
      <c r="E18" s="1104" t="s">
        <v>466</v>
      </c>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105"/>
      <c r="AJ18" s="1105"/>
      <c r="AK18" s="1105"/>
      <c r="AL18" s="1105"/>
      <c r="AM18" s="1106"/>
      <c r="AN18" s="168"/>
      <c r="AO18" s="169"/>
      <c r="AP18" s="169"/>
    </row>
    <row r="19" spans="1:58" ht="43.5" customHeight="1" thickBot="1" x14ac:dyDescent="0.3">
      <c r="A19" s="148"/>
      <c r="B19" s="1113"/>
      <c r="C19" s="1134"/>
      <c r="D19" s="1113"/>
      <c r="E19" s="1104" t="s">
        <v>426</v>
      </c>
      <c r="F19" s="1105"/>
      <c r="G19" s="1105"/>
      <c r="H19" s="1105"/>
      <c r="I19" s="1105"/>
      <c r="J19" s="1105"/>
      <c r="K19" s="1106"/>
      <c r="L19" s="1136" t="s">
        <v>427</v>
      </c>
      <c r="M19" s="1105"/>
      <c r="N19" s="1105"/>
      <c r="O19" s="1105"/>
      <c r="P19" s="1105"/>
      <c r="Q19" s="1105"/>
      <c r="R19" s="1106"/>
      <c r="S19" s="1104" t="s">
        <v>428</v>
      </c>
      <c r="T19" s="1105"/>
      <c r="U19" s="1105"/>
      <c r="V19" s="1105"/>
      <c r="W19" s="1105"/>
      <c r="X19" s="1105"/>
      <c r="Y19" s="1106"/>
      <c r="Z19" s="1136" t="s">
        <v>429</v>
      </c>
      <c r="AA19" s="1105"/>
      <c r="AB19" s="1105"/>
      <c r="AC19" s="1105"/>
      <c r="AD19" s="1105"/>
      <c r="AE19" s="1105"/>
      <c r="AF19" s="1106"/>
      <c r="AG19" s="1137" t="s">
        <v>467</v>
      </c>
      <c r="AH19" s="1138"/>
      <c r="AI19" s="1138"/>
      <c r="AJ19" s="1138"/>
      <c r="AK19" s="1138"/>
      <c r="AL19" s="1138"/>
      <c r="AM19" s="1139"/>
      <c r="AN19" s="168"/>
      <c r="AO19" s="169"/>
      <c r="AP19" s="169"/>
    </row>
    <row r="20" spans="1:58" ht="43.5" customHeight="1" thickBot="1" x14ac:dyDescent="0.3">
      <c r="A20" s="148"/>
      <c r="B20" s="1113"/>
      <c r="C20" s="1134"/>
      <c r="D20" s="1113"/>
      <c r="E20" s="126" t="s">
        <v>344</v>
      </c>
      <c r="F20" s="1104" t="s">
        <v>345</v>
      </c>
      <c r="G20" s="1105"/>
      <c r="H20" s="1105"/>
      <c r="I20" s="1105"/>
      <c r="J20" s="1105"/>
      <c r="K20" s="1106"/>
      <c r="L20" s="170" t="s">
        <v>344</v>
      </c>
      <c r="M20" s="1097" t="s">
        <v>345</v>
      </c>
      <c r="N20" s="1098"/>
      <c r="O20" s="1098"/>
      <c r="P20" s="1098"/>
      <c r="Q20" s="1098"/>
      <c r="R20" s="1099"/>
      <c r="S20" s="126" t="s">
        <v>344</v>
      </c>
      <c r="T20" s="1097" t="s">
        <v>345</v>
      </c>
      <c r="U20" s="1098"/>
      <c r="V20" s="1098"/>
      <c r="W20" s="1098"/>
      <c r="X20" s="1098"/>
      <c r="Y20" s="1099"/>
      <c r="Z20" s="170" t="s">
        <v>344</v>
      </c>
      <c r="AA20" s="1097" t="s">
        <v>345</v>
      </c>
      <c r="AB20" s="1098"/>
      <c r="AC20" s="1098"/>
      <c r="AD20" s="1098"/>
      <c r="AE20" s="1098"/>
      <c r="AF20" s="1099"/>
      <c r="AG20" s="126" t="s">
        <v>344</v>
      </c>
      <c r="AH20" s="1097" t="s">
        <v>345</v>
      </c>
      <c r="AI20" s="1098"/>
      <c r="AJ20" s="1098"/>
      <c r="AK20" s="1098"/>
      <c r="AL20" s="1098"/>
      <c r="AM20" s="1099"/>
    </row>
    <row r="21" spans="1:58" ht="87.75" customHeight="1" thickBot="1" x14ac:dyDescent="0.3">
      <c r="A21" s="148"/>
      <c r="B21" s="1114"/>
      <c r="C21" s="1135"/>
      <c r="D21" s="1114"/>
      <c r="E21" s="171" t="s">
        <v>430</v>
      </c>
      <c r="F21" s="171" t="s">
        <v>346</v>
      </c>
      <c r="G21" s="172" t="s">
        <v>347</v>
      </c>
      <c r="H21" s="173" t="s">
        <v>348</v>
      </c>
      <c r="I21" s="173" t="s">
        <v>349</v>
      </c>
      <c r="J21" s="173" t="s">
        <v>350</v>
      </c>
      <c r="K21" s="174" t="s">
        <v>351</v>
      </c>
      <c r="L21" s="175" t="s">
        <v>430</v>
      </c>
      <c r="M21" s="171" t="s">
        <v>346</v>
      </c>
      <c r="N21" s="176" t="s">
        <v>347</v>
      </c>
      <c r="O21" s="177" t="s">
        <v>348</v>
      </c>
      <c r="P21" s="177" t="s">
        <v>349</v>
      </c>
      <c r="Q21" s="177" t="s">
        <v>350</v>
      </c>
      <c r="R21" s="178" t="s">
        <v>351</v>
      </c>
      <c r="S21" s="127" t="s">
        <v>430</v>
      </c>
      <c r="T21" s="127" t="s">
        <v>346</v>
      </c>
      <c r="U21" s="179" t="s">
        <v>347</v>
      </c>
      <c r="V21" s="180" t="s">
        <v>348</v>
      </c>
      <c r="W21" s="180" t="s">
        <v>349</v>
      </c>
      <c r="X21" s="180" t="s">
        <v>350</v>
      </c>
      <c r="Y21" s="181" t="s">
        <v>351</v>
      </c>
      <c r="Z21" s="182" t="s">
        <v>430</v>
      </c>
      <c r="AA21" s="171" t="s">
        <v>346</v>
      </c>
      <c r="AB21" s="176" t="s">
        <v>347</v>
      </c>
      <c r="AC21" s="177" t="s">
        <v>348</v>
      </c>
      <c r="AD21" s="177" t="s">
        <v>349</v>
      </c>
      <c r="AE21" s="177" t="s">
        <v>350</v>
      </c>
      <c r="AF21" s="178" t="s">
        <v>351</v>
      </c>
      <c r="AG21" s="171" t="s">
        <v>430</v>
      </c>
      <c r="AH21" s="171" t="s">
        <v>346</v>
      </c>
      <c r="AI21" s="183" t="s">
        <v>347</v>
      </c>
      <c r="AJ21" s="173" t="s">
        <v>348</v>
      </c>
      <c r="AK21" s="173" t="s">
        <v>349</v>
      </c>
      <c r="AL21" s="173" t="s">
        <v>350</v>
      </c>
      <c r="AM21" s="174" t="s">
        <v>351</v>
      </c>
    </row>
    <row r="22" spans="1:58" x14ac:dyDescent="0.25">
      <c r="A22" s="148"/>
      <c r="B22" s="207">
        <v>1</v>
      </c>
      <c r="C22" s="207">
        <v>2</v>
      </c>
      <c r="D22" s="207">
        <v>3</v>
      </c>
      <c r="E22" s="184" t="s">
        <v>431</v>
      </c>
      <c r="F22" s="140" t="s">
        <v>432</v>
      </c>
      <c r="G22" s="140" t="s">
        <v>433</v>
      </c>
      <c r="H22" s="140" t="s">
        <v>434</v>
      </c>
      <c r="I22" s="140" t="s">
        <v>435</v>
      </c>
      <c r="J22" s="140" t="s">
        <v>436</v>
      </c>
      <c r="K22" s="140" t="s">
        <v>437</v>
      </c>
      <c r="L22" s="140" t="s">
        <v>438</v>
      </c>
      <c r="M22" s="140" t="s">
        <v>439</v>
      </c>
      <c r="N22" s="140" t="s">
        <v>440</v>
      </c>
      <c r="O22" s="140" t="s">
        <v>441</v>
      </c>
      <c r="P22" s="140" t="s">
        <v>442</v>
      </c>
      <c r="Q22" s="140" t="s">
        <v>443</v>
      </c>
      <c r="R22" s="141" t="s">
        <v>444</v>
      </c>
      <c r="S22" s="144" t="s">
        <v>445</v>
      </c>
      <c r="T22" s="145" t="s">
        <v>446</v>
      </c>
      <c r="U22" s="185" t="s">
        <v>447</v>
      </c>
      <c r="V22" s="185" t="s">
        <v>448</v>
      </c>
      <c r="W22" s="185" t="s">
        <v>449</v>
      </c>
      <c r="X22" s="185" t="s">
        <v>450</v>
      </c>
      <c r="Y22" s="186" t="s">
        <v>451</v>
      </c>
      <c r="Z22" s="184" t="s">
        <v>452</v>
      </c>
      <c r="AA22" s="140" t="s">
        <v>453</v>
      </c>
      <c r="AB22" s="140" t="s">
        <v>454</v>
      </c>
      <c r="AC22" s="140" t="s">
        <v>455</v>
      </c>
      <c r="AD22" s="140" t="s">
        <v>456</v>
      </c>
      <c r="AE22" s="140" t="s">
        <v>457</v>
      </c>
      <c r="AF22" s="487" t="s">
        <v>458</v>
      </c>
      <c r="AG22" s="184" t="s">
        <v>459</v>
      </c>
      <c r="AH22" s="140" t="s">
        <v>460</v>
      </c>
      <c r="AI22" s="140" t="s">
        <v>461</v>
      </c>
      <c r="AJ22" s="140" t="s">
        <v>462</v>
      </c>
      <c r="AK22" s="140" t="s">
        <v>423</v>
      </c>
      <c r="AL22" s="140" t="s">
        <v>463</v>
      </c>
      <c r="AM22" s="141" t="s">
        <v>464</v>
      </c>
    </row>
    <row r="23" spans="1:58" ht="48" customHeight="1" x14ac:dyDescent="0.25">
      <c r="A23" s="148"/>
      <c r="B23" s="440">
        <v>0</v>
      </c>
      <c r="C23" s="440" t="s">
        <v>92</v>
      </c>
      <c r="D23" s="441" t="s">
        <v>93</v>
      </c>
      <c r="E23" s="440">
        <f t="shared" ref="E23:K23" si="0">SUM(E24:E29)</f>
        <v>0</v>
      </c>
      <c r="F23" s="440">
        <f>SUM(F24:F29)</f>
        <v>0</v>
      </c>
      <c r="G23" s="440">
        <f t="shared" si="0"/>
        <v>0</v>
      </c>
      <c r="H23" s="440">
        <f t="shared" si="0"/>
        <v>0</v>
      </c>
      <c r="I23" s="440">
        <f t="shared" si="0"/>
        <v>0</v>
      </c>
      <c r="J23" s="440">
        <f t="shared" si="0"/>
        <v>0</v>
      </c>
      <c r="K23" s="440">
        <f t="shared" si="0"/>
        <v>0</v>
      </c>
      <c r="L23" s="440">
        <f t="shared" ref="L23:Y23" si="1">SUM(L24:L29)</f>
        <v>0</v>
      </c>
      <c r="M23" s="440">
        <f t="shared" si="1"/>
        <v>0</v>
      </c>
      <c r="N23" s="440">
        <f t="shared" si="1"/>
        <v>0</v>
      </c>
      <c r="O23" s="440">
        <f t="shared" si="1"/>
        <v>0</v>
      </c>
      <c r="P23" s="440">
        <f t="shared" si="1"/>
        <v>0</v>
      </c>
      <c r="Q23" s="440">
        <f t="shared" si="1"/>
        <v>0</v>
      </c>
      <c r="R23" s="440">
        <f t="shared" si="1"/>
        <v>0</v>
      </c>
      <c r="S23" s="440">
        <f t="shared" si="1"/>
        <v>0</v>
      </c>
      <c r="T23" s="440">
        <f t="shared" si="1"/>
        <v>0</v>
      </c>
      <c r="U23" s="440">
        <f t="shared" si="1"/>
        <v>0</v>
      </c>
      <c r="V23" s="440">
        <f t="shared" si="1"/>
        <v>0</v>
      </c>
      <c r="W23" s="440">
        <f t="shared" si="1"/>
        <v>0</v>
      </c>
      <c r="X23" s="440">
        <f t="shared" si="1"/>
        <v>0</v>
      </c>
      <c r="Y23" s="440">
        <f t="shared" si="1"/>
        <v>0</v>
      </c>
      <c r="Z23" s="440">
        <f>SUM(Z24:Z29)</f>
        <v>0</v>
      </c>
      <c r="AA23" s="440">
        <f t="shared" ref="AA23:AF23" si="2">SUM(AA24:AA29)</f>
        <v>58.335833333333341</v>
      </c>
      <c r="AB23" s="440">
        <f t="shared" si="2"/>
        <v>0.55000000000000004</v>
      </c>
      <c r="AC23" s="440">
        <f t="shared" si="2"/>
        <v>0</v>
      </c>
      <c r="AD23" s="440">
        <f t="shared" si="2"/>
        <v>10.304</v>
      </c>
      <c r="AE23" s="440">
        <f t="shared" si="2"/>
        <v>0</v>
      </c>
      <c r="AF23" s="440">
        <f t="shared" si="2"/>
        <v>0</v>
      </c>
      <c r="AG23" s="440">
        <f>SUM(AG24:AG29)</f>
        <v>0</v>
      </c>
      <c r="AH23" s="440">
        <f t="shared" ref="AH23:AM23" si="3">SUM(AH24:AH29)</f>
        <v>58.335833333333341</v>
      </c>
      <c r="AI23" s="440">
        <f t="shared" si="3"/>
        <v>0.55000000000000004</v>
      </c>
      <c r="AJ23" s="440">
        <f t="shared" si="3"/>
        <v>0</v>
      </c>
      <c r="AK23" s="440">
        <f t="shared" si="3"/>
        <v>10.304</v>
      </c>
      <c r="AL23" s="440">
        <f t="shared" si="3"/>
        <v>0</v>
      </c>
      <c r="AM23" s="440">
        <f t="shared" si="3"/>
        <v>0</v>
      </c>
    </row>
    <row r="24" spans="1:58" ht="42" customHeight="1" x14ac:dyDescent="0.25">
      <c r="A24" s="148"/>
      <c r="B24" s="443" t="s">
        <v>94</v>
      </c>
      <c r="C24" s="451" t="s">
        <v>95</v>
      </c>
      <c r="D24" s="444" t="s">
        <v>93</v>
      </c>
      <c r="E24" s="72">
        <f>E31</f>
        <v>0</v>
      </c>
      <c r="F24" s="72">
        <f>F31</f>
        <v>0</v>
      </c>
      <c r="G24" s="72">
        <f t="shared" ref="G24:AM24" si="4">G31</f>
        <v>0</v>
      </c>
      <c r="H24" s="72">
        <f t="shared" si="4"/>
        <v>0</v>
      </c>
      <c r="I24" s="72">
        <f t="shared" si="4"/>
        <v>0</v>
      </c>
      <c r="J24" s="72">
        <f t="shared" si="4"/>
        <v>0</v>
      </c>
      <c r="K24" s="72">
        <f t="shared" si="4"/>
        <v>0</v>
      </c>
      <c r="L24" s="72">
        <f t="shared" si="4"/>
        <v>0</v>
      </c>
      <c r="M24" s="72">
        <f t="shared" si="4"/>
        <v>0</v>
      </c>
      <c r="N24" s="72">
        <f t="shared" si="4"/>
        <v>0</v>
      </c>
      <c r="O24" s="72">
        <f t="shared" si="4"/>
        <v>0</v>
      </c>
      <c r="P24" s="72">
        <f t="shared" si="4"/>
        <v>0</v>
      </c>
      <c r="Q24" s="72">
        <f t="shared" si="4"/>
        <v>0</v>
      </c>
      <c r="R24" s="72">
        <f t="shared" si="4"/>
        <v>0</v>
      </c>
      <c r="S24" s="72">
        <f t="shared" si="4"/>
        <v>0</v>
      </c>
      <c r="T24" s="72">
        <f t="shared" si="4"/>
        <v>0</v>
      </c>
      <c r="U24" s="72">
        <f t="shared" si="4"/>
        <v>0</v>
      </c>
      <c r="V24" s="72">
        <f t="shared" si="4"/>
        <v>0</v>
      </c>
      <c r="W24" s="72">
        <f t="shared" si="4"/>
        <v>0</v>
      </c>
      <c r="X24" s="72">
        <f t="shared" si="4"/>
        <v>0</v>
      </c>
      <c r="Y24" s="72">
        <f t="shared" si="4"/>
        <v>0</v>
      </c>
      <c r="Z24" s="72">
        <f t="shared" si="4"/>
        <v>0</v>
      </c>
      <c r="AA24" s="72">
        <f t="shared" si="4"/>
        <v>0</v>
      </c>
      <c r="AB24" s="72">
        <f t="shared" si="4"/>
        <v>0</v>
      </c>
      <c r="AC24" s="72">
        <f t="shared" si="4"/>
        <v>0</v>
      </c>
      <c r="AD24" s="72">
        <f t="shared" si="4"/>
        <v>0</v>
      </c>
      <c r="AE24" s="72">
        <f t="shared" si="4"/>
        <v>0</v>
      </c>
      <c r="AF24" s="72">
        <f t="shared" si="4"/>
        <v>0</v>
      </c>
      <c r="AG24" s="72">
        <f t="shared" si="4"/>
        <v>0</v>
      </c>
      <c r="AH24" s="72">
        <f t="shared" si="4"/>
        <v>0</v>
      </c>
      <c r="AI24" s="72">
        <f t="shared" si="4"/>
        <v>0</v>
      </c>
      <c r="AJ24" s="72">
        <f t="shared" si="4"/>
        <v>0</v>
      </c>
      <c r="AK24" s="72">
        <f t="shared" si="4"/>
        <v>0</v>
      </c>
      <c r="AL24" s="72">
        <f t="shared" si="4"/>
        <v>0</v>
      </c>
      <c r="AM24" s="72">
        <f t="shared" si="4"/>
        <v>0</v>
      </c>
    </row>
    <row r="25" spans="1:58" ht="42" customHeight="1" x14ac:dyDescent="0.25">
      <c r="A25" s="148"/>
      <c r="B25" s="443" t="s">
        <v>96</v>
      </c>
      <c r="C25" s="451" t="s">
        <v>97</v>
      </c>
      <c r="D25" s="444" t="s">
        <v>93</v>
      </c>
      <c r="E25" s="72">
        <f>E43</f>
        <v>0</v>
      </c>
      <c r="F25" s="72">
        <f>F43</f>
        <v>0</v>
      </c>
      <c r="G25" s="72">
        <f t="shared" ref="G25:AM25" si="5">G43</f>
        <v>0</v>
      </c>
      <c r="H25" s="72">
        <f t="shared" si="5"/>
        <v>0</v>
      </c>
      <c r="I25" s="72">
        <f t="shared" si="5"/>
        <v>0</v>
      </c>
      <c r="J25" s="72">
        <f t="shared" si="5"/>
        <v>0</v>
      </c>
      <c r="K25" s="72">
        <f t="shared" si="5"/>
        <v>0</v>
      </c>
      <c r="L25" s="72">
        <f t="shared" si="5"/>
        <v>0</v>
      </c>
      <c r="M25" s="72">
        <f t="shared" si="5"/>
        <v>0</v>
      </c>
      <c r="N25" s="72">
        <f t="shared" si="5"/>
        <v>0</v>
      </c>
      <c r="O25" s="72">
        <f t="shared" si="5"/>
        <v>0</v>
      </c>
      <c r="P25" s="72">
        <f t="shared" si="5"/>
        <v>0</v>
      </c>
      <c r="Q25" s="72">
        <f t="shared" si="5"/>
        <v>0</v>
      </c>
      <c r="R25" s="72">
        <f t="shared" si="5"/>
        <v>0</v>
      </c>
      <c r="S25" s="72">
        <f t="shared" si="5"/>
        <v>0</v>
      </c>
      <c r="T25" s="72">
        <f t="shared" si="5"/>
        <v>0</v>
      </c>
      <c r="U25" s="72">
        <f t="shared" si="5"/>
        <v>0</v>
      </c>
      <c r="V25" s="72">
        <f t="shared" si="5"/>
        <v>0</v>
      </c>
      <c r="W25" s="72">
        <f t="shared" si="5"/>
        <v>0</v>
      </c>
      <c r="X25" s="72">
        <f t="shared" si="5"/>
        <v>0</v>
      </c>
      <c r="Y25" s="72">
        <f t="shared" si="5"/>
        <v>0</v>
      </c>
      <c r="Z25" s="72">
        <f t="shared" si="5"/>
        <v>0</v>
      </c>
      <c r="AA25" s="72">
        <f t="shared" si="5"/>
        <v>0</v>
      </c>
      <c r="AB25" s="72">
        <f t="shared" si="5"/>
        <v>0</v>
      </c>
      <c r="AC25" s="72">
        <f t="shared" si="5"/>
        <v>0</v>
      </c>
      <c r="AD25" s="72">
        <f t="shared" si="5"/>
        <v>0</v>
      </c>
      <c r="AE25" s="72">
        <f t="shared" si="5"/>
        <v>0</v>
      </c>
      <c r="AF25" s="72">
        <f t="shared" si="5"/>
        <v>0</v>
      </c>
      <c r="AG25" s="72">
        <f t="shared" si="5"/>
        <v>0</v>
      </c>
      <c r="AH25" s="72">
        <f t="shared" si="5"/>
        <v>0</v>
      </c>
      <c r="AI25" s="72">
        <f t="shared" si="5"/>
        <v>0</v>
      </c>
      <c r="AJ25" s="72">
        <f t="shared" si="5"/>
        <v>0</v>
      </c>
      <c r="AK25" s="72">
        <f t="shared" si="5"/>
        <v>0</v>
      </c>
      <c r="AL25" s="72">
        <f t="shared" si="5"/>
        <v>0</v>
      </c>
      <c r="AM25" s="72">
        <f t="shared" si="5"/>
        <v>0</v>
      </c>
    </row>
    <row r="26" spans="1:58" ht="42" customHeight="1" x14ac:dyDescent="0.25">
      <c r="A26" s="148"/>
      <c r="B26" s="443" t="s">
        <v>98</v>
      </c>
      <c r="C26" s="451" t="s">
        <v>99</v>
      </c>
      <c r="D26" s="444" t="s">
        <v>93</v>
      </c>
      <c r="E26" s="72">
        <f>E71</f>
        <v>0</v>
      </c>
      <c r="F26" s="72">
        <f>F71</f>
        <v>0</v>
      </c>
      <c r="G26" s="72">
        <f t="shared" ref="G26:AM26" si="6">G71</f>
        <v>0</v>
      </c>
      <c r="H26" s="72">
        <f t="shared" si="6"/>
        <v>0</v>
      </c>
      <c r="I26" s="72">
        <f t="shared" si="6"/>
        <v>0</v>
      </c>
      <c r="J26" s="72">
        <f t="shared" si="6"/>
        <v>0</v>
      </c>
      <c r="K26" s="72">
        <f t="shared" si="6"/>
        <v>0</v>
      </c>
      <c r="L26" s="72">
        <f t="shared" si="6"/>
        <v>0</v>
      </c>
      <c r="M26" s="72">
        <f t="shared" si="6"/>
        <v>0</v>
      </c>
      <c r="N26" s="72">
        <f t="shared" si="6"/>
        <v>0</v>
      </c>
      <c r="O26" s="72">
        <f t="shared" si="6"/>
        <v>0</v>
      </c>
      <c r="P26" s="72">
        <f t="shared" si="6"/>
        <v>0</v>
      </c>
      <c r="Q26" s="72">
        <f t="shared" si="6"/>
        <v>0</v>
      </c>
      <c r="R26" s="72">
        <f t="shared" si="6"/>
        <v>0</v>
      </c>
      <c r="S26" s="72">
        <f t="shared" si="6"/>
        <v>0</v>
      </c>
      <c r="T26" s="72">
        <f t="shared" si="6"/>
        <v>0</v>
      </c>
      <c r="U26" s="72">
        <f t="shared" si="6"/>
        <v>0</v>
      </c>
      <c r="V26" s="72">
        <f t="shared" si="6"/>
        <v>0</v>
      </c>
      <c r="W26" s="72">
        <f t="shared" si="6"/>
        <v>0</v>
      </c>
      <c r="X26" s="72">
        <f t="shared" si="6"/>
        <v>0</v>
      </c>
      <c r="Y26" s="72">
        <f t="shared" si="6"/>
        <v>0</v>
      </c>
      <c r="Z26" s="72">
        <f t="shared" si="6"/>
        <v>0</v>
      </c>
      <c r="AA26" s="72">
        <f t="shared" si="6"/>
        <v>0</v>
      </c>
      <c r="AB26" s="72">
        <f t="shared" si="6"/>
        <v>0</v>
      </c>
      <c r="AC26" s="72">
        <f t="shared" si="6"/>
        <v>0</v>
      </c>
      <c r="AD26" s="72">
        <f t="shared" si="6"/>
        <v>0</v>
      </c>
      <c r="AE26" s="72">
        <f t="shared" si="6"/>
        <v>0</v>
      </c>
      <c r="AF26" s="72">
        <f t="shared" si="6"/>
        <v>0</v>
      </c>
      <c r="AG26" s="72">
        <f t="shared" si="6"/>
        <v>0</v>
      </c>
      <c r="AH26" s="72">
        <f t="shared" si="6"/>
        <v>0</v>
      </c>
      <c r="AI26" s="72">
        <f t="shared" si="6"/>
        <v>0</v>
      </c>
      <c r="AJ26" s="72">
        <f t="shared" si="6"/>
        <v>0</v>
      </c>
      <c r="AK26" s="72">
        <f t="shared" si="6"/>
        <v>0</v>
      </c>
      <c r="AL26" s="72">
        <f t="shared" si="6"/>
        <v>0</v>
      </c>
      <c r="AM26" s="72">
        <f t="shared" si="6"/>
        <v>0</v>
      </c>
    </row>
    <row r="27" spans="1:58" ht="42" customHeight="1" x14ac:dyDescent="0.25">
      <c r="A27" s="148"/>
      <c r="B27" s="443" t="s">
        <v>100</v>
      </c>
      <c r="C27" s="451" t="s">
        <v>101</v>
      </c>
      <c r="D27" s="444" t="s">
        <v>93</v>
      </c>
      <c r="E27" s="72">
        <f t="shared" ref="E27:AM27" si="7">E74</f>
        <v>0</v>
      </c>
      <c r="F27" s="72">
        <f t="shared" si="7"/>
        <v>0</v>
      </c>
      <c r="G27" s="72">
        <f t="shared" si="7"/>
        <v>0</v>
      </c>
      <c r="H27" s="72">
        <f t="shared" si="7"/>
        <v>0</v>
      </c>
      <c r="I27" s="72">
        <f t="shared" si="7"/>
        <v>0</v>
      </c>
      <c r="J27" s="72">
        <f t="shared" si="7"/>
        <v>0</v>
      </c>
      <c r="K27" s="72">
        <f t="shared" si="7"/>
        <v>0</v>
      </c>
      <c r="L27" s="72">
        <f t="shared" si="7"/>
        <v>0</v>
      </c>
      <c r="M27" s="72">
        <f t="shared" si="7"/>
        <v>0</v>
      </c>
      <c r="N27" s="72">
        <f t="shared" si="7"/>
        <v>0</v>
      </c>
      <c r="O27" s="72">
        <f t="shared" si="7"/>
        <v>0</v>
      </c>
      <c r="P27" s="72">
        <f t="shared" si="7"/>
        <v>0</v>
      </c>
      <c r="Q27" s="72">
        <f t="shared" si="7"/>
        <v>0</v>
      </c>
      <c r="R27" s="72">
        <f t="shared" si="7"/>
        <v>0</v>
      </c>
      <c r="S27" s="72">
        <f t="shared" si="7"/>
        <v>0</v>
      </c>
      <c r="T27" s="72">
        <f t="shared" si="7"/>
        <v>0</v>
      </c>
      <c r="U27" s="72">
        <f t="shared" si="7"/>
        <v>0</v>
      </c>
      <c r="V27" s="72">
        <f t="shared" si="7"/>
        <v>0</v>
      </c>
      <c r="W27" s="72">
        <f t="shared" si="7"/>
        <v>0</v>
      </c>
      <c r="X27" s="72">
        <f t="shared" si="7"/>
        <v>0</v>
      </c>
      <c r="Y27" s="72">
        <f t="shared" si="7"/>
        <v>0</v>
      </c>
      <c r="Z27" s="72">
        <f t="shared" si="7"/>
        <v>0</v>
      </c>
      <c r="AA27" s="72">
        <f t="shared" si="7"/>
        <v>50.752500000000005</v>
      </c>
      <c r="AB27" s="72">
        <f t="shared" si="7"/>
        <v>0.55000000000000004</v>
      </c>
      <c r="AC27" s="72">
        <f t="shared" si="7"/>
        <v>0</v>
      </c>
      <c r="AD27" s="72">
        <f t="shared" si="7"/>
        <v>10.304</v>
      </c>
      <c r="AE27" s="72">
        <f t="shared" si="7"/>
        <v>0</v>
      </c>
      <c r="AF27" s="72">
        <f t="shared" si="7"/>
        <v>0</v>
      </c>
      <c r="AG27" s="72">
        <f t="shared" si="7"/>
        <v>0</v>
      </c>
      <c r="AH27" s="72">
        <f t="shared" si="7"/>
        <v>50.752500000000005</v>
      </c>
      <c r="AI27" s="72">
        <f t="shared" si="7"/>
        <v>0.55000000000000004</v>
      </c>
      <c r="AJ27" s="72">
        <f t="shared" si="7"/>
        <v>0</v>
      </c>
      <c r="AK27" s="72">
        <f t="shared" si="7"/>
        <v>10.304</v>
      </c>
      <c r="AL27" s="72">
        <f t="shared" si="7"/>
        <v>0</v>
      </c>
      <c r="AM27" s="72">
        <f t="shared" si="7"/>
        <v>0</v>
      </c>
    </row>
    <row r="28" spans="1:58" ht="42" customHeight="1" x14ac:dyDescent="0.25">
      <c r="A28" s="148"/>
      <c r="B28" s="443" t="s">
        <v>102</v>
      </c>
      <c r="C28" s="451" t="s">
        <v>103</v>
      </c>
      <c r="D28" s="444" t="s">
        <v>93</v>
      </c>
      <c r="E28" s="72">
        <f t="shared" ref="E28:AM28" si="8">E81</f>
        <v>0</v>
      </c>
      <c r="F28" s="72">
        <f t="shared" si="8"/>
        <v>0</v>
      </c>
      <c r="G28" s="72">
        <f t="shared" si="8"/>
        <v>0</v>
      </c>
      <c r="H28" s="72">
        <f t="shared" si="8"/>
        <v>0</v>
      </c>
      <c r="I28" s="72">
        <f t="shared" si="8"/>
        <v>0</v>
      </c>
      <c r="J28" s="72">
        <f t="shared" si="8"/>
        <v>0</v>
      </c>
      <c r="K28" s="72">
        <f t="shared" si="8"/>
        <v>0</v>
      </c>
      <c r="L28" s="72">
        <f t="shared" si="8"/>
        <v>0</v>
      </c>
      <c r="M28" s="72">
        <f t="shared" si="8"/>
        <v>0</v>
      </c>
      <c r="N28" s="72">
        <f t="shared" si="8"/>
        <v>0</v>
      </c>
      <c r="O28" s="72">
        <f t="shared" si="8"/>
        <v>0</v>
      </c>
      <c r="P28" s="72">
        <f t="shared" si="8"/>
        <v>0</v>
      </c>
      <c r="Q28" s="72">
        <f t="shared" si="8"/>
        <v>0</v>
      </c>
      <c r="R28" s="72">
        <f t="shared" si="8"/>
        <v>0</v>
      </c>
      <c r="S28" s="72">
        <f t="shared" si="8"/>
        <v>0</v>
      </c>
      <c r="T28" s="72">
        <f t="shared" si="8"/>
        <v>0</v>
      </c>
      <c r="U28" s="72">
        <f t="shared" si="8"/>
        <v>0</v>
      </c>
      <c r="V28" s="72">
        <f t="shared" si="8"/>
        <v>0</v>
      </c>
      <c r="W28" s="72">
        <f t="shared" si="8"/>
        <v>0</v>
      </c>
      <c r="X28" s="72">
        <f t="shared" si="8"/>
        <v>0</v>
      </c>
      <c r="Y28" s="72">
        <f t="shared" si="8"/>
        <v>0</v>
      </c>
      <c r="Z28" s="72">
        <f t="shared" si="8"/>
        <v>0</v>
      </c>
      <c r="AA28" s="72">
        <f t="shared" si="8"/>
        <v>0</v>
      </c>
      <c r="AB28" s="72">
        <f t="shared" si="8"/>
        <v>0</v>
      </c>
      <c r="AC28" s="72">
        <f t="shared" si="8"/>
        <v>0</v>
      </c>
      <c r="AD28" s="72">
        <f t="shared" si="8"/>
        <v>0</v>
      </c>
      <c r="AE28" s="72">
        <f t="shared" si="8"/>
        <v>0</v>
      </c>
      <c r="AF28" s="72">
        <f t="shared" si="8"/>
        <v>0</v>
      </c>
      <c r="AG28" s="72">
        <f t="shared" si="8"/>
        <v>0</v>
      </c>
      <c r="AH28" s="72">
        <f t="shared" si="8"/>
        <v>0</v>
      </c>
      <c r="AI28" s="72">
        <f t="shared" si="8"/>
        <v>0</v>
      </c>
      <c r="AJ28" s="72">
        <f t="shared" si="8"/>
        <v>0</v>
      </c>
      <c r="AK28" s="72">
        <f t="shared" si="8"/>
        <v>0</v>
      </c>
      <c r="AL28" s="72">
        <f t="shared" si="8"/>
        <v>0</v>
      </c>
      <c r="AM28" s="72">
        <f t="shared" si="8"/>
        <v>0</v>
      </c>
    </row>
    <row r="29" spans="1:58" ht="42" customHeight="1" x14ac:dyDescent="0.25">
      <c r="A29" s="148"/>
      <c r="B29" s="443" t="s">
        <v>104</v>
      </c>
      <c r="C29" s="451" t="s">
        <v>105</v>
      </c>
      <c r="D29" s="444" t="s">
        <v>93</v>
      </c>
      <c r="E29" s="72">
        <f t="shared" ref="E29:AM29" si="9">E82</f>
        <v>0</v>
      </c>
      <c r="F29" s="72">
        <f t="shared" si="9"/>
        <v>0</v>
      </c>
      <c r="G29" s="72">
        <f t="shared" si="9"/>
        <v>0</v>
      </c>
      <c r="H29" s="72">
        <f t="shared" si="9"/>
        <v>0</v>
      </c>
      <c r="I29" s="72">
        <f t="shared" si="9"/>
        <v>0</v>
      </c>
      <c r="J29" s="72">
        <f t="shared" si="9"/>
        <v>0</v>
      </c>
      <c r="K29" s="72">
        <f t="shared" si="9"/>
        <v>0</v>
      </c>
      <c r="L29" s="72">
        <f t="shared" si="9"/>
        <v>0</v>
      </c>
      <c r="M29" s="72">
        <f t="shared" si="9"/>
        <v>0</v>
      </c>
      <c r="N29" s="72">
        <f t="shared" si="9"/>
        <v>0</v>
      </c>
      <c r="O29" s="72">
        <f t="shared" si="9"/>
        <v>0</v>
      </c>
      <c r="P29" s="72">
        <f t="shared" si="9"/>
        <v>0</v>
      </c>
      <c r="Q29" s="72">
        <f t="shared" si="9"/>
        <v>0</v>
      </c>
      <c r="R29" s="72">
        <f t="shared" si="9"/>
        <v>0</v>
      </c>
      <c r="S29" s="72">
        <f t="shared" si="9"/>
        <v>0</v>
      </c>
      <c r="T29" s="72">
        <f t="shared" si="9"/>
        <v>0</v>
      </c>
      <c r="U29" s="72">
        <f t="shared" si="9"/>
        <v>0</v>
      </c>
      <c r="V29" s="72">
        <f t="shared" si="9"/>
        <v>0</v>
      </c>
      <c r="W29" s="72">
        <f t="shared" si="9"/>
        <v>0</v>
      </c>
      <c r="X29" s="72">
        <f t="shared" si="9"/>
        <v>0</v>
      </c>
      <c r="Y29" s="72">
        <f t="shared" si="9"/>
        <v>0</v>
      </c>
      <c r="Z29" s="72">
        <f t="shared" si="9"/>
        <v>0</v>
      </c>
      <c r="AA29" s="72">
        <f t="shared" si="9"/>
        <v>7.5833333333333339</v>
      </c>
      <c r="AB29" s="72">
        <f t="shared" si="9"/>
        <v>0</v>
      </c>
      <c r="AC29" s="72">
        <f t="shared" si="9"/>
        <v>0</v>
      </c>
      <c r="AD29" s="72">
        <f t="shared" si="9"/>
        <v>0</v>
      </c>
      <c r="AE29" s="72">
        <f t="shared" si="9"/>
        <v>0</v>
      </c>
      <c r="AF29" s="72">
        <f t="shared" si="9"/>
        <v>0</v>
      </c>
      <c r="AG29" s="72">
        <f t="shared" si="9"/>
        <v>0</v>
      </c>
      <c r="AH29" s="72">
        <f t="shared" si="9"/>
        <v>7.5833333333333339</v>
      </c>
      <c r="AI29" s="72">
        <f t="shared" si="9"/>
        <v>0</v>
      </c>
      <c r="AJ29" s="72">
        <f t="shared" si="9"/>
        <v>0</v>
      </c>
      <c r="AK29" s="72">
        <f t="shared" si="9"/>
        <v>0</v>
      </c>
      <c r="AL29" s="72">
        <f t="shared" si="9"/>
        <v>0</v>
      </c>
      <c r="AM29" s="72">
        <f t="shared" si="9"/>
        <v>0</v>
      </c>
    </row>
    <row r="30" spans="1:58" ht="48" customHeight="1" x14ac:dyDescent="0.25">
      <c r="A30" s="148"/>
      <c r="B30" s="440" t="s">
        <v>106</v>
      </c>
      <c r="C30" s="445" t="s">
        <v>107</v>
      </c>
      <c r="D30" s="441" t="s">
        <v>93</v>
      </c>
      <c r="E30" s="440">
        <f t="shared" ref="E30:AM30" si="10">E31+E43+E71+E74+E81+E82</f>
        <v>0</v>
      </c>
      <c r="F30" s="440">
        <f t="shared" si="10"/>
        <v>0</v>
      </c>
      <c r="G30" s="440">
        <f t="shared" si="10"/>
        <v>0</v>
      </c>
      <c r="H30" s="440">
        <f t="shared" si="10"/>
        <v>0</v>
      </c>
      <c r="I30" s="440">
        <f t="shared" si="10"/>
        <v>0</v>
      </c>
      <c r="J30" s="440">
        <f t="shared" si="10"/>
        <v>0</v>
      </c>
      <c r="K30" s="440">
        <f t="shared" si="10"/>
        <v>0</v>
      </c>
      <c r="L30" s="440">
        <f t="shared" si="10"/>
        <v>0</v>
      </c>
      <c r="M30" s="440">
        <f t="shared" si="10"/>
        <v>0</v>
      </c>
      <c r="N30" s="440">
        <f t="shared" si="10"/>
        <v>0</v>
      </c>
      <c r="O30" s="440">
        <f t="shared" si="10"/>
        <v>0</v>
      </c>
      <c r="P30" s="440">
        <f t="shared" si="10"/>
        <v>0</v>
      </c>
      <c r="Q30" s="440">
        <f t="shared" si="10"/>
        <v>0</v>
      </c>
      <c r="R30" s="440">
        <f t="shared" si="10"/>
        <v>0</v>
      </c>
      <c r="S30" s="440">
        <f t="shared" si="10"/>
        <v>0</v>
      </c>
      <c r="T30" s="440">
        <f t="shared" si="10"/>
        <v>0</v>
      </c>
      <c r="U30" s="440">
        <f t="shared" si="10"/>
        <v>0</v>
      </c>
      <c r="V30" s="440">
        <f t="shared" si="10"/>
        <v>0</v>
      </c>
      <c r="W30" s="440">
        <f t="shared" si="10"/>
        <v>0</v>
      </c>
      <c r="X30" s="440">
        <f t="shared" si="10"/>
        <v>0</v>
      </c>
      <c r="Y30" s="440">
        <f t="shared" si="10"/>
        <v>0</v>
      </c>
      <c r="Z30" s="440">
        <f t="shared" si="10"/>
        <v>0</v>
      </c>
      <c r="AA30" s="440">
        <f t="shared" si="10"/>
        <v>58.335833333333341</v>
      </c>
      <c r="AB30" s="440">
        <f t="shared" si="10"/>
        <v>0.55000000000000004</v>
      </c>
      <c r="AC30" s="440">
        <f t="shared" si="10"/>
        <v>0</v>
      </c>
      <c r="AD30" s="440">
        <f t="shared" si="10"/>
        <v>10.304</v>
      </c>
      <c r="AE30" s="440">
        <f t="shared" si="10"/>
        <v>0</v>
      </c>
      <c r="AF30" s="440">
        <f t="shared" si="10"/>
        <v>0</v>
      </c>
      <c r="AG30" s="440">
        <f t="shared" si="10"/>
        <v>0</v>
      </c>
      <c r="AH30" s="440">
        <f t="shared" si="10"/>
        <v>58.335833333333341</v>
      </c>
      <c r="AI30" s="440">
        <f t="shared" si="10"/>
        <v>0.55000000000000004</v>
      </c>
      <c r="AJ30" s="440">
        <f t="shared" si="10"/>
        <v>0</v>
      </c>
      <c r="AK30" s="440">
        <f t="shared" si="10"/>
        <v>10.304</v>
      </c>
      <c r="AL30" s="440">
        <f t="shared" si="10"/>
        <v>0</v>
      </c>
      <c r="AM30" s="440">
        <f t="shared" si="10"/>
        <v>0</v>
      </c>
    </row>
    <row r="31" spans="1:58" ht="48" customHeight="1" x14ac:dyDescent="0.25">
      <c r="A31" s="148"/>
      <c r="B31" s="440" t="s">
        <v>108</v>
      </c>
      <c r="C31" s="445" t="s">
        <v>109</v>
      </c>
      <c r="D31" s="441" t="s">
        <v>93</v>
      </c>
      <c r="E31" s="440">
        <f t="shared" ref="E31:AM31" si="11">E32+E36+E39+E40</f>
        <v>0</v>
      </c>
      <c r="F31" s="440">
        <f t="shared" si="11"/>
        <v>0</v>
      </c>
      <c r="G31" s="440">
        <f t="shared" si="11"/>
        <v>0</v>
      </c>
      <c r="H31" s="440">
        <f t="shared" si="11"/>
        <v>0</v>
      </c>
      <c r="I31" s="440">
        <f t="shared" si="11"/>
        <v>0</v>
      </c>
      <c r="J31" s="440">
        <f t="shared" si="11"/>
        <v>0</v>
      </c>
      <c r="K31" s="440">
        <f t="shared" si="11"/>
        <v>0</v>
      </c>
      <c r="L31" s="440">
        <f t="shared" si="11"/>
        <v>0</v>
      </c>
      <c r="M31" s="440">
        <f t="shared" si="11"/>
        <v>0</v>
      </c>
      <c r="N31" s="440">
        <f t="shared" si="11"/>
        <v>0</v>
      </c>
      <c r="O31" s="440">
        <f t="shared" si="11"/>
        <v>0</v>
      </c>
      <c r="P31" s="440">
        <f t="shared" si="11"/>
        <v>0</v>
      </c>
      <c r="Q31" s="440">
        <f t="shared" si="11"/>
        <v>0</v>
      </c>
      <c r="R31" s="440">
        <f t="shared" si="11"/>
        <v>0</v>
      </c>
      <c r="S31" s="440">
        <f t="shared" si="11"/>
        <v>0</v>
      </c>
      <c r="T31" s="440">
        <f t="shared" si="11"/>
        <v>0</v>
      </c>
      <c r="U31" s="440">
        <f t="shared" si="11"/>
        <v>0</v>
      </c>
      <c r="V31" s="440">
        <f t="shared" si="11"/>
        <v>0</v>
      </c>
      <c r="W31" s="440">
        <f t="shared" si="11"/>
        <v>0</v>
      </c>
      <c r="X31" s="440">
        <f t="shared" si="11"/>
        <v>0</v>
      </c>
      <c r="Y31" s="440">
        <f t="shared" si="11"/>
        <v>0</v>
      </c>
      <c r="Z31" s="440">
        <f t="shared" si="11"/>
        <v>0</v>
      </c>
      <c r="AA31" s="440">
        <f t="shared" si="11"/>
        <v>0</v>
      </c>
      <c r="AB31" s="440">
        <f t="shared" si="11"/>
        <v>0</v>
      </c>
      <c r="AC31" s="440">
        <f t="shared" si="11"/>
        <v>0</v>
      </c>
      <c r="AD31" s="440">
        <f t="shared" si="11"/>
        <v>0</v>
      </c>
      <c r="AE31" s="440">
        <f t="shared" si="11"/>
        <v>0</v>
      </c>
      <c r="AF31" s="440">
        <f t="shared" si="11"/>
        <v>0</v>
      </c>
      <c r="AG31" s="440">
        <f t="shared" si="11"/>
        <v>0</v>
      </c>
      <c r="AH31" s="440">
        <f t="shared" si="11"/>
        <v>0</v>
      </c>
      <c r="AI31" s="440">
        <f t="shared" si="11"/>
        <v>0</v>
      </c>
      <c r="AJ31" s="440">
        <f t="shared" si="11"/>
        <v>0</v>
      </c>
      <c r="AK31" s="440">
        <f t="shared" si="11"/>
        <v>0</v>
      </c>
      <c r="AL31" s="440">
        <f t="shared" si="11"/>
        <v>0</v>
      </c>
      <c r="AM31" s="440">
        <f t="shared" si="11"/>
        <v>0</v>
      </c>
    </row>
    <row r="32" spans="1:58" ht="48" customHeight="1" x14ac:dyDescent="0.25">
      <c r="A32" s="148"/>
      <c r="B32" s="445" t="s">
        <v>110</v>
      </c>
      <c r="C32" s="445" t="s">
        <v>111</v>
      </c>
      <c r="D32" s="441" t="s">
        <v>93</v>
      </c>
      <c r="E32" s="481">
        <f t="shared" ref="E32:AM32" si="12">E33+E34+E35</f>
        <v>0</v>
      </c>
      <c r="F32" s="440">
        <f t="shared" si="12"/>
        <v>0</v>
      </c>
      <c r="G32" s="440">
        <f t="shared" si="12"/>
        <v>0</v>
      </c>
      <c r="H32" s="440">
        <f t="shared" si="12"/>
        <v>0</v>
      </c>
      <c r="I32" s="440">
        <f t="shared" si="12"/>
        <v>0</v>
      </c>
      <c r="J32" s="440">
        <f t="shared" si="12"/>
        <v>0</v>
      </c>
      <c r="K32" s="440">
        <f t="shared" si="12"/>
        <v>0</v>
      </c>
      <c r="L32" s="440">
        <f t="shared" si="12"/>
        <v>0</v>
      </c>
      <c r="M32" s="440">
        <f t="shared" si="12"/>
        <v>0</v>
      </c>
      <c r="N32" s="440">
        <f t="shared" si="12"/>
        <v>0</v>
      </c>
      <c r="O32" s="440">
        <f t="shared" si="12"/>
        <v>0</v>
      </c>
      <c r="P32" s="440">
        <f t="shared" si="12"/>
        <v>0</v>
      </c>
      <c r="Q32" s="440">
        <f t="shared" si="12"/>
        <v>0</v>
      </c>
      <c r="R32" s="440">
        <f t="shared" si="12"/>
        <v>0</v>
      </c>
      <c r="S32" s="440">
        <f t="shared" si="12"/>
        <v>0</v>
      </c>
      <c r="T32" s="440">
        <f t="shared" si="12"/>
        <v>0</v>
      </c>
      <c r="U32" s="440">
        <f t="shared" si="12"/>
        <v>0</v>
      </c>
      <c r="V32" s="440">
        <f t="shared" si="12"/>
        <v>0</v>
      </c>
      <c r="W32" s="440">
        <f t="shared" si="12"/>
        <v>0</v>
      </c>
      <c r="X32" s="440">
        <f t="shared" si="12"/>
        <v>0</v>
      </c>
      <c r="Y32" s="440">
        <f t="shared" si="12"/>
        <v>0</v>
      </c>
      <c r="Z32" s="440">
        <f t="shared" si="12"/>
        <v>0</v>
      </c>
      <c r="AA32" s="440">
        <f t="shared" si="12"/>
        <v>0</v>
      </c>
      <c r="AB32" s="440">
        <f t="shared" si="12"/>
        <v>0</v>
      </c>
      <c r="AC32" s="440">
        <f t="shared" si="12"/>
        <v>0</v>
      </c>
      <c r="AD32" s="440">
        <f t="shared" si="12"/>
        <v>0</v>
      </c>
      <c r="AE32" s="440">
        <f t="shared" si="12"/>
        <v>0</v>
      </c>
      <c r="AF32" s="440">
        <f t="shared" si="12"/>
        <v>0</v>
      </c>
      <c r="AG32" s="440">
        <f t="shared" si="12"/>
        <v>0</v>
      </c>
      <c r="AH32" s="440">
        <f t="shared" si="12"/>
        <v>0</v>
      </c>
      <c r="AI32" s="440">
        <f t="shared" si="12"/>
        <v>0</v>
      </c>
      <c r="AJ32" s="440">
        <f t="shared" si="12"/>
        <v>0</v>
      </c>
      <c r="AK32" s="440">
        <f t="shared" si="12"/>
        <v>0</v>
      </c>
      <c r="AL32" s="440">
        <f t="shared" si="12"/>
        <v>0</v>
      </c>
      <c r="AM32" s="440">
        <f t="shared" si="12"/>
        <v>0</v>
      </c>
    </row>
    <row r="33" spans="1:40" ht="42" customHeight="1" x14ac:dyDescent="0.25">
      <c r="A33" s="148"/>
      <c r="B33" s="446" t="s">
        <v>112</v>
      </c>
      <c r="C33" s="447" t="s">
        <v>113</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row>
    <row r="34" spans="1:40" ht="42" customHeight="1" x14ac:dyDescent="0.25">
      <c r="A34" s="148"/>
      <c r="B34" s="446" t="s">
        <v>114</v>
      </c>
      <c r="C34" s="447" t="s">
        <v>115</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row>
    <row r="35" spans="1:40" s="187" customFormat="1" ht="42" customHeight="1" x14ac:dyDescent="0.25">
      <c r="A35" s="148"/>
      <c r="B35" s="446" t="s">
        <v>116</v>
      </c>
      <c r="C35" s="447" t="s">
        <v>117</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148"/>
    </row>
    <row r="36" spans="1:40" s="187" customFormat="1" ht="48" customHeight="1" x14ac:dyDescent="0.25">
      <c r="A36" s="148"/>
      <c r="B36" s="440" t="s">
        <v>118</v>
      </c>
      <c r="C36" s="445" t="s">
        <v>119</v>
      </c>
      <c r="D36" s="440" t="s">
        <v>93</v>
      </c>
      <c r="E36" s="398">
        <f t="shared" ref="E36:AM36" si="13">E37+E38</f>
        <v>0</v>
      </c>
      <c r="F36" s="398">
        <f t="shared" si="13"/>
        <v>0</v>
      </c>
      <c r="G36" s="398">
        <f t="shared" si="13"/>
        <v>0</v>
      </c>
      <c r="H36" s="398">
        <f t="shared" si="13"/>
        <v>0</v>
      </c>
      <c r="I36" s="398">
        <f t="shared" si="13"/>
        <v>0</v>
      </c>
      <c r="J36" s="398">
        <f t="shared" si="13"/>
        <v>0</v>
      </c>
      <c r="K36" s="398">
        <f t="shared" si="13"/>
        <v>0</v>
      </c>
      <c r="L36" s="398">
        <f t="shared" si="13"/>
        <v>0</v>
      </c>
      <c r="M36" s="398">
        <f t="shared" si="13"/>
        <v>0</v>
      </c>
      <c r="N36" s="398">
        <f t="shared" si="13"/>
        <v>0</v>
      </c>
      <c r="O36" s="398">
        <f t="shared" si="13"/>
        <v>0</v>
      </c>
      <c r="P36" s="398">
        <f t="shared" si="13"/>
        <v>0</v>
      </c>
      <c r="Q36" s="398">
        <f t="shared" si="13"/>
        <v>0</v>
      </c>
      <c r="R36" s="398">
        <f t="shared" si="13"/>
        <v>0</v>
      </c>
      <c r="S36" s="398">
        <f t="shared" si="13"/>
        <v>0</v>
      </c>
      <c r="T36" s="398">
        <f t="shared" si="13"/>
        <v>0</v>
      </c>
      <c r="U36" s="398">
        <f t="shared" si="13"/>
        <v>0</v>
      </c>
      <c r="V36" s="398">
        <f t="shared" si="13"/>
        <v>0</v>
      </c>
      <c r="W36" s="398">
        <f t="shared" si="13"/>
        <v>0</v>
      </c>
      <c r="X36" s="398">
        <f t="shared" si="13"/>
        <v>0</v>
      </c>
      <c r="Y36" s="398">
        <f t="shared" si="13"/>
        <v>0</v>
      </c>
      <c r="Z36" s="398">
        <f t="shared" si="13"/>
        <v>0</v>
      </c>
      <c r="AA36" s="398">
        <f t="shared" si="13"/>
        <v>0</v>
      </c>
      <c r="AB36" s="398">
        <f t="shared" si="13"/>
        <v>0</v>
      </c>
      <c r="AC36" s="398">
        <f t="shared" si="13"/>
        <v>0</v>
      </c>
      <c r="AD36" s="398">
        <f t="shared" si="13"/>
        <v>0</v>
      </c>
      <c r="AE36" s="398">
        <f t="shared" si="13"/>
        <v>0</v>
      </c>
      <c r="AF36" s="398">
        <f t="shared" si="13"/>
        <v>0</v>
      </c>
      <c r="AG36" s="398">
        <f t="shared" si="13"/>
        <v>0</v>
      </c>
      <c r="AH36" s="398">
        <f t="shared" si="13"/>
        <v>0</v>
      </c>
      <c r="AI36" s="398">
        <f t="shared" si="13"/>
        <v>0</v>
      </c>
      <c r="AJ36" s="398">
        <f t="shared" si="13"/>
        <v>0</v>
      </c>
      <c r="AK36" s="398">
        <f t="shared" si="13"/>
        <v>0</v>
      </c>
      <c r="AL36" s="398">
        <f t="shared" si="13"/>
        <v>0</v>
      </c>
      <c r="AM36" s="398">
        <f t="shared" si="13"/>
        <v>0</v>
      </c>
      <c r="AN36" s="148"/>
    </row>
    <row r="37" spans="1:40" ht="42" customHeight="1" x14ac:dyDescent="0.25">
      <c r="A37" s="148"/>
      <c r="B37" s="447" t="s">
        <v>120</v>
      </c>
      <c r="C37" s="503" t="s">
        <v>121</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f>Z37</f>
        <v>0</v>
      </c>
      <c r="AH37" s="326">
        <f t="shared" ref="AH37:AM38" si="14">AA37</f>
        <v>0</v>
      </c>
      <c r="AI37" s="326">
        <f t="shared" si="14"/>
        <v>0</v>
      </c>
      <c r="AJ37" s="326">
        <f t="shared" si="14"/>
        <v>0</v>
      </c>
      <c r="AK37" s="326">
        <f t="shared" si="14"/>
        <v>0</v>
      </c>
      <c r="AL37" s="326">
        <f t="shared" si="14"/>
        <v>0</v>
      </c>
      <c r="AM37" s="326">
        <f t="shared" si="14"/>
        <v>0</v>
      </c>
    </row>
    <row r="38" spans="1:40" ht="42" customHeight="1" x14ac:dyDescent="0.25">
      <c r="A38" s="148"/>
      <c r="B38" s="446" t="s">
        <v>122</v>
      </c>
      <c r="C38" s="503" t="s">
        <v>123</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f>Z38</f>
        <v>0</v>
      </c>
      <c r="AH38" s="326">
        <f t="shared" si="14"/>
        <v>0</v>
      </c>
      <c r="AI38" s="326">
        <f t="shared" si="14"/>
        <v>0</v>
      </c>
      <c r="AJ38" s="326">
        <f t="shared" si="14"/>
        <v>0</v>
      </c>
      <c r="AK38" s="326">
        <f t="shared" si="14"/>
        <v>0</v>
      </c>
      <c r="AL38" s="326">
        <f t="shared" si="14"/>
        <v>0</v>
      </c>
      <c r="AM38" s="326">
        <f t="shared" si="14"/>
        <v>0</v>
      </c>
    </row>
    <row r="39" spans="1:40" ht="48" customHeight="1" x14ac:dyDescent="0.25">
      <c r="A39" s="148"/>
      <c r="B39" s="440" t="s">
        <v>124</v>
      </c>
      <c r="C39" s="501" t="s">
        <v>125</v>
      </c>
      <c r="D39" s="440" t="s">
        <v>93</v>
      </c>
      <c r="E39" s="396">
        <v>0</v>
      </c>
      <c r="F39" s="396">
        <v>0</v>
      </c>
      <c r="G39" s="396">
        <v>0</v>
      </c>
      <c r="H39" s="396">
        <v>0</v>
      </c>
      <c r="I39" s="396">
        <v>0</v>
      </c>
      <c r="J39" s="396">
        <v>0</v>
      </c>
      <c r="K39" s="396">
        <v>0</v>
      </c>
      <c r="L39" s="396">
        <v>0</v>
      </c>
      <c r="M39" s="396">
        <v>0</v>
      </c>
      <c r="N39" s="396">
        <v>0</v>
      </c>
      <c r="O39" s="396">
        <v>0</v>
      </c>
      <c r="P39" s="396">
        <v>0</v>
      </c>
      <c r="Q39" s="396">
        <v>0</v>
      </c>
      <c r="R39" s="396">
        <v>0</v>
      </c>
      <c r="S39" s="396">
        <v>0</v>
      </c>
      <c r="T39" s="396">
        <v>0</v>
      </c>
      <c r="U39" s="396">
        <v>0</v>
      </c>
      <c r="V39" s="396">
        <v>0</v>
      </c>
      <c r="W39" s="396">
        <v>0</v>
      </c>
      <c r="X39" s="396">
        <v>0</v>
      </c>
      <c r="Y39" s="396">
        <v>0</v>
      </c>
      <c r="Z39" s="396">
        <v>0</v>
      </c>
      <c r="AA39" s="396">
        <v>0</v>
      </c>
      <c r="AB39" s="396">
        <v>0</v>
      </c>
      <c r="AC39" s="396">
        <v>0</v>
      </c>
      <c r="AD39" s="396">
        <v>0</v>
      </c>
      <c r="AE39" s="396">
        <v>0</v>
      </c>
      <c r="AF39" s="396">
        <v>0</v>
      </c>
      <c r="AG39" s="396">
        <v>0</v>
      </c>
      <c r="AH39" s="396">
        <v>0</v>
      </c>
      <c r="AI39" s="396">
        <v>0</v>
      </c>
      <c r="AJ39" s="396">
        <v>0</v>
      </c>
      <c r="AK39" s="396">
        <v>0</v>
      </c>
      <c r="AL39" s="396">
        <v>0</v>
      </c>
      <c r="AM39" s="396">
        <v>0</v>
      </c>
    </row>
    <row r="40" spans="1:40" ht="48" customHeight="1" x14ac:dyDescent="0.25">
      <c r="A40" s="148"/>
      <c r="B40" s="408" t="s">
        <v>126</v>
      </c>
      <c r="C40" s="501" t="s">
        <v>127</v>
      </c>
      <c r="D40" s="440" t="s">
        <v>93</v>
      </c>
      <c r="E40" s="396">
        <f t="shared" ref="E40:AM40" si="15">E41+E42</f>
        <v>0</v>
      </c>
      <c r="F40" s="396">
        <f t="shared" si="15"/>
        <v>0</v>
      </c>
      <c r="G40" s="396">
        <f t="shared" si="15"/>
        <v>0</v>
      </c>
      <c r="H40" s="396">
        <f t="shared" si="15"/>
        <v>0</v>
      </c>
      <c r="I40" s="396">
        <f t="shared" si="15"/>
        <v>0</v>
      </c>
      <c r="J40" s="396">
        <f t="shared" si="15"/>
        <v>0</v>
      </c>
      <c r="K40" s="396">
        <f t="shared" si="15"/>
        <v>0</v>
      </c>
      <c r="L40" s="396">
        <f t="shared" si="15"/>
        <v>0</v>
      </c>
      <c r="M40" s="396">
        <f t="shared" si="15"/>
        <v>0</v>
      </c>
      <c r="N40" s="396">
        <f t="shared" si="15"/>
        <v>0</v>
      </c>
      <c r="O40" s="396">
        <f t="shared" si="15"/>
        <v>0</v>
      </c>
      <c r="P40" s="396">
        <f t="shared" si="15"/>
        <v>0</v>
      </c>
      <c r="Q40" s="396">
        <f t="shared" si="15"/>
        <v>0</v>
      </c>
      <c r="R40" s="396">
        <f t="shared" si="15"/>
        <v>0</v>
      </c>
      <c r="S40" s="396">
        <f t="shared" si="15"/>
        <v>0</v>
      </c>
      <c r="T40" s="396">
        <f t="shared" si="15"/>
        <v>0</v>
      </c>
      <c r="U40" s="396">
        <f t="shared" si="15"/>
        <v>0</v>
      </c>
      <c r="V40" s="396">
        <f t="shared" si="15"/>
        <v>0</v>
      </c>
      <c r="W40" s="396">
        <f t="shared" si="15"/>
        <v>0</v>
      </c>
      <c r="X40" s="396">
        <f t="shared" si="15"/>
        <v>0</v>
      </c>
      <c r="Y40" s="396">
        <f t="shared" si="15"/>
        <v>0</v>
      </c>
      <c r="Z40" s="396">
        <f t="shared" si="15"/>
        <v>0</v>
      </c>
      <c r="AA40" s="396">
        <f t="shared" si="15"/>
        <v>0</v>
      </c>
      <c r="AB40" s="396">
        <f t="shared" si="15"/>
        <v>0</v>
      </c>
      <c r="AC40" s="396">
        <f t="shared" si="15"/>
        <v>0</v>
      </c>
      <c r="AD40" s="396">
        <f t="shared" si="15"/>
        <v>0</v>
      </c>
      <c r="AE40" s="396">
        <f t="shared" si="15"/>
        <v>0</v>
      </c>
      <c r="AF40" s="396">
        <f t="shared" si="15"/>
        <v>0</v>
      </c>
      <c r="AG40" s="396">
        <f t="shared" si="15"/>
        <v>0</v>
      </c>
      <c r="AH40" s="396">
        <f t="shared" si="15"/>
        <v>0</v>
      </c>
      <c r="AI40" s="396">
        <f t="shared" si="15"/>
        <v>0</v>
      </c>
      <c r="AJ40" s="396">
        <f t="shared" si="15"/>
        <v>0</v>
      </c>
      <c r="AK40" s="396">
        <f t="shared" si="15"/>
        <v>0</v>
      </c>
      <c r="AL40" s="396">
        <f t="shared" si="15"/>
        <v>0</v>
      </c>
      <c r="AM40" s="396">
        <f t="shared" si="15"/>
        <v>0</v>
      </c>
    </row>
    <row r="41" spans="1:40" ht="47.25" x14ac:dyDescent="0.25">
      <c r="A41" s="148"/>
      <c r="B41" s="450" t="s">
        <v>286</v>
      </c>
      <c r="C41" s="451" t="s">
        <v>287</v>
      </c>
      <c r="D41" s="72" t="s">
        <v>93</v>
      </c>
      <c r="E41" s="326">
        <f t="shared" ref="E41:AM41" si="16">SUBTOTAL(9,E79:E80)</f>
        <v>0</v>
      </c>
      <c r="F41" s="326">
        <f t="shared" si="16"/>
        <v>0</v>
      </c>
      <c r="G41" s="326">
        <f t="shared" si="16"/>
        <v>0</v>
      </c>
      <c r="H41" s="326">
        <f t="shared" si="16"/>
        <v>0</v>
      </c>
      <c r="I41" s="326">
        <f t="shared" si="16"/>
        <v>0</v>
      </c>
      <c r="J41" s="326">
        <f t="shared" si="16"/>
        <v>0</v>
      </c>
      <c r="K41" s="326">
        <f t="shared" si="16"/>
        <v>0</v>
      </c>
      <c r="L41" s="326">
        <f t="shared" si="16"/>
        <v>0</v>
      </c>
      <c r="M41" s="326">
        <f t="shared" si="16"/>
        <v>0</v>
      </c>
      <c r="N41" s="326">
        <f t="shared" si="16"/>
        <v>0</v>
      </c>
      <c r="O41" s="326">
        <f t="shared" si="16"/>
        <v>0</v>
      </c>
      <c r="P41" s="326">
        <f t="shared" si="16"/>
        <v>0</v>
      </c>
      <c r="Q41" s="326">
        <f t="shared" si="16"/>
        <v>0</v>
      </c>
      <c r="R41" s="326">
        <f t="shared" si="16"/>
        <v>0</v>
      </c>
      <c r="S41" s="326">
        <f t="shared" si="16"/>
        <v>0</v>
      </c>
      <c r="T41" s="326">
        <f t="shared" si="16"/>
        <v>0</v>
      </c>
      <c r="U41" s="326">
        <f t="shared" si="16"/>
        <v>0</v>
      </c>
      <c r="V41" s="326">
        <f t="shared" si="16"/>
        <v>0</v>
      </c>
      <c r="W41" s="326">
        <f t="shared" si="16"/>
        <v>0</v>
      </c>
      <c r="X41" s="326">
        <f t="shared" si="16"/>
        <v>0</v>
      </c>
      <c r="Y41" s="326">
        <f t="shared" si="16"/>
        <v>0</v>
      </c>
      <c r="Z41" s="326">
        <f t="shared" si="16"/>
        <v>0</v>
      </c>
      <c r="AA41" s="326"/>
      <c r="AB41" s="326"/>
      <c r="AC41" s="326">
        <v>0</v>
      </c>
      <c r="AD41" s="326">
        <v>0</v>
      </c>
      <c r="AE41" s="326">
        <f t="shared" si="16"/>
        <v>0</v>
      </c>
      <c r="AF41" s="326">
        <f t="shared" si="16"/>
        <v>0</v>
      </c>
      <c r="AG41" s="326">
        <f t="shared" si="16"/>
        <v>0</v>
      </c>
      <c r="AH41" s="326"/>
      <c r="AI41" s="326"/>
      <c r="AJ41" s="326">
        <f t="shared" si="16"/>
        <v>0</v>
      </c>
      <c r="AK41" s="326">
        <v>0</v>
      </c>
      <c r="AL41" s="326">
        <f t="shared" si="16"/>
        <v>0</v>
      </c>
      <c r="AM41" s="326">
        <f t="shared" si="16"/>
        <v>0</v>
      </c>
    </row>
    <row r="42" spans="1:40" ht="47.25" x14ac:dyDescent="0.25">
      <c r="A42" s="148"/>
      <c r="B42" s="421" t="s">
        <v>128</v>
      </c>
      <c r="C42" s="422" t="s">
        <v>129</v>
      </c>
      <c r="D42" s="444" t="s">
        <v>93</v>
      </c>
      <c r="E42" s="326">
        <v>0</v>
      </c>
      <c r="F42" s="326">
        <v>0</v>
      </c>
      <c r="G42" s="326">
        <v>0</v>
      </c>
      <c r="H42" s="326">
        <v>0</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c r="AE42" s="326">
        <v>0</v>
      </c>
      <c r="AF42" s="326">
        <v>0</v>
      </c>
      <c r="AG42" s="326">
        <v>0</v>
      </c>
      <c r="AH42" s="326">
        <v>0</v>
      </c>
      <c r="AI42" s="326">
        <v>0</v>
      </c>
      <c r="AJ42" s="326">
        <v>0</v>
      </c>
      <c r="AK42" s="326">
        <v>0</v>
      </c>
      <c r="AL42" s="326">
        <v>0</v>
      </c>
      <c r="AM42" s="326">
        <v>0</v>
      </c>
    </row>
    <row r="43" spans="1:40" ht="48" customHeight="1" x14ac:dyDescent="0.25">
      <c r="A43" s="148"/>
      <c r="B43" s="394" t="s">
        <v>130</v>
      </c>
      <c r="C43" s="395" t="s">
        <v>131</v>
      </c>
      <c r="D43" s="441" t="s">
        <v>93</v>
      </c>
      <c r="E43" s="396">
        <f t="shared" ref="E43:AM43" si="17">E44+E53+E57+E68</f>
        <v>0</v>
      </c>
      <c r="F43" s="396">
        <f t="shared" si="17"/>
        <v>0</v>
      </c>
      <c r="G43" s="396">
        <f t="shared" si="17"/>
        <v>0</v>
      </c>
      <c r="H43" s="396">
        <f t="shared" si="17"/>
        <v>0</v>
      </c>
      <c r="I43" s="396">
        <f t="shared" si="17"/>
        <v>0</v>
      </c>
      <c r="J43" s="396">
        <f t="shared" si="17"/>
        <v>0</v>
      </c>
      <c r="K43" s="396">
        <f t="shared" si="17"/>
        <v>0</v>
      </c>
      <c r="L43" s="396">
        <f t="shared" si="17"/>
        <v>0</v>
      </c>
      <c r="M43" s="396">
        <f t="shared" si="17"/>
        <v>0</v>
      </c>
      <c r="N43" s="396">
        <f t="shared" si="17"/>
        <v>0</v>
      </c>
      <c r="O43" s="396">
        <f t="shared" si="17"/>
        <v>0</v>
      </c>
      <c r="P43" s="396">
        <f t="shared" si="17"/>
        <v>0</v>
      </c>
      <c r="Q43" s="396">
        <f t="shared" si="17"/>
        <v>0</v>
      </c>
      <c r="R43" s="396">
        <f t="shared" si="17"/>
        <v>0</v>
      </c>
      <c r="S43" s="396">
        <f t="shared" si="17"/>
        <v>0</v>
      </c>
      <c r="T43" s="396">
        <f t="shared" si="17"/>
        <v>0</v>
      </c>
      <c r="U43" s="396">
        <f t="shared" si="17"/>
        <v>0</v>
      </c>
      <c r="V43" s="396">
        <f t="shared" si="17"/>
        <v>0</v>
      </c>
      <c r="W43" s="396">
        <f t="shared" si="17"/>
        <v>0</v>
      </c>
      <c r="X43" s="396">
        <f t="shared" si="17"/>
        <v>0</v>
      </c>
      <c r="Y43" s="396">
        <f t="shared" si="17"/>
        <v>0</v>
      </c>
      <c r="Z43" s="396">
        <f t="shared" si="17"/>
        <v>0</v>
      </c>
      <c r="AA43" s="396">
        <f t="shared" si="17"/>
        <v>0</v>
      </c>
      <c r="AB43" s="396">
        <f t="shared" si="17"/>
        <v>0</v>
      </c>
      <c r="AC43" s="396">
        <f t="shared" si="17"/>
        <v>0</v>
      </c>
      <c r="AD43" s="396">
        <f t="shared" si="17"/>
        <v>0</v>
      </c>
      <c r="AE43" s="396">
        <f t="shared" si="17"/>
        <v>0</v>
      </c>
      <c r="AF43" s="396">
        <f t="shared" si="17"/>
        <v>0</v>
      </c>
      <c r="AG43" s="396">
        <f t="shared" si="17"/>
        <v>0</v>
      </c>
      <c r="AH43" s="396">
        <f t="shared" si="17"/>
        <v>0</v>
      </c>
      <c r="AI43" s="396">
        <f t="shared" si="17"/>
        <v>0</v>
      </c>
      <c r="AJ43" s="396">
        <f t="shared" si="17"/>
        <v>0</v>
      </c>
      <c r="AK43" s="396">
        <f t="shared" si="17"/>
        <v>0</v>
      </c>
      <c r="AL43" s="396">
        <f t="shared" si="17"/>
        <v>0</v>
      </c>
      <c r="AM43" s="396">
        <f t="shared" si="17"/>
        <v>0</v>
      </c>
    </row>
    <row r="44" spans="1:40" ht="48" customHeight="1" x14ac:dyDescent="0.25">
      <c r="A44" s="148"/>
      <c r="B44" s="394" t="s">
        <v>132</v>
      </c>
      <c r="C44" s="395" t="s">
        <v>133</v>
      </c>
      <c r="D44" s="394" t="s">
        <v>93</v>
      </c>
      <c r="E44" s="396">
        <f t="shared" ref="E44:AM44" si="18">E45+E47</f>
        <v>0</v>
      </c>
      <c r="F44" s="396">
        <f t="shared" si="18"/>
        <v>0</v>
      </c>
      <c r="G44" s="396">
        <f t="shared" si="18"/>
        <v>0</v>
      </c>
      <c r="H44" s="396">
        <f t="shared" si="18"/>
        <v>0</v>
      </c>
      <c r="I44" s="396">
        <f t="shared" si="18"/>
        <v>0</v>
      </c>
      <c r="J44" s="396">
        <f t="shared" si="18"/>
        <v>0</v>
      </c>
      <c r="K44" s="396">
        <f t="shared" si="18"/>
        <v>0</v>
      </c>
      <c r="L44" s="396">
        <f t="shared" si="18"/>
        <v>0</v>
      </c>
      <c r="M44" s="396">
        <f t="shared" si="18"/>
        <v>0</v>
      </c>
      <c r="N44" s="396">
        <f t="shared" si="18"/>
        <v>0</v>
      </c>
      <c r="O44" s="396">
        <f t="shared" si="18"/>
        <v>0</v>
      </c>
      <c r="P44" s="396">
        <f t="shared" si="18"/>
        <v>0</v>
      </c>
      <c r="Q44" s="396">
        <f t="shared" si="18"/>
        <v>0</v>
      </c>
      <c r="R44" s="396">
        <f t="shared" si="18"/>
        <v>0</v>
      </c>
      <c r="S44" s="396">
        <f t="shared" si="18"/>
        <v>0</v>
      </c>
      <c r="T44" s="396">
        <f t="shared" si="18"/>
        <v>0</v>
      </c>
      <c r="U44" s="396">
        <f t="shared" si="18"/>
        <v>0</v>
      </c>
      <c r="V44" s="396">
        <f t="shared" si="18"/>
        <v>0</v>
      </c>
      <c r="W44" s="396">
        <f t="shared" si="18"/>
        <v>0</v>
      </c>
      <c r="X44" s="396">
        <f t="shared" si="18"/>
        <v>0</v>
      </c>
      <c r="Y44" s="396">
        <f t="shared" si="18"/>
        <v>0</v>
      </c>
      <c r="Z44" s="396">
        <f t="shared" si="18"/>
        <v>0</v>
      </c>
      <c r="AA44" s="396">
        <f t="shared" si="18"/>
        <v>0</v>
      </c>
      <c r="AB44" s="396">
        <f t="shared" si="18"/>
        <v>0</v>
      </c>
      <c r="AC44" s="396">
        <f t="shared" si="18"/>
        <v>0</v>
      </c>
      <c r="AD44" s="396">
        <f t="shared" si="18"/>
        <v>0</v>
      </c>
      <c r="AE44" s="396">
        <f t="shared" si="18"/>
        <v>0</v>
      </c>
      <c r="AF44" s="396">
        <f t="shared" si="18"/>
        <v>0</v>
      </c>
      <c r="AG44" s="396">
        <f t="shared" si="18"/>
        <v>0</v>
      </c>
      <c r="AH44" s="396">
        <f t="shared" si="18"/>
        <v>0</v>
      </c>
      <c r="AI44" s="396">
        <f t="shared" si="18"/>
        <v>0</v>
      </c>
      <c r="AJ44" s="396">
        <f t="shared" si="18"/>
        <v>0</v>
      </c>
      <c r="AK44" s="396">
        <f t="shared" si="18"/>
        <v>0</v>
      </c>
      <c r="AL44" s="396">
        <f t="shared" si="18"/>
        <v>0</v>
      </c>
      <c r="AM44" s="396">
        <f t="shared" si="18"/>
        <v>0</v>
      </c>
    </row>
    <row r="45" spans="1:40" ht="42" customHeight="1" x14ac:dyDescent="0.25">
      <c r="A45" s="148"/>
      <c r="B45" s="424" t="s">
        <v>134</v>
      </c>
      <c r="C45" s="425" t="s">
        <v>135</v>
      </c>
      <c r="D45" s="424" t="s">
        <v>93</v>
      </c>
      <c r="E45" s="426">
        <f t="shared" ref="E45:AM45" si="19">SUM(E46:E46)</f>
        <v>0</v>
      </c>
      <c r="F45" s="426">
        <f t="shared" si="19"/>
        <v>0</v>
      </c>
      <c r="G45" s="426">
        <f t="shared" si="19"/>
        <v>0</v>
      </c>
      <c r="H45" s="426">
        <f t="shared" si="19"/>
        <v>0</v>
      </c>
      <c r="I45" s="426">
        <f t="shared" si="19"/>
        <v>0</v>
      </c>
      <c r="J45" s="426">
        <f t="shared" si="19"/>
        <v>0</v>
      </c>
      <c r="K45" s="426">
        <f t="shared" si="19"/>
        <v>0</v>
      </c>
      <c r="L45" s="426">
        <f t="shared" si="19"/>
        <v>0</v>
      </c>
      <c r="M45" s="426">
        <f t="shared" si="19"/>
        <v>0</v>
      </c>
      <c r="N45" s="426">
        <f t="shared" si="19"/>
        <v>0</v>
      </c>
      <c r="O45" s="426">
        <f t="shared" si="19"/>
        <v>0</v>
      </c>
      <c r="P45" s="426">
        <f t="shared" si="19"/>
        <v>0</v>
      </c>
      <c r="Q45" s="426">
        <f t="shared" si="19"/>
        <v>0</v>
      </c>
      <c r="R45" s="426">
        <f t="shared" si="19"/>
        <v>0</v>
      </c>
      <c r="S45" s="426">
        <f t="shared" si="19"/>
        <v>0</v>
      </c>
      <c r="T45" s="426">
        <f t="shared" si="19"/>
        <v>0</v>
      </c>
      <c r="U45" s="426">
        <f t="shared" si="19"/>
        <v>0</v>
      </c>
      <c r="V45" s="426">
        <f t="shared" si="19"/>
        <v>0</v>
      </c>
      <c r="W45" s="426">
        <f t="shared" si="19"/>
        <v>0</v>
      </c>
      <c r="X45" s="426">
        <f t="shared" si="19"/>
        <v>0</v>
      </c>
      <c r="Y45" s="426">
        <f t="shared" si="19"/>
        <v>0</v>
      </c>
      <c r="Z45" s="426">
        <f t="shared" si="19"/>
        <v>0</v>
      </c>
      <c r="AA45" s="426">
        <f t="shared" si="19"/>
        <v>0</v>
      </c>
      <c r="AB45" s="426">
        <f t="shared" si="19"/>
        <v>0</v>
      </c>
      <c r="AC45" s="426">
        <f t="shared" si="19"/>
        <v>0</v>
      </c>
      <c r="AD45" s="426">
        <f t="shared" si="19"/>
        <v>0</v>
      </c>
      <c r="AE45" s="426">
        <f t="shared" si="19"/>
        <v>0</v>
      </c>
      <c r="AF45" s="426">
        <f t="shared" si="19"/>
        <v>0</v>
      </c>
      <c r="AG45" s="426">
        <f t="shared" si="19"/>
        <v>0</v>
      </c>
      <c r="AH45" s="426">
        <f t="shared" si="19"/>
        <v>0</v>
      </c>
      <c r="AI45" s="426">
        <f t="shared" si="19"/>
        <v>0</v>
      </c>
      <c r="AJ45" s="426">
        <f t="shared" si="19"/>
        <v>0</v>
      </c>
      <c r="AK45" s="426">
        <f t="shared" si="19"/>
        <v>0</v>
      </c>
      <c r="AL45" s="426">
        <f t="shared" si="19"/>
        <v>0</v>
      </c>
      <c r="AM45" s="426">
        <f t="shared" si="19"/>
        <v>0</v>
      </c>
    </row>
    <row r="46" spans="1:40" hidden="1" x14ac:dyDescent="0.25">
      <c r="A46" s="148"/>
      <c r="B46" s="412"/>
      <c r="C46" s="494"/>
      <c r="D46" s="381"/>
      <c r="E46" s="78">
        <v>0</v>
      </c>
      <c r="F46" s="79">
        <v>0</v>
      </c>
      <c r="G46" s="78">
        <v>0</v>
      </c>
      <c r="H46" s="78">
        <v>0</v>
      </c>
      <c r="I46" s="78">
        <v>0</v>
      </c>
      <c r="J46" s="78">
        <v>0</v>
      </c>
      <c r="K46" s="78">
        <v>0</v>
      </c>
      <c r="L46" s="78">
        <v>0</v>
      </c>
      <c r="M46" s="79">
        <v>0</v>
      </c>
      <c r="N46" s="78">
        <v>0</v>
      </c>
      <c r="O46" s="78">
        <v>0</v>
      </c>
      <c r="P46" s="78">
        <v>0</v>
      </c>
      <c r="Q46" s="78">
        <v>0</v>
      </c>
      <c r="R46" s="78">
        <v>0</v>
      </c>
      <c r="S46" s="78">
        <v>0</v>
      </c>
      <c r="T46" s="79">
        <v>0</v>
      </c>
      <c r="U46" s="78">
        <v>0</v>
      </c>
      <c r="V46" s="78">
        <v>0</v>
      </c>
      <c r="W46" s="78">
        <v>0</v>
      </c>
      <c r="X46" s="78">
        <v>0</v>
      </c>
      <c r="Y46" s="78">
        <v>0</v>
      </c>
      <c r="Z46" s="78">
        <v>0</v>
      </c>
      <c r="AA46" s="79">
        <v>0</v>
      </c>
      <c r="AB46" s="78">
        <v>0</v>
      </c>
      <c r="AC46" s="78">
        <v>0</v>
      </c>
      <c r="AD46" s="78">
        <v>0</v>
      </c>
      <c r="AE46" s="78">
        <v>0</v>
      </c>
      <c r="AF46" s="78">
        <v>0</v>
      </c>
      <c r="AG46" s="78">
        <f t="shared" ref="AG46:AM46" si="20">Z46</f>
        <v>0</v>
      </c>
      <c r="AH46" s="79">
        <f t="shared" si="20"/>
        <v>0</v>
      </c>
      <c r="AI46" s="78">
        <f t="shared" si="20"/>
        <v>0</v>
      </c>
      <c r="AJ46" s="78">
        <f t="shared" si="20"/>
        <v>0</v>
      </c>
      <c r="AK46" s="78">
        <f t="shared" si="20"/>
        <v>0</v>
      </c>
      <c r="AL46" s="78">
        <f t="shared" si="20"/>
        <v>0</v>
      </c>
      <c r="AM46" s="78">
        <f t="shared" si="20"/>
        <v>0</v>
      </c>
    </row>
    <row r="47" spans="1:40" ht="42" customHeight="1" collapsed="1" x14ac:dyDescent="0.25">
      <c r="A47" s="148"/>
      <c r="B47" s="424" t="s">
        <v>139</v>
      </c>
      <c r="C47" s="425" t="s">
        <v>140</v>
      </c>
      <c r="D47" s="424" t="s">
        <v>93</v>
      </c>
      <c r="E47" s="426">
        <f>SUBTOTAL(9,E48:E52)</f>
        <v>0</v>
      </c>
      <c r="F47" s="426">
        <f t="shared" ref="F47:AM47" si="21">SUBTOTAL(9,F48:F52)</f>
        <v>0</v>
      </c>
      <c r="G47" s="426">
        <f t="shared" si="21"/>
        <v>0</v>
      </c>
      <c r="H47" s="426">
        <f t="shared" si="21"/>
        <v>0</v>
      </c>
      <c r="I47" s="426">
        <f t="shared" si="21"/>
        <v>0</v>
      </c>
      <c r="J47" s="426">
        <f t="shared" si="21"/>
        <v>0</v>
      </c>
      <c r="K47" s="426">
        <f t="shared" si="21"/>
        <v>0</v>
      </c>
      <c r="L47" s="426">
        <f t="shared" si="21"/>
        <v>0</v>
      </c>
      <c r="M47" s="426">
        <f t="shared" si="21"/>
        <v>0</v>
      </c>
      <c r="N47" s="426">
        <f t="shared" si="21"/>
        <v>0</v>
      </c>
      <c r="O47" s="426">
        <f t="shared" si="21"/>
        <v>0</v>
      </c>
      <c r="P47" s="426">
        <f t="shared" si="21"/>
        <v>0</v>
      </c>
      <c r="Q47" s="426">
        <f t="shared" si="21"/>
        <v>0</v>
      </c>
      <c r="R47" s="426">
        <f t="shared" si="21"/>
        <v>0</v>
      </c>
      <c r="S47" s="426">
        <f t="shared" si="21"/>
        <v>0</v>
      </c>
      <c r="T47" s="426">
        <f t="shared" si="21"/>
        <v>0</v>
      </c>
      <c r="U47" s="426">
        <f t="shared" si="21"/>
        <v>0</v>
      </c>
      <c r="V47" s="426">
        <f t="shared" si="21"/>
        <v>0</v>
      </c>
      <c r="W47" s="426">
        <f t="shared" si="21"/>
        <v>0</v>
      </c>
      <c r="X47" s="426">
        <f t="shared" si="21"/>
        <v>0</v>
      </c>
      <c r="Y47" s="426">
        <f t="shared" si="21"/>
        <v>0</v>
      </c>
      <c r="Z47" s="426">
        <f t="shared" si="21"/>
        <v>0</v>
      </c>
      <c r="AA47" s="426">
        <f t="shared" si="21"/>
        <v>0</v>
      </c>
      <c r="AB47" s="426">
        <f t="shared" si="21"/>
        <v>0</v>
      </c>
      <c r="AC47" s="426">
        <f t="shared" si="21"/>
        <v>0</v>
      </c>
      <c r="AD47" s="426">
        <f t="shared" si="21"/>
        <v>0</v>
      </c>
      <c r="AE47" s="426">
        <f t="shared" si="21"/>
        <v>0</v>
      </c>
      <c r="AF47" s="426">
        <f t="shared" si="21"/>
        <v>0</v>
      </c>
      <c r="AG47" s="426">
        <f t="shared" si="21"/>
        <v>0</v>
      </c>
      <c r="AH47" s="426">
        <f t="shared" si="21"/>
        <v>0</v>
      </c>
      <c r="AI47" s="426">
        <f t="shared" si="21"/>
        <v>0</v>
      </c>
      <c r="AJ47" s="426">
        <f t="shared" si="21"/>
        <v>0</v>
      </c>
      <c r="AK47" s="426">
        <f t="shared" si="21"/>
        <v>0</v>
      </c>
      <c r="AL47" s="426">
        <f t="shared" si="21"/>
        <v>0</v>
      </c>
      <c r="AM47" s="426">
        <f t="shared" si="21"/>
        <v>0</v>
      </c>
    </row>
    <row r="48" spans="1:40" ht="42" customHeight="1" x14ac:dyDescent="0.25">
      <c r="A48" s="148"/>
      <c r="B48" s="76" t="s">
        <v>139</v>
      </c>
      <c r="C48" s="399" t="s">
        <v>833</v>
      </c>
      <c r="D48" s="76" t="s">
        <v>838</v>
      </c>
      <c r="E48" s="385"/>
      <c r="F48" s="385"/>
      <c r="G48" s="385"/>
      <c r="H48" s="385"/>
      <c r="I48" s="385"/>
      <c r="J48" s="385"/>
      <c r="K48" s="385"/>
      <c r="L48" s="385"/>
      <c r="M48" s="385"/>
      <c r="N48" s="385"/>
      <c r="O48" s="385"/>
      <c r="P48" s="385"/>
      <c r="Q48" s="385"/>
      <c r="R48" s="385"/>
      <c r="S48" s="385"/>
      <c r="T48" s="385"/>
      <c r="U48" s="385"/>
      <c r="V48" s="385"/>
      <c r="W48" s="385"/>
      <c r="X48" s="385"/>
      <c r="Y48" s="385"/>
      <c r="Z48" s="385"/>
      <c r="AA48" s="77">
        <v>0</v>
      </c>
      <c r="AB48" s="385"/>
      <c r="AC48" s="385"/>
      <c r="AD48" s="385"/>
      <c r="AE48" s="385"/>
      <c r="AF48" s="385"/>
      <c r="AG48" s="385"/>
      <c r="AH48" s="77">
        <f>AA48+T48+M48</f>
        <v>0</v>
      </c>
      <c r="AI48" s="385"/>
      <c r="AJ48" s="385"/>
      <c r="AK48" s="385"/>
      <c r="AL48" s="385"/>
      <c r="AM48" s="385"/>
    </row>
    <row r="49" spans="1:40" ht="42" customHeight="1" x14ac:dyDescent="0.25">
      <c r="A49" s="148"/>
      <c r="B49" s="388" t="s">
        <v>139</v>
      </c>
      <c r="C49" s="651" t="s">
        <v>834</v>
      </c>
      <c r="D49" s="688" t="s">
        <v>756</v>
      </c>
      <c r="E49" s="385"/>
      <c r="F49" s="385"/>
      <c r="G49" s="385"/>
      <c r="H49" s="385"/>
      <c r="I49" s="385"/>
      <c r="J49" s="385"/>
      <c r="K49" s="385"/>
      <c r="L49" s="385"/>
      <c r="M49" s="385"/>
      <c r="N49" s="385"/>
      <c r="O49" s="385"/>
      <c r="P49" s="385"/>
      <c r="Q49" s="385"/>
      <c r="R49" s="385"/>
      <c r="S49" s="385"/>
      <c r="T49" s="385"/>
      <c r="U49" s="385"/>
      <c r="V49" s="385"/>
      <c r="W49" s="385"/>
      <c r="X49" s="385"/>
      <c r="Y49" s="385"/>
      <c r="Z49" s="385"/>
      <c r="AA49" s="77">
        <v>0</v>
      </c>
      <c r="AB49" s="385"/>
      <c r="AC49" s="385"/>
      <c r="AD49" s="385"/>
      <c r="AE49" s="385"/>
      <c r="AF49" s="385"/>
      <c r="AG49" s="385"/>
      <c r="AH49" s="77">
        <f>AA49+T49+M49</f>
        <v>0</v>
      </c>
      <c r="AI49" s="385"/>
      <c r="AJ49" s="385"/>
      <c r="AK49" s="385"/>
      <c r="AL49" s="385"/>
      <c r="AM49" s="385"/>
    </row>
    <row r="50" spans="1:40" ht="42" customHeight="1" x14ac:dyDescent="0.25">
      <c r="A50" s="148"/>
      <c r="B50" s="388" t="s">
        <v>139</v>
      </c>
      <c r="C50" s="651" t="s">
        <v>835</v>
      </c>
      <c r="D50" s="688" t="s">
        <v>839</v>
      </c>
      <c r="E50" s="385"/>
      <c r="F50" s="385"/>
      <c r="G50" s="385"/>
      <c r="H50" s="385"/>
      <c r="I50" s="385"/>
      <c r="J50" s="385"/>
      <c r="K50" s="385"/>
      <c r="L50" s="385"/>
      <c r="M50" s="385"/>
      <c r="N50" s="385"/>
      <c r="O50" s="385"/>
      <c r="P50" s="385"/>
      <c r="Q50" s="385"/>
      <c r="R50" s="385"/>
      <c r="S50" s="385"/>
      <c r="T50" s="385"/>
      <c r="U50" s="385"/>
      <c r="V50" s="385"/>
      <c r="W50" s="385"/>
      <c r="X50" s="385"/>
      <c r="Y50" s="385"/>
      <c r="Z50" s="385"/>
      <c r="AA50" s="77">
        <v>0</v>
      </c>
      <c r="AB50" s="385"/>
      <c r="AC50" s="385"/>
      <c r="AD50" s="385"/>
      <c r="AE50" s="385"/>
      <c r="AF50" s="385"/>
      <c r="AG50" s="385"/>
      <c r="AH50" s="77">
        <f>AA50+T50+M50</f>
        <v>0</v>
      </c>
      <c r="AI50" s="385"/>
      <c r="AJ50" s="385"/>
      <c r="AK50" s="385"/>
      <c r="AL50" s="385"/>
      <c r="AM50" s="385"/>
    </row>
    <row r="51" spans="1:40" ht="42" customHeight="1" x14ac:dyDescent="0.25">
      <c r="A51" s="148"/>
      <c r="B51" s="388" t="s">
        <v>139</v>
      </c>
      <c r="C51" s="651" t="s">
        <v>836</v>
      </c>
      <c r="D51" s="688" t="s">
        <v>733</v>
      </c>
      <c r="E51" s="385"/>
      <c r="F51" s="385"/>
      <c r="G51" s="385"/>
      <c r="H51" s="385"/>
      <c r="I51" s="385"/>
      <c r="J51" s="385"/>
      <c r="K51" s="385"/>
      <c r="L51" s="385"/>
      <c r="M51" s="385"/>
      <c r="N51" s="385"/>
      <c r="O51" s="385"/>
      <c r="P51" s="385"/>
      <c r="Q51" s="385"/>
      <c r="R51" s="385"/>
      <c r="S51" s="385"/>
      <c r="T51" s="385"/>
      <c r="U51" s="385"/>
      <c r="V51" s="385"/>
      <c r="W51" s="385"/>
      <c r="X51" s="385"/>
      <c r="Y51" s="385"/>
      <c r="Z51" s="385"/>
      <c r="AA51" s="77">
        <v>0</v>
      </c>
      <c r="AB51" s="385"/>
      <c r="AC51" s="385"/>
      <c r="AD51" s="385"/>
      <c r="AE51" s="385"/>
      <c r="AF51" s="385"/>
      <c r="AG51" s="385"/>
      <c r="AH51" s="77">
        <f>AA51+T51+M51</f>
        <v>0</v>
      </c>
      <c r="AI51" s="385"/>
      <c r="AJ51" s="385"/>
      <c r="AK51" s="385"/>
      <c r="AL51" s="385"/>
      <c r="AM51" s="385"/>
    </row>
    <row r="52" spans="1:40" ht="42" customHeight="1" x14ac:dyDescent="0.25">
      <c r="A52" s="148"/>
      <c r="B52" s="388" t="s">
        <v>139</v>
      </c>
      <c r="C52" s="651" t="s">
        <v>837</v>
      </c>
      <c r="D52" s="688" t="s">
        <v>840</v>
      </c>
      <c r="E52" s="385"/>
      <c r="F52" s="385"/>
      <c r="G52" s="385"/>
      <c r="H52" s="385"/>
      <c r="I52" s="385"/>
      <c r="J52" s="385"/>
      <c r="K52" s="385"/>
      <c r="L52" s="385"/>
      <c r="M52" s="385"/>
      <c r="N52" s="385"/>
      <c r="O52" s="385"/>
      <c r="P52" s="385"/>
      <c r="Q52" s="385"/>
      <c r="R52" s="385"/>
      <c r="S52" s="385"/>
      <c r="T52" s="385"/>
      <c r="U52" s="385"/>
      <c r="V52" s="385"/>
      <c r="W52" s="385"/>
      <c r="X52" s="385"/>
      <c r="Y52" s="385"/>
      <c r="Z52" s="385"/>
      <c r="AA52" s="77">
        <v>0</v>
      </c>
      <c r="AB52" s="385"/>
      <c r="AC52" s="385"/>
      <c r="AD52" s="385"/>
      <c r="AE52" s="385"/>
      <c r="AF52" s="385"/>
      <c r="AG52" s="385"/>
      <c r="AH52" s="77">
        <f>AA52+T52+M52</f>
        <v>0</v>
      </c>
      <c r="AI52" s="385"/>
      <c r="AJ52" s="385"/>
      <c r="AK52" s="385"/>
      <c r="AL52" s="385"/>
      <c r="AM52" s="385"/>
    </row>
    <row r="53" spans="1:40" ht="48" customHeight="1" x14ac:dyDescent="0.25">
      <c r="A53" s="148"/>
      <c r="B53" s="394" t="s">
        <v>141</v>
      </c>
      <c r="C53" s="395" t="s">
        <v>142</v>
      </c>
      <c r="D53" s="394" t="s">
        <v>93</v>
      </c>
      <c r="E53" s="396">
        <f t="shared" ref="E53:AM53" si="22">E54+E56</f>
        <v>0</v>
      </c>
      <c r="F53" s="396">
        <f t="shared" si="22"/>
        <v>0</v>
      </c>
      <c r="G53" s="396">
        <f t="shared" si="22"/>
        <v>0</v>
      </c>
      <c r="H53" s="396">
        <f t="shared" si="22"/>
        <v>0</v>
      </c>
      <c r="I53" s="396">
        <f t="shared" si="22"/>
        <v>0</v>
      </c>
      <c r="J53" s="396">
        <f t="shared" si="22"/>
        <v>0</v>
      </c>
      <c r="K53" s="396">
        <f t="shared" si="22"/>
        <v>0</v>
      </c>
      <c r="L53" s="396">
        <f t="shared" si="22"/>
        <v>0</v>
      </c>
      <c r="M53" s="396">
        <f t="shared" si="22"/>
        <v>0</v>
      </c>
      <c r="N53" s="396">
        <f t="shared" si="22"/>
        <v>0</v>
      </c>
      <c r="O53" s="396">
        <f t="shared" si="22"/>
        <v>0</v>
      </c>
      <c r="P53" s="396">
        <f t="shared" si="22"/>
        <v>0</v>
      </c>
      <c r="Q53" s="396">
        <f t="shared" si="22"/>
        <v>0</v>
      </c>
      <c r="R53" s="396">
        <f t="shared" si="22"/>
        <v>0</v>
      </c>
      <c r="S53" s="396">
        <f t="shared" si="22"/>
        <v>0</v>
      </c>
      <c r="T53" s="396">
        <f t="shared" si="22"/>
        <v>0</v>
      </c>
      <c r="U53" s="396">
        <f t="shared" si="22"/>
        <v>0</v>
      </c>
      <c r="V53" s="396">
        <f t="shared" si="22"/>
        <v>0</v>
      </c>
      <c r="W53" s="396">
        <f t="shared" si="22"/>
        <v>0</v>
      </c>
      <c r="X53" s="396">
        <f t="shared" si="22"/>
        <v>0</v>
      </c>
      <c r="Y53" s="396">
        <f t="shared" si="22"/>
        <v>0</v>
      </c>
      <c r="Z53" s="396">
        <f t="shared" si="22"/>
        <v>0</v>
      </c>
      <c r="AA53" s="396">
        <f t="shared" si="22"/>
        <v>0</v>
      </c>
      <c r="AB53" s="396">
        <f t="shared" si="22"/>
        <v>0</v>
      </c>
      <c r="AC53" s="396">
        <f t="shared" si="22"/>
        <v>0</v>
      </c>
      <c r="AD53" s="396">
        <f t="shared" si="22"/>
        <v>0</v>
      </c>
      <c r="AE53" s="396">
        <f t="shared" si="22"/>
        <v>0</v>
      </c>
      <c r="AF53" s="396">
        <f t="shared" si="22"/>
        <v>0</v>
      </c>
      <c r="AG53" s="396">
        <f t="shared" si="22"/>
        <v>0</v>
      </c>
      <c r="AH53" s="396">
        <f t="shared" si="22"/>
        <v>0</v>
      </c>
      <c r="AI53" s="396">
        <f t="shared" si="22"/>
        <v>0</v>
      </c>
      <c r="AJ53" s="396">
        <f t="shared" si="22"/>
        <v>0</v>
      </c>
      <c r="AK53" s="396">
        <f t="shared" si="22"/>
        <v>0</v>
      </c>
      <c r="AL53" s="396">
        <f t="shared" si="22"/>
        <v>0</v>
      </c>
      <c r="AM53" s="396">
        <f t="shared" si="22"/>
        <v>0</v>
      </c>
    </row>
    <row r="54" spans="1:40" ht="42" customHeight="1" x14ac:dyDescent="0.25">
      <c r="A54" s="148"/>
      <c r="B54" s="424" t="s">
        <v>143</v>
      </c>
      <c r="C54" s="425" t="s">
        <v>144</v>
      </c>
      <c r="D54" s="424" t="s">
        <v>93</v>
      </c>
      <c r="E54" s="426">
        <f t="shared" ref="E54:AM54" si="23">SUM(E55:E55)</f>
        <v>0</v>
      </c>
      <c r="F54" s="426">
        <f t="shared" si="23"/>
        <v>0</v>
      </c>
      <c r="G54" s="426">
        <f t="shared" si="23"/>
        <v>0</v>
      </c>
      <c r="H54" s="426">
        <f t="shared" si="23"/>
        <v>0</v>
      </c>
      <c r="I54" s="426">
        <f t="shared" si="23"/>
        <v>0</v>
      </c>
      <c r="J54" s="426">
        <f t="shared" si="23"/>
        <v>0</v>
      </c>
      <c r="K54" s="426">
        <f t="shared" si="23"/>
        <v>0</v>
      </c>
      <c r="L54" s="426">
        <f t="shared" si="23"/>
        <v>0</v>
      </c>
      <c r="M54" s="426">
        <f t="shared" si="23"/>
        <v>0</v>
      </c>
      <c r="N54" s="426">
        <f t="shared" si="23"/>
        <v>0</v>
      </c>
      <c r="O54" s="426">
        <f t="shared" si="23"/>
        <v>0</v>
      </c>
      <c r="P54" s="426">
        <f t="shared" si="23"/>
        <v>0</v>
      </c>
      <c r="Q54" s="426">
        <f t="shared" si="23"/>
        <v>0</v>
      </c>
      <c r="R54" s="426">
        <f t="shared" si="23"/>
        <v>0</v>
      </c>
      <c r="S54" s="426">
        <f t="shared" si="23"/>
        <v>0</v>
      </c>
      <c r="T54" s="426">
        <f t="shared" si="23"/>
        <v>0</v>
      </c>
      <c r="U54" s="426">
        <f t="shared" si="23"/>
        <v>0</v>
      </c>
      <c r="V54" s="426">
        <f t="shared" si="23"/>
        <v>0</v>
      </c>
      <c r="W54" s="426">
        <f t="shared" si="23"/>
        <v>0</v>
      </c>
      <c r="X54" s="426">
        <f t="shared" si="23"/>
        <v>0</v>
      </c>
      <c r="Y54" s="426">
        <f t="shared" si="23"/>
        <v>0</v>
      </c>
      <c r="Z54" s="426">
        <f t="shared" si="23"/>
        <v>0</v>
      </c>
      <c r="AA54" s="426">
        <f t="shared" si="23"/>
        <v>0</v>
      </c>
      <c r="AB54" s="426">
        <f t="shared" si="23"/>
        <v>0</v>
      </c>
      <c r="AC54" s="426">
        <f t="shared" si="23"/>
        <v>0</v>
      </c>
      <c r="AD54" s="426">
        <f t="shared" si="23"/>
        <v>0</v>
      </c>
      <c r="AE54" s="426">
        <f t="shared" si="23"/>
        <v>0</v>
      </c>
      <c r="AF54" s="426">
        <f t="shared" si="23"/>
        <v>0</v>
      </c>
      <c r="AG54" s="426">
        <f t="shared" si="23"/>
        <v>0</v>
      </c>
      <c r="AH54" s="426">
        <f t="shared" si="23"/>
        <v>0</v>
      </c>
      <c r="AI54" s="426">
        <f t="shared" si="23"/>
        <v>0</v>
      </c>
      <c r="AJ54" s="426">
        <f t="shared" si="23"/>
        <v>0</v>
      </c>
      <c r="AK54" s="426">
        <f t="shared" si="23"/>
        <v>0</v>
      </c>
      <c r="AL54" s="426">
        <f t="shared" si="23"/>
        <v>0</v>
      </c>
      <c r="AM54" s="426">
        <f t="shared" si="23"/>
        <v>0</v>
      </c>
    </row>
    <row r="55" spans="1:40" ht="42" hidden="1" customHeight="1" x14ac:dyDescent="0.25">
      <c r="A55" s="148"/>
      <c r="B55" s="412" t="s">
        <v>145</v>
      </c>
      <c r="C55" s="488" t="s">
        <v>146</v>
      </c>
      <c r="D55" s="468" t="s">
        <v>147</v>
      </c>
      <c r="E55" s="78">
        <v>0</v>
      </c>
      <c r="F55" s="79">
        <v>0</v>
      </c>
      <c r="G55" s="78">
        <v>0</v>
      </c>
      <c r="H55" s="78">
        <v>0</v>
      </c>
      <c r="I55" s="78">
        <v>0</v>
      </c>
      <c r="J55" s="78">
        <v>0</v>
      </c>
      <c r="K55" s="78">
        <v>0</v>
      </c>
      <c r="L55" s="78">
        <v>0</v>
      </c>
      <c r="M55" s="79">
        <v>0</v>
      </c>
      <c r="N55" s="78">
        <v>0</v>
      </c>
      <c r="O55" s="78">
        <v>0</v>
      </c>
      <c r="P55" s="78">
        <v>0</v>
      </c>
      <c r="Q55" s="78">
        <v>0</v>
      </c>
      <c r="R55" s="78">
        <v>0</v>
      </c>
      <c r="S55" s="78">
        <v>0</v>
      </c>
      <c r="T55" s="79">
        <v>0</v>
      </c>
      <c r="U55" s="78">
        <v>0</v>
      </c>
      <c r="V55" s="78">
        <v>0</v>
      </c>
      <c r="W55" s="78">
        <v>0</v>
      </c>
      <c r="X55" s="78">
        <v>0</v>
      </c>
      <c r="Y55" s="78">
        <v>0</v>
      </c>
      <c r="Z55" s="78">
        <v>0</v>
      </c>
      <c r="AA55" s="79">
        <v>0</v>
      </c>
      <c r="AB55" s="78">
        <v>0</v>
      </c>
      <c r="AC55" s="78">
        <v>0</v>
      </c>
      <c r="AD55" s="78">
        <v>0</v>
      </c>
      <c r="AE55" s="78">
        <v>0</v>
      </c>
      <c r="AF55" s="78">
        <v>0</v>
      </c>
      <c r="AG55" s="78">
        <f>Z55</f>
        <v>0</v>
      </c>
      <c r="AH55" s="79">
        <f>AA55+T55+M55</f>
        <v>0</v>
      </c>
      <c r="AI55" s="78">
        <f>AB55</f>
        <v>0</v>
      </c>
      <c r="AJ55" s="78">
        <f>AC55</f>
        <v>0</v>
      </c>
      <c r="AK55" s="78">
        <f>AD55</f>
        <v>0</v>
      </c>
      <c r="AL55" s="78">
        <f>AE55</f>
        <v>0</v>
      </c>
      <c r="AM55" s="78">
        <f>AF55</f>
        <v>0</v>
      </c>
    </row>
    <row r="56" spans="1:40" ht="42" customHeight="1" collapsed="1" x14ac:dyDescent="0.25">
      <c r="A56" s="148"/>
      <c r="B56" s="424" t="s">
        <v>148</v>
      </c>
      <c r="C56" s="425" t="s">
        <v>149</v>
      </c>
      <c r="D56" s="424" t="s">
        <v>93</v>
      </c>
      <c r="E56" s="426">
        <v>0</v>
      </c>
      <c r="F56" s="426">
        <v>0</v>
      </c>
      <c r="G56" s="426">
        <v>0</v>
      </c>
      <c r="H56" s="426">
        <v>0</v>
      </c>
      <c r="I56" s="426">
        <v>0</v>
      </c>
      <c r="J56" s="426">
        <v>0</v>
      </c>
      <c r="K56" s="426">
        <v>0</v>
      </c>
      <c r="L56" s="426">
        <v>0</v>
      </c>
      <c r="M56" s="426">
        <v>0</v>
      </c>
      <c r="N56" s="426">
        <v>0</v>
      </c>
      <c r="O56" s="426">
        <v>0</v>
      </c>
      <c r="P56" s="426">
        <v>0</v>
      </c>
      <c r="Q56" s="426">
        <v>0</v>
      </c>
      <c r="R56" s="426">
        <v>0</v>
      </c>
      <c r="S56" s="426">
        <v>0</v>
      </c>
      <c r="T56" s="426">
        <v>0</v>
      </c>
      <c r="U56" s="426">
        <v>0</v>
      </c>
      <c r="V56" s="426">
        <v>0</v>
      </c>
      <c r="W56" s="426">
        <v>0</v>
      </c>
      <c r="X56" s="426">
        <v>0</v>
      </c>
      <c r="Y56" s="426">
        <v>0</v>
      </c>
      <c r="Z56" s="426">
        <v>0</v>
      </c>
      <c r="AA56" s="426">
        <v>0</v>
      </c>
      <c r="AB56" s="426">
        <v>0</v>
      </c>
      <c r="AC56" s="426">
        <v>0</v>
      </c>
      <c r="AD56" s="426">
        <v>0</v>
      </c>
      <c r="AE56" s="426">
        <v>0</v>
      </c>
      <c r="AF56" s="426">
        <v>0</v>
      </c>
      <c r="AG56" s="426">
        <v>0</v>
      </c>
      <c r="AH56" s="426">
        <v>0</v>
      </c>
      <c r="AI56" s="426">
        <v>0</v>
      </c>
      <c r="AJ56" s="426">
        <v>0</v>
      </c>
      <c r="AK56" s="426">
        <v>0</v>
      </c>
      <c r="AL56" s="426">
        <v>0</v>
      </c>
      <c r="AM56" s="426">
        <v>0</v>
      </c>
    </row>
    <row r="57" spans="1:40" ht="48" customHeight="1" x14ac:dyDescent="0.25">
      <c r="A57" s="148"/>
      <c r="B57" s="394" t="s">
        <v>150</v>
      </c>
      <c r="C57" s="395" t="s">
        <v>151</v>
      </c>
      <c r="D57" s="394" t="s">
        <v>93</v>
      </c>
      <c r="E57" s="396">
        <f t="shared" ref="E57:AM57" si="24">E58+E59+E61+E62+E63+E65+E66+E67</f>
        <v>0</v>
      </c>
      <c r="F57" s="396">
        <f t="shared" si="24"/>
        <v>0</v>
      </c>
      <c r="G57" s="396">
        <f t="shared" si="24"/>
        <v>0</v>
      </c>
      <c r="H57" s="396">
        <f t="shared" si="24"/>
        <v>0</v>
      </c>
      <c r="I57" s="396">
        <f t="shared" si="24"/>
        <v>0</v>
      </c>
      <c r="J57" s="396">
        <f t="shared" si="24"/>
        <v>0</v>
      </c>
      <c r="K57" s="396">
        <f t="shared" si="24"/>
        <v>0</v>
      </c>
      <c r="L57" s="396">
        <f t="shared" si="24"/>
        <v>0</v>
      </c>
      <c r="M57" s="396">
        <f t="shared" si="24"/>
        <v>0</v>
      </c>
      <c r="N57" s="396">
        <f t="shared" si="24"/>
        <v>0</v>
      </c>
      <c r="O57" s="396">
        <f t="shared" si="24"/>
        <v>0</v>
      </c>
      <c r="P57" s="396">
        <f t="shared" si="24"/>
        <v>0</v>
      </c>
      <c r="Q57" s="396">
        <f t="shared" si="24"/>
        <v>0</v>
      </c>
      <c r="R57" s="396">
        <f t="shared" si="24"/>
        <v>0</v>
      </c>
      <c r="S57" s="396">
        <f t="shared" si="24"/>
        <v>0</v>
      </c>
      <c r="T57" s="396">
        <f t="shared" si="24"/>
        <v>0</v>
      </c>
      <c r="U57" s="396">
        <f t="shared" si="24"/>
        <v>0</v>
      </c>
      <c r="V57" s="396">
        <f t="shared" si="24"/>
        <v>0</v>
      </c>
      <c r="W57" s="396">
        <f t="shared" si="24"/>
        <v>0</v>
      </c>
      <c r="X57" s="396">
        <f t="shared" si="24"/>
        <v>0</v>
      </c>
      <c r="Y57" s="396">
        <f t="shared" si="24"/>
        <v>0</v>
      </c>
      <c r="Z57" s="396">
        <f t="shared" si="24"/>
        <v>0</v>
      </c>
      <c r="AA57" s="396">
        <f t="shared" si="24"/>
        <v>0</v>
      </c>
      <c r="AB57" s="396">
        <f t="shared" si="24"/>
        <v>0</v>
      </c>
      <c r="AC57" s="396">
        <f t="shared" si="24"/>
        <v>0</v>
      </c>
      <c r="AD57" s="396">
        <f t="shared" si="24"/>
        <v>0</v>
      </c>
      <c r="AE57" s="396">
        <f t="shared" si="24"/>
        <v>0</v>
      </c>
      <c r="AF57" s="396">
        <f t="shared" si="24"/>
        <v>0</v>
      </c>
      <c r="AG57" s="396">
        <f t="shared" si="24"/>
        <v>0</v>
      </c>
      <c r="AH57" s="396">
        <f t="shared" si="24"/>
        <v>0</v>
      </c>
      <c r="AI57" s="396">
        <f t="shared" si="24"/>
        <v>0</v>
      </c>
      <c r="AJ57" s="396">
        <f t="shared" si="24"/>
        <v>0</v>
      </c>
      <c r="AK57" s="396">
        <f t="shared" si="24"/>
        <v>0</v>
      </c>
      <c r="AL57" s="396">
        <f t="shared" si="24"/>
        <v>0</v>
      </c>
      <c r="AM57" s="396">
        <f t="shared" si="24"/>
        <v>0</v>
      </c>
    </row>
    <row r="58" spans="1:40" ht="42" customHeight="1" x14ac:dyDescent="0.25">
      <c r="A58" s="148"/>
      <c r="B58" s="450" t="s">
        <v>152</v>
      </c>
      <c r="C58" s="457" t="s">
        <v>153</v>
      </c>
      <c r="D58" s="421" t="s">
        <v>93</v>
      </c>
      <c r="E58" s="326">
        <v>0</v>
      </c>
      <c r="F58" s="326">
        <v>0</v>
      </c>
      <c r="G58" s="326">
        <v>0</v>
      </c>
      <c r="H58" s="326">
        <v>0</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c r="AE58" s="326">
        <v>0</v>
      </c>
      <c r="AF58" s="326">
        <v>0</v>
      </c>
      <c r="AG58" s="326">
        <v>0</v>
      </c>
      <c r="AH58" s="326">
        <v>0</v>
      </c>
      <c r="AI58" s="326">
        <v>0</v>
      </c>
      <c r="AJ58" s="326">
        <v>0</v>
      </c>
      <c r="AK58" s="326">
        <v>0</v>
      </c>
      <c r="AL58" s="326">
        <v>0</v>
      </c>
      <c r="AM58" s="326">
        <v>0</v>
      </c>
    </row>
    <row r="59" spans="1:40" ht="42" customHeight="1" x14ac:dyDescent="0.25">
      <c r="A59" s="148"/>
      <c r="B59" s="450" t="s">
        <v>154</v>
      </c>
      <c r="C59" s="457" t="s">
        <v>155</v>
      </c>
      <c r="D59" s="421" t="s">
        <v>93</v>
      </c>
      <c r="E59" s="326">
        <f>SUBTOTAL(9,E60)</f>
        <v>0</v>
      </c>
      <c r="F59" s="326">
        <f t="shared" ref="F59:AM59" si="25">SUBTOTAL(9,F60)</f>
        <v>0</v>
      </c>
      <c r="G59" s="326">
        <f t="shared" si="25"/>
        <v>0</v>
      </c>
      <c r="H59" s="326">
        <f t="shared" si="25"/>
        <v>0</v>
      </c>
      <c r="I59" s="326">
        <f t="shared" si="25"/>
        <v>0</v>
      </c>
      <c r="J59" s="326">
        <f t="shared" si="25"/>
        <v>0</v>
      </c>
      <c r="K59" s="326">
        <f t="shared" si="25"/>
        <v>0</v>
      </c>
      <c r="L59" s="326">
        <f t="shared" si="25"/>
        <v>0</v>
      </c>
      <c r="M59" s="326">
        <f t="shared" si="25"/>
        <v>0</v>
      </c>
      <c r="N59" s="326">
        <f t="shared" si="25"/>
        <v>0</v>
      </c>
      <c r="O59" s="326">
        <f t="shared" si="25"/>
        <v>0</v>
      </c>
      <c r="P59" s="326">
        <f t="shared" si="25"/>
        <v>0</v>
      </c>
      <c r="Q59" s="326">
        <f t="shared" si="25"/>
        <v>0</v>
      </c>
      <c r="R59" s="326">
        <f t="shared" si="25"/>
        <v>0</v>
      </c>
      <c r="S59" s="326">
        <f t="shared" si="25"/>
        <v>0</v>
      </c>
      <c r="T59" s="326">
        <f t="shared" si="25"/>
        <v>0</v>
      </c>
      <c r="U59" s="326">
        <f t="shared" si="25"/>
        <v>0</v>
      </c>
      <c r="V59" s="326">
        <f t="shared" si="25"/>
        <v>0</v>
      </c>
      <c r="W59" s="326">
        <f t="shared" si="25"/>
        <v>0</v>
      </c>
      <c r="X59" s="326">
        <f t="shared" si="25"/>
        <v>0</v>
      </c>
      <c r="Y59" s="326">
        <f t="shared" si="25"/>
        <v>0</v>
      </c>
      <c r="Z59" s="326">
        <f t="shared" si="25"/>
        <v>0</v>
      </c>
      <c r="AA59" s="326">
        <f t="shared" si="25"/>
        <v>0</v>
      </c>
      <c r="AB59" s="326">
        <f t="shared" si="25"/>
        <v>0</v>
      </c>
      <c r="AC59" s="326">
        <f t="shared" si="25"/>
        <v>0</v>
      </c>
      <c r="AD59" s="326">
        <f t="shared" si="25"/>
        <v>0</v>
      </c>
      <c r="AE59" s="326">
        <f t="shared" si="25"/>
        <v>0</v>
      </c>
      <c r="AF59" s="326">
        <f t="shared" si="25"/>
        <v>0</v>
      </c>
      <c r="AG59" s="326">
        <f t="shared" si="25"/>
        <v>0</v>
      </c>
      <c r="AH59" s="326">
        <f t="shared" si="25"/>
        <v>0</v>
      </c>
      <c r="AI59" s="326">
        <f t="shared" si="25"/>
        <v>0</v>
      </c>
      <c r="AJ59" s="326">
        <f t="shared" si="25"/>
        <v>0</v>
      </c>
      <c r="AK59" s="326">
        <f t="shared" si="25"/>
        <v>0</v>
      </c>
      <c r="AL59" s="326">
        <f t="shared" si="25"/>
        <v>0</v>
      </c>
      <c r="AM59" s="326">
        <f t="shared" si="25"/>
        <v>0</v>
      </c>
    </row>
    <row r="60" spans="1:40" ht="33" customHeight="1" x14ac:dyDescent="0.25">
      <c r="B60" s="407" t="s">
        <v>154</v>
      </c>
      <c r="C60" s="458" t="s">
        <v>734</v>
      </c>
      <c r="D60" s="76" t="s">
        <v>841</v>
      </c>
      <c r="E60" s="77"/>
      <c r="F60" s="77"/>
      <c r="G60" s="77"/>
      <c r="H60" s="77"/>
      <c r="I60" s="77"/>
      <c r="J60" s="77"/>
      <c r="K60" s="77"/>
      <c r="L60" s="77"/>
      <c r="M60" s="77"/>
      <c r="N60" s="77"/>
      <c r="O60" s="77"/>
      <c r="P60" s="77"/>
      <c r="Q60" s="77"/>
      <c r="R60" s="77"/>
      <c r="S60" s="77"/>
      <c r="T60" s="77"/>
      <c r="U60" s="77"/>
      <c r="V60" s="77"/>
      <c r="W60" s="77"/>
      <c r="X60" s="77"/>
      <c r="Y60" s="77"/>
      <c r="Z60" s="77"/>
      <c r="AA60" s="77">
        <v>0</v>
      </c>
      <c r="AB60" s="77"/>
      <c r="AC60" s="77"/>
      <c r="AD60" s="77"/>
      <c r="AE60" s="77"/>
      <c r="AF60" s="77"/>
      <c r="AG60" s="77">
        <f>Z60</f>
        <v>0</v>
      </c>
      <c r="AH60" s="77">
        <f>AA60+T60+M60</f>
        <v>0</v>
      </c>
      <c r="AI60" s="77">
        <f>AB60</f>
        <v>0</v>
      </c>
      <c r="AJ60" s="77">
        <f>AC60</f>
        <v>0</v>
      </c>
      <c r="AK60" s="77">
        <f>AD60</f>
        <v>0</v>
      </c>
      <c r="AL60" s="77">
        <f>AE60</f>
        <v>0</v>
      </c>
      <c r="AM60" s="77">
        <f>AF60</f>
        <v>0</v>
      </c>
      <c r="AN60" s="147"/>
    </row>
    <row r="61" spans="1:40" ht="42" customHeight="1" x14ac:dyDescent="0.25">
      <c r="A61" s="148"/>
      <c r="B61" s="421" t="s">
        <v>156</v>
      </c>
      <c r="C61" s="422" t="s">
        <v>157</v>
      </c>
      <c r="D61" s="421"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row>
    <row r="62" spans="1:40" ht="42" customHeight="1" x14ac:dyDescent="0.25">
      <c r="A62" s="148"/>
      <c r="B62" s="421" t="s">
        <v>158</v>
      </c>
      <c r="C62" s="422" t="s">
        <v>159</v>
      </c>
      <c r="D62" s="421"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row>
    <row r="63" spans="1:40" ht="42" customHeight="1" x14ac:dyDescent="0.25">
      <c r="A63" s="148"/>
      <c r="B63" s="421" t="s">
        <v>160</v>
      </c>
      <c r="C63" s="422" t="s">
        <v>161</v>
      </c>
      <c r="D63" s="421" t="s">
        <v>93</v>
      </c>
      <c r="E63" s="326">
        <f>SUM(E64)</f>
        <v>0</v>
      </c>
      <c r="F63" s="326">
        <f t="shared" ref="F63:K63" si="26">SUM(F64)</f>
        <v>0</v>
      </c>
      <c r="G63" s="326">
        <f t="shared" si="26"/>
        <v>0</v>
      </c>
      <c r="H63" s="326">
        <f t="shared" si="26"/>
        <v>0</v>
      </c>
      <c r="I63" s="326">
        <f t="shared" si="26"/>
        <v>0</v>
      </c>
      <c r="J63" s="326">
        <f t="shared" si="26"/>
        <v>0</v>
      </c>
      <c r="K63" s="326">
        <f t="shared" si="26"/>
        <v>0</v>
      </c>
      <c r="L63" s="326">
        <f t="shared" ref="L63:AM63" si="27">L64</f>
        <v>0</v>
      </c>
      <c r="M63" s="326">
        <f t="shared" si="27"/>
        <v>0</v>
      </c>
      <c r="N63" s="326">
        <f t="shared" si="27"/>
        <v>0</v>
      </c>
      <c r="O63" s="326">
        <f t="shared" si="27"/>
        <v>0</v>
      </c>
      <c r="P63" s="326">
        <f t="shared" si="27"/>
        <v>0</v>
      </c>
      <c r="Q63" s="326">
        <f t="shared" si="27"/>
        <v>0</v>
      </c>
      <c r="R63" s="326">
        <f t="shared" si="27"/>
        <v>0</v>
      </c>
      <c r="S63" s="326">
        <f t="shared" si="27"/>
        <v>0</v>
      </c>
      <c r="T63" s="326">
        <f t="shared" si="27"/>
        <v>0</v>
      </c>
      <c r="U63" s="326">
        <f t="shared" si="27"/>
        <v>0</v>
      </c>
      <c r="V63" s="326">
        <f t="shared" si="27"/>
        <v>0</v>
      </c>
      <c r="W63" s="326">
        <f t="shared" si="27"/>
        <v>0</v>
      </c>
      <c r="X63" s="326">
        <f t="shared" si="27"/>
        <v>0</v>
      </c>
      <c r="Y63" s="326">
        <f t="shared" si="27"/>
        <v>0</v>
      </c>
      <c r="Z63" s="326">
        <f t="shared" si="27"/>
        <v>0</v>
      </c>
      <c r="AA63" s="326">
        <f t="shared" si="27"/>
        <v>0</v>
      </c>
      <c r="AB63" s="326">
        <f t="shared" si="27"/>
        <v>0</v>
      </c>
      <c r="AC63" s="326">
        <f t="shared" si="27"/>
        <v>0</v>
      </c>
      <c r="AD63" s="326">
        <f t="shared" si="27"/>
        <v>0</v>
      </c>
      <c r="AE63" s="326">
        <f t="shared" si="27"/>
        <v>0</v>
      </c>
      <c r="AF63" s="326">
        <f t="shared" si="27"/>
        <v>0</v>
      </c>
      <c r="AG63" s="326">
        <f t="shared" si="27"/>
        <v>0</v>
      </c>
      <c r="AH63" s="326">
        <f t="shared" si="27"/>
        <v>0</v>
      </c>
      <c r="AI63" s="326">
        <f t="shared" si="27"/>
        <v>0</v>
      </c>
      <c r="AJ63" s="326">
        <f t="shared" si="27"/>
        <v>0</v>
      </c>
      <c r="AK63" s="326">
        <f t="shared" si="27"/>
        <v>0</v>
      </c>
      <c r="AL63" s="326">
        <f t="shared" si="27"/>
        <v>0</v>
      </c>
      <c r="AM63" s="326">
        <f t="shared" si="27"/>
        <v>0</v>
      </c>
    </row>
    <row r="64" spans="1:40" ht="31.5" hidden="1" x14ac:dyDescent="0.25">
      <c r="A64" s="148"/>
      <c r="B64" s="412" t="s">
        <v>162</v>
      </c>
      <c r="C64" s="488" t="s">
        <v>163</v>
      </c>
      <c r="D64" s="468" t="s">
        <v>164</v>
      </c>
      <c r="E64" s="78">
        <v>0</v>
      </c>
      <c r="F64" s="79">
        <v>0</v>
      </c>
      <c r="G64" s="78">
        <v>0</v>
      </c>
      <c r="H64" s="78">
        <v>0</v>
      </c>
      <c r="I64" s="78">
        <v>0</v>
      </c>
      <c r="J64" s="78">
        <v>0</v>
      </c>
      <c r="K64" s="78">
        <v>0</v>
      </c>
      <c r="L64" s="78">
        <v>0</v>
      </c>
      <c r="M64" s="79">
        <v>0</v>
      </c>
      <c r="N64" s="78">
        <v>0</v>
      </c>
      <c r="O64" s="78">
        <v>0</v>
      </c>
      <c r="P64" s="78">
        <v>0</v>
      </c>
      <c r="Q64" s="78">
        <v>0</v>
      </c>
      <c r="R64" s="78">
        <v>0</v>
      </c>
      <c r="S64" s="78">
        <v>0</v>
      </c>
      <c r="T64" s="79">
        <v>0</v>
      </c>
      <c r="U64" s="78">
        <v>0</v>
      </c>
      <c r="V64" s="78">
        <v>0</v>
      </c>
      <c r="W64" s="78">
        <v>0</v>
      </c>
      <c r="X64" s="78">
        <v>0</v>
      </c>
      <c r="Y64" s="78">
        <v>0</v>
      </c>
      <c r="Z64" s="78">
        <v>0</v>
      </c>
      <c r="AA64" s="79"/>
      <c r="AB64" s="78">
        <v>0</v>
      </c>
      <c r="AC64" s="78">
        <v>0</v>
      </c>
      <c r="AD64" s="78">
        <v>0</v>
      </c>
      <c r="AE64" s="78">
        <v>0</v>
      </c>
      <c r="AF64" s="77">
        <v>0</v>
      </c>
      <c r="AG64" s="78">
        <v>0</v>
      </c>
      <c r="AH64" s="79">
        <f>AA64+T64+M64+F64</f>
        <v>0</v>
      </c>
      <c r="AI64" s="78">
        <v>0</v>
      </c>
      <c r="AJ64" s="78">
        <v>0</v>
      </c>
      <c r="AK64" s="78">
        <v>0</v>
      </c>
      <c r="AL64" s="78">
        <v>0</v>
      </c>
      <c r="AM64" s="78">
        <v>0</v>
      </c>
    </row>
    <row r="65" spans="1:40" ht="42" customHeight="1" collapsed="1" x14ac:dyDescent="0.25">
      <c r="A65" s="148"/>
      <c r="B65" s="421" t="s">
        <v>165</v>
      </c>
      <c r="C65" s="422" t="s">
        <v>166</v>
      </c>
      <c r="D65" s="421"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row>
    <row r="66" spans="1:40" ht="42" customHeight="1" x14ac:dyDescent="0.25">
      <c r="A66" s="148"/>
      <c r="B66" s="450" t="s">
        <v>167</v>
      </c>
      <c r="C66" s="457" t="s">
        <v>168</v>
      </c>
      <c r="D66" s="421" t="s">
        <v>93</v>
      </c>
      <c r="E66" s="326">
        <v>0</v>
      </c>
      <c r="F66" s="326">
        <v>0</v>
      </c>
      <c r="G66" s="326">
        <v>0</v>
      </c>
      <c r="H66" s="326">
        <v>0</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row>
    <row r="67" spans="1:40" ht="42" customHeight="1" x14ac:dyDescent="0.25">
      <c r="A67" s="148"/>
      <c r="B67" s="450" t="s">
        <v>169</v>
      </c>
      <c r="C67" s="457" t="s">
        <v>170</v>
      </c>
      <c r="D67" s="421" t="s">
        <v>93</v>
      </c>
      <c r="E67" s="326">
        <v>0</v>
      </c>
      <c r="F67" s="326">
        <v>0</v>
      </c>
      <c r="G67" s="326">
        <v>0</v>
      </c>
      <c r="H67" s="326">
        <v>0</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c r="AE67" s="326">
        <v>0</v>
      </c>
      <c r="AF67" s="326">
        <v>0</v>
      </c>
      <c r="AG67" s="326">
        <v>0</v>
      </c>
      <c r="AH67" s="326">
        <v>0</v>
      </c>
      <c r="AI67" s="326">
        <v>0</v>
      </c>
      <c r="AJ67" s="326">
        <v>0</v>
      </c>
      <c r="AK67" s="326">
        <v>0</v>
      </c>
      <c r="AL67" s="326">
        <v>0</v>
      </c>
      <c r="AM67" s="326">
        <v>0</v>
      </c>
    </row>
    <row r="68" spans="1:40" ht="48" customHeight="1" x14ac:dyDescent="0.25">
      <c r="A68" s="148"/>
      <c r="B68" s="394" t="s">
        <v>171</v>
      </c>
      <c r="C68" s="395" t="s">
        <v>172</v>
      </c>
      <c r="D68" s="394" t="s">
        <v>93</v>
      </c>
      <c r="E68" s="396">
        <f t="shared" ref="E68:AM68" si="28">E69+E70</f>
        <v>0</v>
      </c>
      <c r="F68" s="396">
        <f t="shared" si="28"/>
        <v>0</v>
      </c>
      <c r="G68" s="396">
        <f t="shared" si="28"/>
        <v>0</v>
      </c>
      <c r="H68" s="396">
        <f t="shared" si="28"/>
        <v>0</v>
      </c>
      <c r="I68" s="396">
        <f t="shared" si="28"/>
        <v>0</v>
      </c>
      <c r="J68" s="396">
        <f t="shared" si="28"/>
        <v>0</v>
      </c>
      <c r="K68" s="396">
        <f t="shared" si="28"/>
        <v>0</v>
      </c>
      <c r="L68" s="396">
        <f t="shared" si="28"/>
        <v>0</v>
      </c>
      <c r="M68" s="396">
        <f t="shared" si="28"/>
        <v>0</v>
      </c>
      <c r="N68" s="396">
        <f t="shared" si="28"/>
        <v>0</v>
      </c>
      <c r="O68" s="396">
        <f t="shared" si="28"/>
        <v>0</v>
      </c>
      <c r="P68" s="396">
        <f t="shared" si="28"/>
        <v>0</v>
      </c>
      <c r="Q68" s="396">
        <f t="shared" si="28"/>
        <v>0</v>
      </c>
      <c r="R68" s="396">
        <f t="shared" si="28"/>
        <v>0</v>
      </c>
      <c r="S68" s="396">
        <f t="shared" si="28"/>
        <v>0</v>
      </c>
      <c r="T68" s="396">
        <f t="shared" si="28"/>
        <v>0</v>
      </c>
      <c r="U68" s="396">
        <f t="shared" si="28"/>
        <v>0</v>
      </c>
      <c r="V68" s="396">
        <f t="shared" si="28"/>
        <v>0</v>
      </c>
      <c r="W68" s="396">
        <f t="shared" si="28"/>
        <v>0</v>
      </c>
      <c r="X68" s="396">
        <f t="shared" si="28"/>
        <v>0</v>
      </c>
      <c r="Y68" s="396">
        <f t="shared" si="28"/>
        <v>0</v>
      </c>
      <c r="Z68" s="396">
        <f t="shared" si="28"/>
        <v>0</v>
      </c>
      <c r="AA68" s="396">
        <f t="shared" si="28"/>
        <v>0</v>
      </c>
      <c r="AB68" s="396">
        <f t="shared" si="28"/>
        <v>0</v>
      </c>
      <c r="AC68" s="396">
        <f t="shared" si="28"/>
        <v>0</v>
      </c>
      <c r="AD68" s="396">
        <f t="shared" si="28"/>
        <v>0</v>
      </c>
      <c r="AE68" s="396">
        <f t="shared" si="28"/>
        <v>0</v>
      </c>
      <c r="AF68" s="396">
        <f t="shared" si="28"/>
        <v>0</v>
      </c>
      <c r="AG68" s="396">
        <f t="shared" si="28"/>
        <v>0</v>
      </c>
      <c r="AH68" s="396">
        <f t="shared" si="28"/>
        <v>0</v>
      </c>
      <c r="AI68" s="396">
        <f t="shared" si="28"/>
        <v>0</v>
      </c>
      <c r="AJ68" s="396">
        <f t="shared" si="28"/>
        <v>0</v>
      </c>
      <c r="AK68" s="396">
        <f t="shared" si="28"/>
        <v>0</v>
      </c>
      <c r="AL68" s="396">
        <f t="shared" si="28"/>
        <v>0</v>
      </c>
      <c r="AM68" s="396">
        <f t="shared" si="28"/>
        <v>0</v>
      </c>
    </row>
    <row r="69" spans="1:40" ht="42" customHeight="1" x14ac:dyDescent="0.25">
      <c r="A69" s="148"/>
      <c r="B69" s="421" t="s">
        <v>173</v>
      </c>
      <c r="C69" s="422" t="s">
        <v>174</v>
      </c>
      <c r="D69" s="421" t="s">
        <v>93</v>
      </c>
      <c r="E69" s="423">
        <v>0</v>
      </c>
      <c r="F69" s="423">
        <v>0</v>
      </c>
      <c r="G69" s="423">
        <v>0</v>
      </c>
      <c r="H69" s="423">
        <v>0</v>
      </c>
      <c r="I69" s="423">
        <v>0</v>
      </c>
      <c r="J69" s="423">
        <v>0</v>
      </c>
      <c r="K69" s="423">
        <v>0</v>
      </c>
      <c r="L69" s="423">
        <v>0</v>
      </c>
      <c r="M69" s="423">
        <v>0</v>
      </c>
      <c r="N69" s="423">
        <v>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row>
    <row r="70" spans="1:40" ht="42" customHeight="1" x14ac:dyDescent="0.25">
      <c r="A70" s="148"/>
      <c r="B70" s="421" t="s">
        <v>175</v>
      </c>
      <c r="C70" s="422" t="s">
        <v>176</v>
      </c>
      <c r="D70" s="421" t="s">
        <v>93</v>
      </c>
      <c r="E70" s="423">
        <v>0</v>
      </c>
      <c r="F70" s="423">
        <v>0</v>
      </c>
      <c r="G70" s="423">
        <v>0</v>
      </c>
      <c r="H70" s="423">
        <v>0</v>
      </c>
      <c r="I70" s="423">
        <v>0</v>
      </c>
      <c r="J70" s="423">
        <v>0</v>
      </c>
      <c r="K70" s="423">
        <v>0</v>
      </c>
      <c r="L70" s="423">
        <v>0</v>
      </c>
      <c r="M70" s="423">
        <v>0</v>
      </c>
      <c r="N70" s="423">
        <v>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row>
    <row r="71" spans="1:40" ht="48" customHeight="1" x14ac:dyDescent="0.25">
      <c r="A71" s="148"/>
      <c r="B71" s="394" t="s">
        <v>177</v>
      </c>
      <c r="C71" s="395" t="s">
        <v>178</v>
      </c>
      <c r="D71" s="440" t="s">
        <v>93</v>
      </c>
      <c r="E71" s="405">
        <f>E72+E73</f>
        <v>0</v>
      </c>
      <c r="F71" s="405">
        <f t="shared" ref="F71:Y71" si="29">F72+F73</f>
        <v>0</v>
      </c>
      <c r="G71" s="405">
        <f t="shared" si="29"/>
        <v>0</v>
      </c>
      <c r="H71" s="405">
        <f t="shared" si="29"/>
        <v>0</v>
      </c>
      <c r="I71" s="405">
        <f t="shared" si="29"/>
        <v>0</v>
      </c>
      <c r="J71" s="405">
        <f t="shared" si="29"/>
        <v>0</v>
      </c>
      <c r="K71" s="405">
        <f t="shared" si="29"/>
        <v>0</v>
      </c>
      <c r="L71" s="405">
        <f t="shared" si="29"/>
        <v>0</v>
      </c>
      <c r="M71" s="405">
        <f t="shared" si="29"/>
        <v>0</v>
      </c>
      <c r="N71" s="405">
        <f t="shared" si="29"/>
        <v>0</v>
      </c>
      <c r="O71" s="405">
        <f t="shared" si="29"/>
        <v>0</v>
      </c>
      <c r="P71" s="405">
        <f t="shared" si="29"/>
        <v>0</v>
      </c>
      <c r="Q71" s="405">
        <f t="shared" si="29"/>
        <v>0</v>
      </c>
      <c r="R71" s="405">
        <f t="shared" si="29"/>
        <v>0</v>
      </c>
      <c r="S71" s="405">
        <f t="shared" si="29"/>
        <v>0</v>
      </c>
      <c r="T71" s="405">
        <f t="shared" si="29"/>
        <v>0</v>
      </c>
      <c r="U71" s="405">
        <f t="shared" si="29"/>
        <v>0</v>
      </c>
      <c r="V71" s="405">
        <f t="shared" si="29"/>
        <v>0</v>
      </c>
      <c r="W71" s="405">
        <f t="shared" si="29"/>
        <v>0</v>
      </c>
      <c r="X71" s="405">
        <f t="shared" si="29"/>
        <v>0</v>
      </c>
      <c r="Y71" s="405">
        <f t="shared" si="29"/>
        <v>0</v>
      </c>
      <c r="Z71" s="405">
        <f>Z72+Z73</f>
        <v>0</v>
      </c>
      <c r="AA71" s="405">
        <f t="shared" ref="AA71:AM71" si="30">AA72+AA73</f>
        <v>0</v>
      </c>
      <c r="AB71" s="405">
        <f t="shared" si="30"/>
        <v>0</v>
      </c>
      <c r="AC71" s="405">
        <f t="shared" si="30"/>
        <v>0</v>
      </c>
      <c r="AD71" s="405">
        <f t="shared" si="30"/>
        <v>0</v>
      </c>
      <c r="AE71" s="405">
        <f t="shared" si="30"/>
        <v>0</v>
      </c>
      <c r="AF71" s="405">
        <f t="shared" si="30"/>
        <v>0</v>
      </c>
      <c r="AG71" s="405">
        <f t="shared" si="30"/>
        <v>0</v>
      </c>
      <c r="AH71" s="405">
        <f t="shared" si="30"/>
        <v>0</v>
      </c>
      <c r="AI71" s="405">
        <f t="shared" si="30"/>
        <v>0</v>
      </c>
      <c r="AJ71" s="405">
        <f t="shared" si="30"/>
        <v>0</v>
      </c>
      <c r="AK71" s="405">
        <f t="shared" si="30"/>
        <v>0</v>
      </c>
      <c r="AL71" s="405">
        <f t="shared" si="30"/>
        <v>0</v>
      </c>
      <c r="AM71" s="405">
        <f t="shared" si="30"/>
        <v>0</v>
      </c>
    </row>
    <row r="72" spans="1:40" ht="42" customHeight="1" x14ac:dyDescent="0.25">
      <c r="A72" s="148"/>
      <c r="B72" s="421" t="s">
        <v>179</v>
      </c>
      <c r="C72" s="422" t="s">
        <v>180</v>
      </c>
      <c r="D72" s="421" t="s">
        <v>93</v>
      </c>
      <c r="E72" s="423">
        <v>0</v>
      </c>
      <c r="F72" s="423">
        <v>0</v>
      </c>
      <c r="G72" s="423">
        <v>0</v>
      </c>
      <c r="H72" s="423">
        <v>0</v>
      </c>
      <c r="I72" s="423">
        <v>0</v>
      </c>
      <c r="J72" s="423">
        <v>0</v>
      </c>
      <c r="K72" s="423">
        <v>0</v>
      </c>
      <c r="L72" s="423">
        <v>0</v>
      </c>
      <c r="M72" s="423">
        <v>0</v>
      </c>
      <c r="N72" s="423">
        <v>0</v>
      </c>
      <c r="O72" s="423">
        <v>0</v>
      </c>
      <c r="P72" s="423">
        <v>0</v>
      </c>
      <c r="Q72" s="423">
        <v>0</v>
      </c>
      <c r="R72" s="423">
        <v>0</v>
      </c>
      <c r="S72" s="423">
        <v>0</v>
      </c>
      <c r="T72" s="423">
        <v>0</v>
      </c>
      <c r="U72" s="423">
        <v>0</v>
      </c>
      <c r="V72" s="423">
        <v>0</v>
      </c>
      <c r="W72" s="423">
        <v>0</v>
      </c>
      <c r="X72" s="423">
        <v>0</v>
      </c>
      <c r="Y72" s="423">
        <v>0</v>
      </c>
      <c r="Z72" s="423">
        <v>0</v>
      </c>
      <c r="AA72" s="423">
        <v>0</v>
      </c>
      <c r="AB72" s="423">
        <v>0</v>
      </c>
      <c r="AC72" s="423">
        <v>0</v>
      </c>
      <c r="AD72" s="423">
        <v>0</v>
      </c>
      <c r="AE72" s="423">
        <v>0</v>
      </c>
      <c r="AF72" s="423">
        <v>0</v>
      </c>
      <c r="AG72" s="423">
        <v>0</v>
      </c>
      <c r="AH72" s="423">
        <v>0</v>
      </c>
      <c r="AI72" s="423">
        <v>0</v>
      </c>
      <c r="AJ72" s="423">
        <v>0</v>
      </c>
      <c r="AK72" s="423">
        <v>0</v>
      </c>
      <c r="AL72" s="423">
        <v>0</v>
      </c>
      <c r="AM72" s="423">
        <v>0</v>
      </c>
    </row>
    <row r="73" spans="1:40" ht="42" customHeight="1" x14ac:dyDescent="0.25">
      <c r="A73" s="148"/>
      <c r="B73" s="421" t="s">
        <v>181</v>
      </c>
      <c r="C73" s="422" t="s">
        <v>182</v>
      </c>
      <c r="D73" s="421" t="s">
        <v>93</v>
      </c>
      <c r="E73" s="423">
        <v>0</v>
      </c>
      <c r="F73" s="423">
        <v>0</v>
      </c>
      <c r="G73" s="423">
        <v>0</v>
      </c>
      <c r="H73" s="423">
        <v>0</v>
      </c>
      <c r="I73" s="423">
        <v>0</v>
      </c>
      <c r="J73" s="423">
        <v>0</v>
      </c>
      <c r="K73" s="423">
        <v>0</v>
      </c>
      <c r="L73" s="423">
        <v>0</v>
      </c>
      <c r="M73" s="423">
        <v>0</v>
      </c>
      <c r="N73" s="423">
        <v>0</v>
      </c>
      <c r="O73" s="423">
        <v>0</v>
      </c>
      <c r="P73" s="423">
        <v>0</v>
      </c>
      <c r="Q73" s="423">
        <v>0</v>
      </c>
      <c r="R73" s="423">
        <v>0</v>
      </c>
      <c r="S73" s="423">
        <v>0</v>
      </c>
      <c r="T73" s="423">
        <v>0</v>
      </c>
      <c r="U73" s="423">
        <v>0</v>
      </c>
      <c r="V73" s="423">
        <v>0</v>
      </c>
      <c r="W73" s="423">
        <v>0</v>
      </c>
      <c r="X73" s="423">
        <v>0</v>
      </c>
      <c r="Y73" s="423">
        <v>0</v>
      </c>
      <c r="Z73" s="423">
        <v>0</v>
      </c>
      <c r="AA73" s="423">
        <v>0</v>
      </c>
      <c r="AB73" s="423">
        <v>0</v>
      </c>
      <c r="AC73" s="423">
        <v>0</v>
      </c>
      <c r="AD73" s="423">
        <v>0</v>
      </c>
      <c r="AE73" s="423">
        <v>0</v>
      </c>
      <c r="AF73" s="423">
        <v>0</v>
      </c>
      <c r="AG73" s="423">
        <v>0</v>
      </c>
      <c r="AH73" s="423">
        <v>0</v>
      </c>
      <c r="AI73" s="423">
        <v>0</v>
      </c>
      <c r="AJ73" s="423">
        <v>0</v>
      </c>
      <c r="AK73" s="423">
        <v>0</v>
      </c>
      <c r="AL73" s="423">
        <v>0</v>
      </c>
      <c r="AM73" s="423">
        <v>0</v>
      </c>
    </row>
    <row r="74" spans="1:40" ht="48" customHeight="1" x14ac:dyDescent="0.25">
      <c r="A74" s="148"/>
      <c r="B74" s="394" t="s">
        <v>183</v>
      </c>
      <c r="C74" s="395" t="s">
        <v>184</v>
      </c>
      <c r="D74" s="394" t="s">
        <v>93</v>
      </c>
      <c r="E74" s="405">
        <f>SUBTOTAL(9,E75:E80)</f>
        <v>0</v>
      </c>
      <c r="F74" s="405">
        <f t="shared" ref="F74:AM74" si="31">SUBTOTAL(9,F75:F80)</f>
        <v>0</v>
      </c>
      <c r="G74" s="405">
        <f t="shared" si="31"/>
        <v>0</v>
      </c>
      <c r="H74" s="405">
        <f t="shared" si="31"/>
        <v>0</v>
      </c>
      <c r="I74" s="405">
        <f t="shared" si="31"/>
        <v>0</v>
      </c>
      <c r="J74" s="405">
        <f t="shared" si="31"/>
        <v>0</v>
      </c>
      <c r="K74" s="405">
        <f t="shared" si="31"/>
        <v>0</v>
      </c>
      <c r="L74" s="405">
        <f t="shared" si="31"/>
        <v>0</v>
      </c>
      <c r="M74" s="405">
        <f t="shared" si="31"/>
        <v>0</v>
      </c>
      <c r="N74" s="405">
        <f t="shared" si="31"/>
        <v>0</v>
      </c>
      <c r="O74" s="405">
        <f t="shared" si="31"/>
        <v>0</v>
      </c>
      <c r="P74" s="405">
        <f t="shared" si="31"/>
        <v>0</v>
      </c>
      <c r="Q74" s="405">
        <f t="shared" si="31"/>
        <v>0</v>
      </c>
      <c r="R74" s="405">
        <f t="shared" si="31"/>
        <v>0</v>
      </c>
      <c r="S74" s="405">
        <f t="shared" si="31"/>
        <v>0</v>
      </c>
      <c r="T74" s="405">
        <f t="shared" si="31"/>
        <v>0</v>
      </c>
      <c r="U74" s="405">
        <f t="shared" si="31"/>
        <v>0</v>
      </c>
      <c r="V74" s="405">
        <f t="shared" si="31"/>
        <v>0</v>
      </c>
      <c r="W74" s="405">
        <f t="shared" si="31"/>
        <v>0</v>
      </c>
      <c r="X74" s="405">
        <f t="shared" si="31"/>
        <v>0</v>
      </c>
      <c r="Y74" s="405">
        <f t="shared" si="31"/>
        <v>0</v>
      </c>
      <c r="Z74" s="405">
        <f t="shared" si="31"/>
        <v>0</v>
      </c>
      <c r="AA74" s="405">
        <f t="shared" si="31"/>
        <v>50.752500000000005</v>
      </c>
      <c r="AB74" s="405">
        <f t="shared" si="31"/>
        <v>0.55000000000000004</v>
      </c>
      <c r="AC74" s="405">
        <f t="shared" si="31"/>
        <v>0</v>
      </c>
      <c r="AD74" s="405">
        <f t="shared" si="31"/>
        <v>10.304</v>
      </c>
      <c r="AE74" s="405">
        <f t="shared" si="31"/>
        <v>0</v>
      </c>
      <c r="AF74" s="405">
        <f t="shared" si="31"/>
        <v>0</v>
      </c>
      <c r="AG74" s="405">
        <f t="shared" si="31"/>
        <v>0</v>
      </c>
      <c r="AH74" s="405">
        <f t="shared" si="31"/>
        <v>50.752500000000005</v>
      </c>
      <c r="AI74" s="405">
        <f t="shared" si="31"/>
        <v>0.55000000000000004</v>
      </c>
      <c r="AJ74" s="405">
        <f t="shared" si="31"/>
        <v>0</v>
      </c>
      <c r="AK74" s="405">
        <f t="shared" si="31"/>
        <v>10.304</v>
      </c>
      <c r="AL74" s="405">
        <f t="shared" si="31"/>
        <v>0</v>
      </c>
      <c r="AM74" s="405">
        <f t="shared" si="31"/>
        <v>0</v>
      </c>
    </row>
    <row r="75" spans="1:40" ht="33" customHeight="1" x14ac:dyDescent="0.25">
      <c r="B75" s="76" t="s">
        <v>183</v>
      </c>
      <c r="C75" s="399" t="s">
        <v>737</v>
      </c>
      <c r="D75" s="76" t="s">
        <v>736</v>
      </c>
      <c r="E75" s="401"/>
      <c r="F75" s="401"/>
      <c r="G75" s="401"/>
      <c r="H75" s="401"/>
      <c r="I75" s="401"/>
      <c r="J75" s="401"/>
      <c r="K75" s="401"/>
      <c r="L75" s="401"/>
      <c r="M75" s="401"/>
      <c r="N75" s="401"/>
      <c r="O75" s="401"/>
      <c r="P75" s="401"/>
      <c r="Q75" s="401"/>
      <c r="R75" s="401"/>
      <c r="S75" s="401"/>
      <c r="T75" s="401"/>
      <c r="U75" s="401"/>
      <c r="V75" s="401"/>
      <c r="W75" s="401"/>
      <c r="X75" s="401"/>
      <c r="Y75" s="401"/>
      <c r="Z75" s="401"/>
      <c r="AA75" s="402">
        <f>'С № 4'!V72</f>
        <v>5.0458333333333334</v>
      </c>
      <c r="AB75" s="401"/>
      <c r="AC75" s="401"/>
      <c r="AD75" s="402">
        <f>'С № 4'!Y72</f>
        <v>0.84499999999999997</v>
      </c>
      <c r="AE75" s="401"/>
      <c r="AF75" s="401"/>
      <c r="AG75" s="401"/>
      <c r="AH75" s="402">
        <f t="shared" ref="AH75:AH80" si="32">AA75+T75+M75</f>
        <v>5.0458333333333334</v>
      </c>
      <c r="AI75" s="401"/>
      <c r="AJ75" s="401"/>
      <c r="AK75" s="402">
        <f>AD75</f>
        <v>0.84499999999999997</v>
      </c>
      <c r="AL75" s="401"/>
      <c r="AM75" s="401"/>
      <c r="AN75" s="147"/>
    </row>
    <row r="76" spans="1:40" ht="33" customHeight="1" x14ac:dyDescent="0.25">
      <c r="B76" s="76" t="s">
        <v>183</v>
      </c>
      <c r="C76" s="399" t="s">
        <v>1752</v>
      </c>
      <c r="D76" s="76" t="s">
        <v>1708</v>
      </c>
      <c r="E76" s="401"/>
      <c r="F76" s="401"/>
      <c r="G76" s="401"/>
      <c r="H76" s="401"/>
      <c r="I76" s="401"/>
      <c r="J76" s="401"/>
      <c r="K76" s="401"/>
      <c r="L76" s="401"/>
      <c r="M76" s="401"/>
      <c r="N76" s="401"/>
      <c r="O76" s="401"/>
      <c r="P76" s="401"/>
      <c r="Q76" s="401"/>
      <c r="R76" s="401"/>
      <c r="S76" s="401"/>
      <c r="T76" s="401"/>
      <c r="U76" s="401"/>
      <c r="V76" s="401"/>
      <c r="W76" s="401"/>
      <c r="X76" s="401"/>
      <c r="Y76" s="401"/>
      <c r="Z76" s="401"/>
      <c r="AA76" s="402">
        <f>'С № 4'!AC77</f>
        <v>8.7158333333333342</v>
      </c>
      <c r="AB76" s="401"/>
      <c r="AC76" s="401"/>
      <c r="AD76" s="402">
        <f>'С № 4'!AF77</f>
        <v>2.85</v>
      </c>
      <c r="AE76" s="401"/>
      <c r="AF76" s="401"/>
      <c r="AG76" s="401"/>
      <c r="AH76" s="402">
        <f t="shared" si="32"/>
        <v>8.7158333333333342</v>
      </c>
      <c r="AI76" s="401"/>
      <c r="AJ76" s="401"/>
      <c r="AK76" s="402">
        <f>AD76</f>
        <v>2.85</v>
      </c>
      <c r="AL76" s="401"/>
      <c r="AM76" s="401"/>
      <c r="AN76" s="147"/>
    </row>
    <row r="77" spans="1:40" ht="33" customHeight="1" x14ac:dyDescent="0.25">
      <c r="B77" s="76" t="s">
        <v>183</v>
      </c>
      <c r="C77" s="399" t="s">
        <v>738</v>
      </c>
      <c r="D77" s="76" t="s">
        <v>739</v>
      </c>
      <c r="E77" s="401"/>
      <c r="F77" s="401"/>
      <c r="G77" s="401"/>
      <c r="H77" s="401"/>
      <c r="I77" s="401"/>
      <c r="J77" s="401"/>
      <c r="K77" s="401"/>
      <c r="L77" s="401"/>
      <c r="M77" s="401"/>
      <c r="N77" s="401"/>
      <c r="O77" s="401"/>
      <c r="P77" s="401"/>
      <c r="Q77" s="401"/>
      <c r="R77" s="401"/>
      <c r="S77" s="401"/>
      <c r="T77" s="401"/>
      <c r="U77" s="401"/>
      <c r="V77" s="401"/>
      <c r="W77" s="401"/>
      <c r="X77" s="401"/>
      <c r="Y77" s="401"/>
      <c r="Z77" s="401"/>
      <c r="AA77" s="402">
        <f>'С № 4'!V73</f>
        <v>5.8</v>
      </c>
      <c r="AB77" s="401"/>
      <c r="AC77" s="401"/>
      <c r="AD77" s="402">
        <f>'С № 4'!Y73</f>
        <v>3.0329999999999999</v>
      </c>
      <c r="AE77" s="401"/>
      <c r="AF77" s="401"/>
      <c r="AG77" s="401"/>
      <c r="AH77" s="402">
        <f t="shared" si="32"/>
        <v>5.8</v>
      </c>
      <c r="AI77" s="401"/>
      <c r="AJ77" s="401"/>
      <c r="AK77" s="402">
        <f>AD77</f>
        <v>3.0329999999999999</v>
      </c>
      <c r="AL77" s="401"/>
      <c r="AM77" s="401"/>
      <c r="AN77" s="147"/>
    </row>
    <row r="78" spans="1:40" ht="33" customHeight="1" x14ac:dyDescent="0.25">
      <c r="B78" s="76" t="s">
        <v>183</v>
      </c>
      <c r="C78" s="399" t="s">
        <v>721</v>
      </c>
      <c r="D78" s="76" t="s">
        <v>742</v>
      </c>
      <c r="E78" s="401"/>
      <c r="F78" s="401"/>
      <c r="G78" s="401"/>
      <c r="H78" s="401"/>
      <c r="I78" s="401"/>
      <c r="J78" s="401"/>
      <c r="K78" s="401"/>
      <c r="L78" s="401"/>
      <c r="M78" s="401"/>
      <c r="N78" s="401"/>
      <c r="O78" s="401"/>
      <c r="P78" s="401"/>
      <c r="Q78" s="401"/>
      <c r="R78" s="401"/>
      <c r="S78" s="401"/>
      <c r="T78" s="401"/>
      <c r="U78" s="401"/>
      <c r="V78" s="401"/>
      <c r="W78" s="401"/>
      <c r="X78" s="401"/>
      <c r="Y78" s="401"/>
      <c r="Z78" s="401"/>
      <c r="AA78" s="402">
        <f>'С № 4'!V74</f>
        <v>3.7250000000000001</v>
      </c>
      <c r="AB78" s="401"/>
      <c r="AC78" s="401"/>
      <c r="AD78" s="402">
        <f>'С № 4'!Y74</f>
        <v>0.60599999999999998</v>
      </c>
      <c r="AE78" s="401"/>
      <c r="AF78" s="401"/>
      <c r="AG78" s="401"/>
      <c r="AH78" s="402">
        <f t="shared" si="32"/>
        <v>3.7250000000000001</v>
      </c>
      <c r="AI78" s="401"/>
      <c r="AJ78" s="401"/>
      <c r="AK78" s="402">
        <f>AD78</f>
        <v>0.60599999999999998</v>
      </c>
      <c r="AL78" s="401"/>
      <c r="AM78" s="401"/>
      <c r="AN78" s="147"/>
    </row>
    <row r="79" spans="1:40" ht="33" customHeight="1" x14ac:dyDescent="0.25">
      <c r="B79" s="76" t="s">
        <v>183</v>
      </c>
      <c r="C79" s="453" t="s">
        <v>720</v>
      </c>
      <c r="D79" s="647" t="s">
        <v>842</v>
      </c>
      <c r="E79" s="77"/>
      <c r="F79" s="77"/>
      <c r="G79" s="77"/>
      <c r="H79" s="77"/>
      <c r="I79" s="77"/>
      <c r="J79" s="77"/>
      <c r="K79" s="77"/>
      <c r="L79" s="77"/>
      <c r="M79" s="77"/>
      <c r="N79" s="77"/>
      <c r="O79" s="77"/>
      <c r="P79" s="77"/>
      <c r="Q79" s="77"/>
      <c r="R79" s="77"/>
      <c r="S79" s="77"/>
      <c r="T79" s="77"/>
      <c r="U79" s="77"/>
      <c r="V79" s="77"/>
      <c r="W79" s="77"/>
      <c r="X79" s="77"/>
      <c r="Y79" s="77"/>
      <c r="Z79" s="77"/>
      <c r="AA79" s="77">
        <f>'С № 4'!V75</f>
        <v>27.465833333333336</v>
      </c>
      <c r="AB79" s="77">
        <f>'С № 1 (2020)'!E73</f>
        <v>0.55000000000000004</v>
      </c>
      <c r="AC79" s="77"/>
      <c r="AD79" s="77">
        <f>'С № 1 (2020)'!K73</f>
        <v>2.97</v>
      </c>
      <c r="AE79" s="77"/>
      <c r="AF79" s="77"/>
      <c r="AG79" s="77"/>
      <c r="AH79" s="77">
        <f t="shared" si="32"/>
        <v>27.465833333333336</v>
      </c>
      <c r="AI79" s="77">
        <f t="shared" ref="AI79:AM80" si="33">AB79</f>
        <v>0.55000000000000004</v>
      </c>
      <c r="AJ79" s="77">
        <f t="shared" si="33"/>
        <v>0</v>
      </c>
      <c r="AK79" s="77">
        <f t="shared" si="33"/>
        <v>2.97</v>
      </c>
      <c r="AL79" s="77">
        <f t="shared" si="33"/>
        <v>0</v>
      </c>
      <c r="AM79" s="77">
        <f t="shared" si="33"/>
        <v>0</v>
      </c>
      <c r="AN79" s="147"/>
    </row>
    <row r="80" spans="1:40" ht="33" customHeight="1" x14ac:dyDescent="0.25">
      <c r="B80" s="76" t="s">
        <v>183</v>
      </c>
      <c r="C80" s="453" t="s">
        <v>719</v>
      </c>
      <c r="D80" s="647" t="s">
        <v>843</v>
      </c>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f t="shared" si="32"/>
        <v>0</v>
      </c>
      <c r="AI80" s="77">
        <f t="shared" si="33"/>
        <v>0</v>
      </c>
      <c r="AJ80" s="77">
        <f t="shared" si="33"/>
        <v>0</v>
      </c>
      <c r="AK80" s="77">
        <f t="shared" si="33"/>
        <v>0</v>
      </c>
      <c r="AL80" s="77">
        <f t="shared" si="33"/>
        <v>0</v>
      </c>
      <c r="AM80" s="77">
        <f t="shared" si="33"/>
        <v>0</v>
      </c>
      <c r="AN80" s="147"/>
    </row>
    <row r="81" spans="1:39" ht="48" customHeight="1" x14ac:dyDescent="0.25">
      <c r="A81" s="148"/>
      <c r="B81" s="394" t="s">
        <v>185</v>
      </c>
      <c r="C81" s="395" t="s">
        <v>186</v>
      </c>
      <c r="D81" s="394" t="s">
        <v>93</v>
      </c>
      <c r="E81" s="405">
        <v>0</v>
      </c>
      <c r="F81" s="405">
        <v>0</v>
      </c>
      <c r="G81" s="405">
        <v>0</v>
      </c>
      <c r="H81" s="405">
        <v>0</v>
      </c>
      <c r="I81" s="405">
        <v>0</v>
      </c>
      <c r="J81" s="405">
        <v>0</v>
      </c>
      <c r="K81" s="405">
        <v>0</v>
      </c>
      <c r="L81" s="405">
        <v>0</v>
      </c>
      <c r="M81" s="405">
        <v>0</v>
      </c>
      <c r="N81" s="405">
        <v>0</v>
      </c>
      <c r="O81" s="405">
        <v>0</v>
      </c>
      <c r="P81" s="405">
        <v>0</v>
      </c>
      <c r="Q81" s="405">
        <v>0</v>
      </c>
      <c r="R81" s="405">
        <v>0</v>
      </c>
      <c r="S81" s="405">
        <v>0</v>
      </c>
      <c r="T81" s="405">
        <v>0</v>
      </c>
      <c r="U81" s="405">
        <v>0</v>
      </c>
      <c r="V81" s="405">
        <v>0</v>
      </c>
      <c r="W81" s="405">
        <v>0</v>
      </c>
      <c r="X81" s="405">
        <v>0</v>
      </c>
      <c r="Y81" s="405">
        <v>0</v>
      </c>
      <c r="Z81" s="405">
        <v>0</v>
      </c>
      <c r="AA81" s="405">
        <v>0</v>
      </c>
      <c r="AB81" s="405">
        <v>0</v>
      </c>
      <c r="AC81" s="405">
        <v>0</v>
      </c>
      <c r="AD81" s="405">
        <v>0</v>
      </c>
      <c r="AE81" s="405">
        <v>0</v>
      </c>
      <c r="AF81" s="405">
        <v>0</v>
      </c>
      <c r="AG81" s="405">
        <v>0</v>
      </c>
      <c r="AH81" s="405">
        <v>0</v>
      </c>
      <c r="AI81" s="405">
        <v>0</v>
      </c>
      <c r="AJ81" s="405">
        <v>0</v>
      </c>
      <c r="AK81" s="405">
        <v>0</v>
      </c>
      <c r="AL81" s="405">
        <v>0</v>
      </c>
      <c r="AM81" s="405">
        <v>0</v>
      </c>
    </row>
    <row r="82" spans="1:39" ht="48" customHeight="1" x14ac:dyDescent="0.25">
      <c r="A82" s="148"/>
      <c r="B82" s="394" t="s">
        <v>187</v>
      </c>
      <c r="C82" s="395" t="s">
        <v>188</v>
      </c>
      <c r="D82" s="394" t="s">
        <v>93</v>
      </c>
      <c r="E82" s="396">
        <f>SUBTOTAL(9,E83:E87)</f>
        <v>0</v>
      </c>
      <c r="F82" s="396">
        <f t="shared" ref="F82:AM82" si="34">SUBTOTAL(9,F83:F87)</f>
        <v>0</v>
      </c>
      <c r="G82" s="396">
        <f t="shared" si="34"/>
        <v>0</v>
      </c>
      <c r="H82" s="396">
        <f t="shared" si="34"/>
        <v>0</v>
      </c>
      <c r="I82" s="396">
        <f t="shared" si="34"/>
        <v>0</v>
      </c>
      <c r="J82" s="396">
        <f t="shared" si="34"/>
        <v>0</v>
      </c>
      <c r="K82" s="396">
        <f t="shared" si="34"/>
        <v>0</v>
      </c>
      <c r="L82" s="396">
        <f t="shared" si="34"/>
        <v>0</v>
      </c>
      <c r="M82" s="396">
        <f t="shared" si="34"/>
        <v>0</v>
      </c>
      <c r="N82" s="396">
        <f t="shared" si="34"/>
        <v>0</v>
      </c>
      <c r="O82" s="396">
        <f t="shared" si="34"/>
        <v>0</v>
      </c>
      <c r="P82" s="396">
        <f t="shared" si="34"/>
        <v>0</v>
      </c>
      <c r="Q82" s="396">
        <f t="shared" si="34"/>
        <v>0</v>
      </c>
      <c r="R82" s="396">
        <f t="shared" si="34"/>
        <v>0</v>
      </c>
      <c r="S82" s="396">
        <f t="shared" si="34"/>
        <v>0</v>
      </c>
      <c r="T82" s="396">
        <f t="shared" si="34"/>
        <v>0</v>
      </c>
      <c r="U82" s="396">
        <f t="shared" si="34"/>
        <v>0</v>
      </c>
      <c r="V82" s="396">
        <f t="shared" si="34"/>
        <v>0</v>
      </c>
      <c r="W82" s="396">
        <f t="shared" si="34"/>
        <v>0</v>
      </c>
      <c r="X82" s="396">
        <f t="shared" si="34"/>
        <v>0</v>
      </c>
      <c r="Y82" s="396">
        <f t="shared" si="34"/>
        <v>0</v>
      </c>
      <c r="Z82" s="396">
        <f t="shared" si="34"/>
        <v>0</v>
      </c>
      <c r="AA82" s="396">
        <f t="shared" si="34"/>
        <v>7.5833333333333339</v>
      </c>
      <c r="AB82" s="396">
        <f t="shared" si="34"/>
        <v>0</v>
      </c>
      <c r="AC82" s="396">
        <f t="shared" si="34"/>
        <v>0</v>
      </c>
      <c r="AD82" s="396">
        <f t="shared" si="34"/>
        <v>0</v>
      </c>
      <c r="AE82" s="396">
        <f t="shared" si="34"/>
        <v>0</v>
      </c>
      <c r="AF82" s="396">
        <f t="shared" si="34"/>
        <v>0</v>
      </c>
      <c r="AG82" s="396">
        <f t="shared" si="34"/>
        <v>0</v>
      </c>
      <c r="AH82" s="396">
        <f t="shared" si="34"/>
        <v>7.5833333333333339</v>
      </c>
      <c r="AI82" s="396">
        <f t="shared" si="34"/>
        <v>0</v>
      </c>
      <c r="AJ82" s="396">
        <f t="shared" si="34"/>
        <v>0</v>
      </c>
      <c r="AK82" s="396">
        <f t="shared" si="34"/>
        <v>0</v>
      </c>
      <c r="AL82" s="396">
        <f t="shared" si="34"/>
        <v>0</v>
      </c>
      <c r="AM82" s="396">
        <f t="shared" si="34"/>
        <v>0</v>
      </c>
    </row>
    <row r="83" spans="1:39" ht="29.25" hidden="1" customHeight="1" thickBot="1" x14ac:dyDescent="0.3">
      <c r="A83" s="148"/>
      <c r="B83" s="412" t="s">
        <v>189</v>
      </c>
      <c r="C83" s="491" t="s">
        <v>190</v>
      </c>
      <c r="D83" s="413" t="s">
        <v>190</v>
      </c>
      <c r="E83" s="78">
        <v>0</v>
      </c>
      <c r="F83" s="79">
        <v>0</v>
      </c>
      <c r="G83" s="78">
        <v>0</v>
      </c>
      <c r="H83" s="78">
        <v>0</v>
      </c>
      <c r="I83" s="78">
        <v>0</v>
      </c>
      <c r="J83" s="78">
        <v>0</v>
      </c>
      <c r="K83" s="78">
        <v>0</v>
      </c>
      <c r="L83" s="78">
        <v>0</v>
      </c>
      <c r="M83" s="79">
        <v>0</v>
      </c>
      <c r="N83" s="78">
        <v>0</v>
      </c>
      <c r="O83" s="78">
        <v>0</v>
      </c>
      <c r="P83" s="78">
        <v>0</v>
      </c>
      <c r="Q83" s="78">
        <v>0</v>
      </c>
      <c r="R83" s="78">
        <v>0</v>
      </c>
      <c r="S83" s="78">
        <v>0</v>
      </c>
      <c r="T83" s="79">
        <v>0</v>
      </c>
      <c r="U83" s="78">
        <v>0</v>
      </c>
      <c r="V83" s="78">
        <v>0</v>
      </c>
      <c r="W83" s="78">
        <v>0</v>
      </c>
      <c r="X83" s="78">
        <v>0</v>
      </c>
      <c r="Y83" s="78">
        <v>0</v>
      </c>
      <c r="Z83" s="78">
        <v>0</v>
      </c>
      <c r="AA83" s="79">
        <v>0</v>
      </c>
      <c r="AB83" s="78">
        <v>0</v>
      </c>
      <c r="AC83" s="78">
        <v>0</v>
      </c>
      <c r="AD83" s="78">
        <v>0</v>
      </c>
      <c r="AE83" s="78">
        <v>0</v>
      </c>
      <c r="AF83" s="78">
        <v>0</v>
      </c>
      <c r="AG83" s="78">
        <f t="shared" ref="AG83:AM83" si="35">Z83</f>
        <v>0</v>
      </c>
      <c r="AH83" s="79">
        <f t="shared" si="35"/>
        <v>0</v>
      </c>
      <c r="AI83" s="78">
        <f t="shared" si="35"/>
        <v>0</v>
      </c>
      <c r="AJ83" s="78">
        <f t="shared" si="35"/>
        <v>0</v>
      </c>
      <c r="AK83" s="78">
        <f t="shared" si="35"/>
        <v>0</v>
      </c>
      <c r="AL83" s="78">
        <f t="shared" si="35"/>
        <v>0</v>
      </c>
      <c r="AM83" s="78">
        <f t="shared" si="35"/>
        <v>0</v>
      </c>
    </row>
    <row r="84" spans="1:39" ht="33" customHeight="1" x14ac:dyDescent="0.25">
      <c r="A84" s="148"/>
      <c r="B84" s="209" t="s">
        <v>187</v>
      </c>
      <c r="C84" s="492" t="s">
        <v>722</v>
      </c>
      <c r="D84" s="712" t="s">
        <v>844</v>
      </c>
      <c r="E84" s="492"/>
      <c r="F84" s="492"/>
      <c r="G84" s="492"/>
      <c r="H84" s="492"/>
      <c r="I84" s="492"/>
      <c r="J84" s="492"/>
      <c r="K84" s="492"/>
      <c r="L84" s="492"/>
      <c r="M84" s="492"/>
      <c r="N84" s="492"/>
      <c r="O84" s="492"/>
      <c r="P84" s="492"/>
      <c r="Q84" s="492"/>
      <c r="R84" s="492"/>
      <c r="S84" s="492"/>
      <c r="T84" s="492"/>
      <c r="U84" s="492"/>
      <c r="V84" s="492"/>
      <c r="W84" s="492"/>
      <c r="X84" s="492"/>
      <c r="Y84" s="492"/>
      <c r="Z84" s="492"/>
      <c r="AA84" s="204">
        <f>'С № 4'!V86</f>
        <v>0.125</v>
      </c>
      <c r="AB84" s="492"/>
      <c r="AC84" s="492"/>
      <c r="AD84" s="492"/>
      <c r="AE84" s="492"/>
      <c r="AF84" s="492"/>
      <c r="AG84" s="492"/>
      <c r="AH84" s="204">
        <f>AA84+T84+M84</f>
        <v>0.125</v>
      </c>
      <c r="AI84" s="492"/>
      <c r="AJ84" s="492"/>
      <c r="AK84" s="492"/>
      <c r="AL84" s="492"/>
      <c r="AM84" s="492"/>
    </row>
    <row r="85" spans="1:39" ht="33" customHeight="1" x14ac:dyDescent="0.25">
      <c r="B85" s="209" t="s">
        <v>187</v>
      </c>
      <c r="C85" s="492" t="s">
        <v>723</v>
      </c>
      <c r="D85" s="712" t="s">
        <v>845</v>
      </c>
      <c r="E85" s="492"/>
      <c r="F85" s="492"/>
      <c r="G85" s="492"/>
      <c r="H85" s="492"/>
      <c r="I85" s="492"/>
      <c r="J85" s="492"/>
      <c r="K85" s="492"/>
      <c r="L85" s="492"/>
      <c r="M85" s="492"/>
      <c r="N85" s="492"/>
      <c r="O85" s="492"/>
      <c r="P85" s="492"/>
      <c r="Q85" s="492"/>
      <c r="R85" s="492"/>
      <c r="S85" s="492"/>
      <c r="T85" s="492"/>
      <c r="U85" s="492"/>
      <c r="V85" s="492"/>
      <c r="W85" s="492"/>
      <c r="X85" s="492"/>
      <c r="Y85" s="492"/>
      <c r="Z85" s="492"/>
      <c r="AA85" s="204">
        <f>'С № 4'!V87</f>
        <v>0.125</v>
      </c>
      <c r="AB85" s="492"/>
      <c r="AC85" s="492"/>
      <c r="AD85" s="492"/>
      <c r="AE85" s="492"/>
      <c r="AF85" s="492"/>
      <c r="AG85" s="492"/>
      <c r="AH85" s="204">
        <f>AA85+T85+M85</f>
        <v>0.125</v>
      </c>
      <c r="AI85" s="492"/>
      <c r="AJ85" s="492"/>
      <c r="AK85" s="492"/>
      <c r="AL85" s="492"/>
      <c r="AM85" s="492"/>
    </row>
    <row r="86" spans="1:39" ht="33" customHeight="1" x14ac:dyDescent="0.25">
      <c r="B86" s="209" t="s">
        <v>187</v>
      </c>
      <c r="C86" s="492" t="s">
        <v>1709</v>
      </c>
      <c r="D86" s="712" t="s">
        <v>1710</v>
      </c>
      <c r="E86" s="492"/>
      <c r="F86" s="492"/>
      <c r="G86" s="492"/>
      <c r="H86" s="492"/>
      <c r="I86" s="492"/>
      <c r="J86" s="492"/>
      <c r="K86" s="492"/>
      <c r="L86" s="492"/>
      <c r="M86" s="492"/>
      <c r="N86" s="492"/>
      <c r="O86" s="492"/>
      <c r="P86" s="492"/>
      <c r="Q86" s="492"/>
      <c r="R86" s="492"/>
      <c r="S86" s="492"/>
      <c r="T86" s="492"/>
      <c r="U86" s="492"/>
      <c r="V86" s="492"/>
      <c r="W86" s="492"/>
      <c r="X86" s="492"/>
      <c r="Y86" s="492"/>
      <c r="Z86" s="492"/>
      <c r="AA86" s="204">
        <f>'С № 4'!AC89</f>
        <v>6.666666666666667</v>
      </c>
      <c r="AB86" s="492"/>
      <c r="AC86" s="492"/>
      <c r="AD86" s="492"/>
      <c r="AE86" s="492"/>
      <c r="AF86" s="492"/>
      <c r="AG86" s="492"/>
      <c r="AH86" s="204">
        <f>AA86+T86+M86</f>
        <v>6.666666666666667</v>
      </c>
      <c r="AI86" s="492"/>
      <c r="AJ86" s="492"/>
      <c r="AK86" s="492"/>
      <c r="AL86" s="492"/>
      <c r="AM86" s="492"/>
    </row>
    <row r="87" spans="1:39" ht="33" customHeight="1" x14ac:dyDescent="0.25">
      <c r="B87" s="209" t="s">
        <v>187</v>
      </c>
      <c r="C87" s="493" t="s">
        <v>724</v>
      </c>
      <c r="D87" s="712" t="s">
        <v>846</v>
      </c>
      <c r="E87" s="492"/>
      <c r="F87" s="492"/>
      <c r="G87" s="492"/>
      <c r="H87" s="492"/>
      <c r="I87" s="492"/>
      <c r="J87" s="492"/>
      <c r="K87" s="492"/>
      <c r="L87" s="492"/>
      <c r="M87" s="492"/>
      <c r="N87" s="492"/>
      <c r="O87" s="492"/>
      <c r="P87" s="492"/>
      <c r="Q87" s="492"/>
      <c r="R87" s="492"/>
      <c r="S87" s="492"/>
      <c r="T87" s="492"/>
      <c r="U87" s="492"/>
      <c r="V87" s="492"/>
      <c r="W87" s="492"/>
      <c r="X87" s="492"/>
      <c r="Y87" s="492"/>
      <c r="Z87" s="492"/>
      <c r="AA87" s="204">
        <f>'С № 4'!V88</f>
        <v>0.66666666666666674</v>
      </c>
      <c r="AB87" s="492"/>
      <c r="AC87" s="492"/>
      <c r="AD87" s="492"/>
      <c r="AE87" s="492"/>
      <c r="AF87" s="492"/>
      <c r="AG87" s="492"/>
      <c r="AH87" s="204">
        <f>AA87+T87+M87</f>
        <v>0.66666666666666674</v>
      </c>
      <c r="AI87" s="492"/>
      <c r="AJ87" s="492"/>
      <c r="AK87" s="492"/>
      <c r="AL87" s="492"/>
      <c r="AM87" s="492"/>
    </row>
  </sheetData>
  <sheetProtection formatCells="0" formatColumns="0" formatRows="0" insertColumns="0" insertRows="0" insertHyperlinks="0" deleteColumns="0" deleteRows="0" sort="0" autoFilter="0" pivotTables="0"/>
  <autoFilter ref="B22:BP83" xr:uid="{00000000-0009-0000-0000-000006000000}"/>
  <mergeCells count="22">
    <mergeCell ref="B12:AM12"/>
    <mergeCell ref="B4:AM4"/>
    <mergeCell ref="B5:AM5"/>
    <mergeCell ref="B7:AM7"/>
    <mergeCell ref="B8:AM8"/>
    <mergeCell ref="B10:AM10"/>
    <mergeCell ref="B13:AM13"/>
    <mergeCell ref="B17:AM17"/>
    <mergeCell ref="B18:B21"/>
    <mergeCell ref="C18:C21"/>
    <mergeCell ref="D18:D21"/>
    <mergeCell ref="E18:AM18"/>
    <mergeCell ref="E19:K19"/>
    <mergeCell ref="L19:R19"/>
    <mergeCell ref="S19:Y19"/>
    <mergeCell ref="Z19:AF19"/>
    <mergeCell ref="AG19:AM19"/>
    <mergeCell ref="F20:K20"/>
    <mergeCell ref="M20:R20"/>
    <mergeCell ref="T20:Y20"/>
    <mergeCell ref="AA20:AF20"/>
    <mergeCell ref="AH20:AM20"/>
  </mergeCells>
  <conditionalFormatting sqref="B55 E68:Z68 AB68:AF68 E83:AM83 E46:AM46 E55:AM55 B42:B47">
    <cfRule type="containsText" dxfId="1782" priority="327" operator="containsText" text="Наименование инвестиционного проекта">
      <formula>NOT(ISERROR(SEARCH("Наименование инвестиционного проекта",B42)))</formula>
    </cfRule>
  </conditionalFormatting>
  <conditionalFormatting sqref="B71:C71 B72:D78 D23:D32 C42:D45 B56:D57 B53:D54 D66:D67 C47:D47 D58:D60 B61:D63 B68:D70 B65:D65 B81:D82 B79:B80">
    <cfRule type="containsText" dxfId="1781" priority="347" operator="containsText" text="Наименование инвестиционного проекта">
      <formula>NOT(ISERROR(SEARCH("Наименование инвестиционного проекта",B23)))</formula>
    </cfRule>
  </conditionalFormatting>
  <conditionalFormatting sqref="B71:C71 D66:D67 B68:D70 B61:D63 D58:D60 B47:D47 B56:D57 D23:D32 B55 E68:Z68 AB68:AF68 D83:AM83 E46:AM46 E55:AM55 B65:D65 B46 B41:D45 B53:D54 B72:D82">
    <cfRule type="cellIs" dxfId="1780" priority="346" operator="equal">
      <formula>0</formula>
    </cfRule>
  </conditionalFormatting>
  <conditionalFormatting sqref="D46">
    <cfRule type="containsText" dxfId="1779" priority="344" operator="containsText" text="Наименование инвестиционного проекта">
      <formula>NOT(ISERROR(SEARCH("Наименование инвестиционного проекта",D46)))</formula>
    </cfRule>
  </conditionalFormatting>
  <conditionalFormatting sqref="D46">
    <cfRule type="cellIs" dxfId="1778" priority="343" operator="equal">
      <formula>0</formula>
    </cfRule>
  </conditionalFormatting>
  <conditionalFormatting sqref="D55">
    <cfRule type="containsText" dxfId="1777" priority="342" operator="containsText" text="Наименование инвестиционного проекта">
      <formula>NOT(ISERROR(SEARCH("Наименование инвестиционного проекта",D55)))</formula>
    </cfRule>
  </conditionalFormatting>
  <conditionalFormatting sqref="D55">
    <cfRule type="cellIs" dxfId="1776" priority="341" operator="equal">
      <formula>0</formula>
    </cfRule>
  </conditionalFormatting>
  <conditionalFormatting sqref="B23:C23 B32:C32 B31">
    <cfRule type="cellIs" dxfId="1775" priority="340" operator="equal">
      <formula>0</formula>
    </cfRule>
  </conditionalFormatting>
  <conditionalFormatting sqref="B23">
    <cfRule type="cellIs" dxfId="1774" priority="338" operator="equal">
      <formula>0</formula>
    </cfRule>
    <cfRule type="cellIs" dxfId="1773" priority="339" operator="equal">
      <formula>0</formula>
    </cfRule>
  </conditionalFormatting>
  <conditionalFormatting sqref="D33:D35 B33:B35">
    <cfRule type="cellIs" dxfId="1772" priority="337" operator="equal">
      <formula>0</formula>
    </cfRule>
  </conditionalFormatting>
  <conditionalFormatting sqref="B36 D36 B37:D40">
    <cfRule type="cellIs" dxfId="1771" priority="336" operator="equal">
      <formula>0</formula>
    </cfRule>
  </conditionalFormatting>
  <conditionalFormatting sqref="B58:C58">
    <cfRule type="cellIs" dxfId="1770" priority="334" operator="equal">
      <formula>0</formula>
    </cfRule>
  </conditionalFormatting>
  <conditionalFormatting sqref="B58:C58">
    <cfRule type="cellIs" dxfId="1769" priority="333" operator="equal">
      <formula>0</formula>
    </cfRule>
  </conditionalFormatting>
  <conditionalFormatting sqref="B59:C60">
    <cfRule type="cellIs" dxfId="1768" priority="332" operator="equal">
      <formula>0</formula>
    </cfRule>
  </conditionalFormatting>
  <conditionalFormatting sqref="B59:C60">
    <cfRule type="cellIs" dxfId="1767" priority="331" operator="equal">
      <formula>0</formula>
    </cfRule>
  </conditionalFormatting>
  <conditionalFormatting sqref="C33:C35">
    <cfRule type="cellIs" dxfId="1766" priority="330" operator="equal">
      <formula>0</formula>
    </cfRule>
  </conditionalFormatting>
  <conditionalFormatting sqref="C36">
    <cfRule type="cellIs" dxfId="1765" priority="329" operator="equal">
      <formula>0</formula>
    </cfRule>
  </conditionalFormatting>
  <conditionalFormatting sqref="C30:C31">
    <cfRule type="cellIs" dxfId="1764" priority="328" operator="equal">
      <formula>0</formula>
    </cfRule>
  </conditionalFormatting>
  <conditionalFormatting sqref="B66:C66">
    <cfRule type="cellIs" dxfId="1763" priority="326" operator="equal">
      <formula>0</formula>
    </cfRule>
  </conditionalFormatting>
  <conditionalFormatting sqref="B66:C66">
    <cfRule type="cellIs" dxfId="1762" priority="325" operator="equal">
      <formula>0</formula>
    </cfRule>
  </conditionalFormatting>
  <conditionalFormatting sqref="B67:C67">
    <cfRule type="cellIs" dxfId="1761" priority="324" operator="equal">
      <formula>0</formula>
    </cfRule>
  </conditionalFormatting>
  <conditionalFormatting sqref="B67:C67">
    <cfRule type="cellIs" dxfId="1760" priority="323" operator="equal">
      <formula>0</formula>
    </cfRule>
  </conditionalFormatting>
  <conditionalFormatting sqref="D71">
    <cfRule type="cellIs" dxfId="1759" priority="322" operator="equal">
      <formula>0</formula>
    </cfRule>
  </conditionalFormatting>
  <conditionalFormatting sqref="AA39:AA40 AA23:AA29 AA32 AA36 AA43:AA45 AA53:AA54 AH23:AH29 AG36 AM36 AG39:AG40 AM39:AM40 AH53:AH54 AH57:AH58 AA57:AA58 AA65:AA68 AH65:AH67 AA70:AA73 AA60:AA63 AH60:AH63 AA81 AA75:AA78">
    <cfRule type="cellIs" dxfId="1758" priority="321" operator="equal">
      <formula>0</formula>
    </cfRule>
  </conditionalFormatting>
  <conditionalFormatting sqref="AA39:AA40 AA36 AA43:AA45 AA53:AA54 AG36 AM36 AG39:AG40 AM39:AM40 AH53:AH54 AH57:AH58 AA57:AA58 AA65:AA68 AH65:AH67 AA70:AA73 AA60:AA63 AH60:AH63 AA81 AA75:AA78">
    <cfRule type="containsText" dxfId="1757" priority="320" operator="containsText" text="Наименование инвестиционного проекта">
      <formula>NOT(ISERROR(SEARCH("Наименование инвестиционного проекта",AA36)))</formula>
    </cfRule>
  </conditionalFormatting>
  <conditionalFormatting sqref="AA30:AA31">
    <cfRule type="cellIs" dxfId="1756" priority="319" operator="equal">
      <formula>0</formula>
    </cfRule>
  </conditionalFormatting>
  <conditionalFormatting sqref="AA23:AA32 AH23:AH29">
    <cfRule type="cellIs" dxfId="1755" priority="317" operator="equal">
      <formula>0</formula>
    </cfRule>
    <cfRule type="cellIs" dxfId="1754" priority="318" operator="equal">
      <formula>0</formula>
    </cfRule>
  </conditionalFormatting>
  <conditionalFormatting sqref="AA39:AA40 AA23:AA32 AA36 AA43:AA45 AH23:AH29 AG36 AM36 AG39:AG40 AM39:AM40 AH53:AH54 AA53:AA55 E68:AF68 AA57:AA58 AH57:AH58 E83:AM83 E46:AM46 E55:Z55 AB55:AM55 AH65:AH67 AA65:AA67 AA70:AA73 AH60:AH63 AA60:AA63 AA81 AA75:AA78">
    <cfRule type="cellIs" dxfId="1753" priority="316" operator="equal">
      <formula>0</formula>
    </cfRule>
  </conditionalFormatting>
  <conditionalFormatting sqref="AA39:AA40 AA23:AA32 AA36 AA43:AA45 AH23:AH29 AG36 AM36 AG39:AG40 AM39:AM40 AH53:AH54 AA53:AA55 E68:AF68 AA57:AA58 AH57:AH58 E83:AM83 E46:AM46 E55:Z55 AB55:AM55 AH65:AH67 AA65:AA67 AA70:AA73 AH60:AH63 AA60:AA63 AA81 AA75:AA78">
    <cfRule type="cellIs" dxfId="1752" priority="315" operator="equal">
      <formula>0</formula>
    </cfRule>
  </conditionalFormatting>
  <conditionalFormatting sqref="AA34:AA35">
    <cfRule type="containsText" dxfId="1751" priority="314" operator="containsText" text="Наименование инвестиционного проекта">
      <formula>NOT(ISERROR(SEARCH("Наименование инвестиционного проекта",AA34)))</formula>
    </cfRule>
  </conditionalFormatting>
  <conditionalFormatting sqref="AA34:AA35">
    <cfRule type="cellIs" dxfId="1750" priority="313" operator="equal">
      <formula>0</formula>
    </cfRule>
  </conditionalFormatting>
  <conditionalFormatting sqref="AA34:AA35">
    <cfRule type="cellIs" dxfId="1749" priority="312" operator="equal">
      <formula>0</formula>
    </cfRule>
  </conditionalFormatting>
  <conditionalFormatting sqref="AA34:AA35">
    <cfRule type="cellIs" dxfId="1748" priority="311" operator="equal">
      <formula>0</formula>
    </cfRule>
  </conditionalFormatting>
  <conditionalFormatting sqref="AA37:AA38">
    <cfRule type="containsText" dxfId="1747" priority="310" operator="containsText" text="Наименование инвестиционного проекта">
      <formula>NOT(ISERROR(SEARCH("Наименование инвестиционного проекта",AA37)))</formula>
    </cfRule>
  </conditionalFormatting>
  <conditionalFormatting sqref="AA37:AA38">
    <cfRule type="cellIs" dxfId="1746" priority="309" operator="equal">
      <formula>0</formula>
    </cfRule>
  </conditionalFormatting>
  <conditionalFormatting sqref="AA37:AA38">
    <cfRule type="cellIs" dxfId="1745" priority="308" operator="equal">
      <formula>0</formula>
    </cfRule>
  </conditionalFormatting>
  <conditionalFormatting sqref="AA37:AA38">
    <cfRule type="cellIs" dxfId="1744" priority="307" operator="equal">
      <formula>0</formula>
    </cfRule>
  </conditionalFormatting>
  <conditionalFormatting sqref="AA56 AH56">
    <cfRule type="containsText" dxfId="1743" priority="306" operator="containsText" text="Наименование инвестиционного проекта">
      <formula>NOT(ISERROR(SEARCH("Наименование инвестиционного проекта",AA56)))</formula>
    </cfRule>
  </conditionalFormatting>
  <conditionalFormatting sqref="AA56 AH56">
    <cfRule type="cellIs" dxfId="1742" priority="305" operator="equal">
      <formula>0</formula>
    </cfRule>
  </conditionalFormatting>
  <conditionalFormatting sqref="AA56 AH56">
    <cfRule type="cellIs" dxfId="1741" priority="304" operator="equal">
      <formula>0</formula>
    </cfRule>
  </conditionalFormatting>
  <conditionalFormatting sqref="AA56 AH56">
    <cfRule type="cellIs" dxfId="1740" priority="303" operator="equal">
      <formula>0</formula>
    </cfRule>
  </conditionalFormatting>
  <conditionalFormatting sqref="AA42">
    <cfRule type="containsText" dxfId="1739" priority="302" operator="containsText" text="Наименование инвестиционного проекта">
      <formula>NOT(ISERROR(SEARCH("Наименование инвестиционного проекта",AA42)))</formula>
    </cfRule>
  </conditionalFormatting>
  <conditionalFormatting sqref="AA42">
    <cfRule type="cellIs" dxfId="1738" priority="301" operator="equal">
      <formula>0</formula>
    </cfRule>
  </conditionalFormatting>
  <conditionalFormatting sqref="AA42">
    <cfRule type="cellIs" dxfId="1737" priority="300" operator="equal">
      <formula>0</formula>
    </cfRule>
  </conditionalFormatting>
  <conditionalFormatting sqref="AA42">
    <cfRule type="cellIs" dxfId="1736" priority="299" operator="equal">
      <formula>0</formula>
    </cfRule>
  </conditionalFormatting>
  <conditionalFormatting sqref="Z39:Z40 Z70:Z73 Z32 Z36 Z43:Z45 Z53:Z54 AG53:AG54 Z57:Z58 AG57:AG58 AG65:AG67 Z65:Z67 Z75:Z78 AG60:AG63 Z60:Z63 Z81">
    <cfRule type="cellIs" dxfId="1735" priority="298" operator="equal">
      <formula>0</formula>
    </cfRule>
  </conditionalFormatting>
  <conditionalFormatting sqref="Z39:Z40 Z70:Z73 Z36 Z43:Z45 Z53:Z54 AG53:AG54 Z57:Z58 AG57:AG58 AG65:AG67 Z65:Z67 Z75:Z78 AG60:AG63 Z60:Z63 Z81">
    <cfRule type="containsText" dxfId="1734" priority="297" operator="containsText" text="Наименование инвестиционного проекта">
      <formula>NOT(ISERROR(SEARCH("Наименование инвестиционного проекта",Z36)))</formula>
    </cfRule>
  </conditionalFormatting>
  <conditionalFormatting sqref="Z30:Z31">
    <cfRule type="cellIs" dxfId="1733" priority="296" operator="equal">
      <formula>0</formula>
    </cfRule>
  </conditionalFormatting>
  <conditionalFormatting sqref="Z30:Z32">
    <cfRule type="cellIs" dxfId="1732" priority="294" operator="equal">
      <formula>0</formula>
    </cfRule>
    <cfRule type="cellIs" dxfId="1731" priority="295" operator="equal">
      <formula>0</formula>
    </cfRule>
  </conditionalFormatting>
  <conditionalFormatting sqref="Z39:Z40 Z70:Z73 Z30:Z32 Z36 Z43:Z45 Z53:Z54 AG53:AG54 Z57:Z58 AG57:AG58 AG65:AG67 Z65:Z67 Z75:Z78 AG60:AG63 Z60:Z63 Z81">
    <cfRule type="cellIs" dxfId="1730" priority="293" operator="equal">
      <formula>0</formula>
    </cfRule>
  </conditionalFormatting>
  <conditionalFormatting sqref="Z39:Z40 Z70:Z73 Z30:Z32 Z36 Z43:Z45 Z53:Z54 AG53:AG54 Z57:Z58 AG57:AG58 AG65:AG67 Z65:Z67 Z75:Z78 AG60:AG63 Z60:Z63 Z81">
    <cfRule type="cellIs" dxfId="1729" priority="292" operator="equal">
      <formula>0</formula>
    </cfRule>
  </conditionalFormatting>
  <conditionalFormatting sqref="Z34:Z35">
    <cfRule type="containsText" dxfId="1728" priority="291" operator="containsText" text="Наименование инвестиционного проекта">
      <formula>NOT(ISERROR(SEARCH("Наименование инвестиционного проекта",Z34)))</formula>
    </cfRule>
  </conditionalFormatting>
  <conditionalFormatting sqref="Z34:Z35">
    <cfRule type="cellIs" dxfId="1727" priority="290" operator="equal">
      <formula>0</formula>
    </cfRule>
  </conditionalFormatting>
  <conditionalFormatting sqref="Z34:Z35">
    <cfRule type="cellIs" dxfId="1726" priority="289" operator="equal">
      <formula>0</formula>
    </cfRule>
  </conditionalFormatting>
  <conditionalFormatting sqref="Z34:Z35">
    <cfRule type="cellIs" dxfId="1725" priority="288" operator="equal">
      <formula>0</formula>
    </cfRule>
  </conditionalFormatting>
  <conditionalFormatting sqref="Z37:Z38">
    <cfRule type="containsText" dxfId="1724" priority="287" operator="containsText" text="Наименование инвестиционного проекта">
      <formula>NOT(ISERROR(SEARCH("Наименование инвестиционного проекта",Z37)))</formula>
    </cfRule>
  </conditionalFormatting>
  <conditionalFormatting sqref="Z37:Z38">
    <cfRule type="cellIs" dxfId="1723" priority="286" operator="equal">
      <formula>0</formula>
    </cfRule>
  </conditionalFormatting>
  <conditionalFormatting sqref="Z37:Z38">
    <cfRule type="cellIs" dxfId="1722" priority="285" operator="equal">
      <formula>0</formula>
    </cfRule>
  </conditionalFormatting>
  <conditionalFormatting sqref="Z37:Z38">
    <cfRule type="cellIs" dxfId="1721" priority="284" operator="equal">
      <formula>0</formula>
    </cfRule>
  </conditionalFormatting>
  <conditionalFormatting sqref="Z56 AG56">
    <cfRule type="containsText" dxfId="1720" priority="283" operator="containsText" text="Наименование инвестиционного проекта">
      <formula>NOT(ISERROR(SEARCH("Наименование инвестиционного проекта",Z56)))</formula>
    </cfRule>
  </conditionalFormatting>
  <conditionalFormatting sqref="Z56 AG56">
    <cfRule type="cellIs" dxfId="1719" priority="282" operator="equal">
      <formula>0</formula>
    </cfRule>
  </conditionalFormatting>
  <conditionalFormatting sqref="Z56 AG56">
    <cfRule type="cellIs" dxfId="1718" priority="281" operator="equal">
      <formula>0</formula>
    </cfRule>
  </conditionalFormatting>
  <conditionalFormatting sqref="Z56 AG56">
    <cfRule type="cellIs" dxfId="1717" priority="280" operator="equal">
      <formula>0</formula>
    </cfRule>
  </conditionalFormatting>
  <conditionalFormatting sqref="Z42">
    <cfRule type="containsText" dxfId="1716" priority="279" operator="containsText" text="Наименование инвестиционного проекта">
      <formula>NOT(ISERROR(SEARCH("Наименование инвестиционного проекта",Z42)))</formula>
    </cfRule>
  </conditionalFormatting>
  <conditionalFormatting sqref="Z42">
    <cfRule type="cellIs" dxfId="1715" priority="278" operator="equal">
      <formula>0</formula>
    </cfRule>
  </conditionalFormatting>
  <conditionalFormatting sqref="Z42">
    <cfRule type="cellIs" dxfId="1714" priority="277" operator="equal">
      <formula>0</formula>
    </cfRule>
  </conditionalFormatting>
  <conditionalFormatting sqref="Z42">
    <cfRule type="cellIs" dxfId="1713" priority="276" operator="equal">
      <formula>0</formula>
    </cfRule>
  </conditionalFormatting>
  <conditionalFormatting sqref="Z23:Z29 AG23:AG29">
    <cfRule type="cellIs" dxfId="1712" priority="275" operator="equal">
      <formula>0</formula>
    </cfRule>
  </conditionalFormatting>
  <conditionalFormatting sqref="Z23:Z29 AG23:AG29">
    <cfRule type="cellIs" dxfId="1711" priority="273" operator="equal">
      <formula>0</formula>
    </cfRule>
    <cfRule type="cellIs" dxfId="1710" priority="274" operator="equal">
      <formula>0</formula>
    </cfRule>
  </conditionalFormatting>
  <conditionalFormatting sqref="Z23:Z29 AG23:AG29">
    <cfRule type="cellIs" dxfId="1709" priority="272" operator="equal">
      <formula>0</formula>
    </cfRule>
  </conditionalFormatting>
  <conditionalFormatting sqref="Z23:Z29 AG23:AG29">
    <cfRule type="cellIs" dxfId="1708" priority="271" operator="equal">
      <formula>0</formula>
    </cfRule>
  </conditionalFormatting>
  <conditionalFormatting sqref="AB39:AF40 AB23:AF29 AB36:AF36 AB53:AF54 AB32:AM32 AI23:AM29 AH36:AL36 AH39:AL40 AI53:AM54 AG68:AM68 AB43:AM45 AB57:AF58 AI57:AM58 AG34:AM35 AI65:AM67 AB65:AF67 AB70:AM73 AI60:AM63 AB60:AF63 AB81:AM81 AB75:AM78">
    <cfRule type="cellIs" dxfId="1707" priority="270" operator="equal">
      <formula>0</formula>
    </cfRule>
  </conditionalFormatting>
  <conditionalFormatting sqref="AB39:AF40 AB36:AF36 AB53:AF54 AH36:AL36 AH39:AL40 AI53:AM54 AG68:AM68 AB43:AM45 AB57:AF58 AI57:AM58 AG34:AM35 AI65:AM67 AB65:AF67 AB70:AM73 AI60:AM63 AB60:AF63 AB81:AM81 AB75:AM78">
    <cfRule type="containsText" dxfId="1706" priority="269" operator="containsText" text="Наименование инвестиционного проекта">
      <formula>NOT(ISERROR(SEARCH("Наименование инвестиционного проекта",AB34)))</formula>
    </cfRule>
  </conditionalFormatting>
  <conditionalFormatting sqref="AB30:AM31">
    <cfRule type="cellIs" dxfId="1705" priority="268" operator="equal">
      <formula>0</formula>
    </cfRule>
  </conditionalFormatting>
  <conditionalFormatting sqref="AB23:AF32 AG30:AM32 AI23:AM29">
    <cfRule type="cellIs" dxfId="1704" priority="266" operator="equal">
      <formula>0</formula>
    </cfRule>
    <cfRule type="cellIs" dxfId="1703" priority="267" operator="equal">
      <formula>0</formula>
    </cfRule>
  </conditionalFormatting>
  <conditionalFormatting sqref="AB39:AF40 AB23:AF32 AB36:AF36 AB53:AF54 AI23:AM29 AH36:AL36 AH39:AL40 AI53:AM54 AG68:AM68 AB43:AM45 AB57:AF58 AI57:AM58 AG30:AM32 AG34:AM35 AI65:AM67 AB65:AF67 AB70:AM73 AI60:AM63 AB60:AF63 AB81:AM81 AB75:AM78">
    <cfRule type="cellIs" dxfId="1702" priority="265" operator="equal">
      <formula>0</formula>
    </cfRule>
  </conditionalFormatting>
  <conditionalFormatting sqref="AB39:AF40 AB23:AF32 AB36:AF36 AB53:AF54 AI23:AM29 AH36:AL36 AH39:AL40 AI53:AM54 AG68:AM68 AB43:AM45 AB57:AF58 AI57:AM58 AG30:AM32 AG34:AM35 AI65:AM67 AB65:AF67 AB70:AM73 AI60:AM63 AB60:AF63 AB81:AM81 AB75:AM78">
    <cfRule type="cellIs" dxfId="1701" priority="264" operator="equal">
      <formula>0</formula>
    </cfRule>
  </conditionalFormatting>
  <conditionalFormatting sqref="AB34:AF35">
    <cfRule type="containsText" dxfId="1700" priority="263" operator="containsText" text="Наименование инвестиционного проекта">
      <formula>NOT(ISERROR(SEARCH("Наименование инвестиционного проекта",AB34)))</formula>
    </cfRule>
  </conditionalFormatting>
  <conditionalFormatting sqref="AB34:AF35">
    <cfRule type="cellIs" dxfId="1699" priority="262" operator="equal">
      <formula>0</formula>
    </cfRule>
  </conditionalFormatting>
  <conditionalFormatting sqref="AB34:AF35">
    <cfRule type="cellIs" dxfId="1698" priority="261" operator="equal">
      <formula>0</formula>
    </cfRule>
  </conditionalFormatting>
  <conditionalFormatting sqref="AB34:AF35">
    <cfRule type="cellIs" dxfId="1697" priority="260" operator="equal">
      <formula>0</formula>
    </cfRule>
  </conditionalFormatting>
  <conditionalFormatting sqref="AB37:AM38">
    <cfRule type="containsText" dxfId="1696" priority="259" operator="containsText" text="Наименование инвестиционного проекта">
      <formula>NOT(ISERROR(SEARCH("Наименование инвестиционного проекта",AB37)))</formula>
    </cfRule>
  </conditionalFormatting>
  <conditionalFormatting sqref="AB37:AM38">
    <cfRule type="cellIs" dxfId="1695" priority="258" operator="equal">
      <formula>0</formula>
    </cfRule>
  </conditionalFormatting>
  <conditionalFormatting sqref="AB37:AM38">
    <cfRule type="cellIs" dxfId="1694" priority="257" operator="equal">
      <formula>0</formula>
    </cfRule>
  </conditionalFormatting>
  <conditionalFormatting sqref="AB37:AM38">
    <cfRule type="cellIs" dxfId="1693" priority="256" operator="equal">
      <formula>0</formula>
    </cfRule>
  </conditionalFormatting>
  <conditionalFormatting sqref="AB56:AF56 AI56:AM56">
    <cfRule type="containsText" dxfId="1692" priority="255" operator="containsText" text="Наименование инвестиционного проекта">
      <formula>NOT(ISERROR(SEARCH("Наименование инвестиционного проекта",AB56)))</formula>
    </cfRule>
  </conditionalFormatting>
  <conditionalFormatting sqref="AB56:AF56 AI56:AM56">
    <cfRule type="cellIs" dxfId="1691" priority="254" operator="equal">
      <formula>0</formula>
    </cfRule>
  </conditionalFormatting>
  <conditionalFormatting sqref="AB56:AF56 AI56:AM56">
    <cfRule type="cellIs" dxfId="1690" priority="253" operator="equal">
      <formula>0</formula>
    </cfRule>
  </conditionalFormatting>
  <conditionalFormatting sqref="AB56:AF56 AI56:AM56">
    <cfRule type="cellIs" dxfId="1689" priority="252" operator="equal">
      <formula>0</formula>
    </cfRule>
  </conditionalFormatting>
  <conditionalFormatting sqref="AB42:AM42">
    <cfRule type="containsText" dxfId="1688" priority="251" operator="containsText" text="Наименование инвестиционного проекта">
      <formula>NOT(ISERROR(SEARCH("Наименование инвестиционного проекта",AB42)))</formula>
    </cfRule>
  </conditionalFormatting>
  <conditionalFormatting sqref="AB42:AM42">
    <cfRule type="cellIs" dxfId="1687" priority="250" operator="equal">
      <formula>0</formula>
    </cfRule>
  </conditionalFormatting>
  <conditionalFormatting sqref="AB42:AM42">
    <cfRule type="cellIs" dxfId="1686" priority="249" operator="equal">
      <formula>0</formula>
    </cfRule>
  </conditionalFormatting>
  <conditionalFormatting sqref="AB42:AM42">
    <cfRule type="cellIs" dxfId="1685" priority="248" operator="equal">
      <formula>0</formula>
    </cfRule>
  </conditionalFormatting>
  <conditionalFormatting sqref="E39:L40 E70:L71 E32:L32 E36:L36 E43:L45 E53:L54 N43:S45 N36:S36 N32:S32 N70:S71 N53:S54 N39:S40 U39:Y40 U70:Y71 U32:Y32 U36:Y36 U43:Y45 U53:Y54 E57:L58 N57:S58 U57:Y58 U65:Y67 N65:S67 E65:L67 E82:AM82 U60:Y63 N60:S63 E60:L63 E59:AM59">
    <cfRule type="cellIs" dxfId="1684" priority="247" operator="equal">
      <formula>0</formula>
    </cfRule>
  </conditionalFormatting>
  <conditionalFormatting sqref="E39:L40 E70:L71 E36:L36 E43:L45 E53:L54 N43:S45 N36:S36 N70:S71 N53:S54 N39:S40 U39:Y40 U70:Y71 U36:Y36 U43:Y45 U53:Y54 E57:L58 N57:S58 U57:Y58 U65:Y67 N65:S67 E65:L67 E82:AM82 U60:Y63 N60:S63 E60:L63 E59:AM59">
    <cfRule type="containsText" dxfId="1683" priority="246" operator="containsText" text="Наименование инвестиционного проекта">
      <formula>NOT(ISERROR(SEARCH("Наименование инвестиционного проекта",E36)))</formula>
    </cfRule>
  </conditionalFormatting>
  <conditionalFormatting sqref="E30:L31 N30:S31 U30:Y31">
    <cfRule type="cellIs" dxfId="1682" priority="245" operator="equal">
      <formula>0</formula>
    </cfRule>
  </conditionalFormatting>
  <conditionalFormatting sqref="E30:L32 N30:S32 U30:Y32">
    <cfRule type="cellIs" dxfId="1681" priority="243" operator="equal">
      <formula>0</formula>
    </cfRule>
    <cfRule type="cellIs" dxfId="1680" priority="244" operator="equal">
      <formula>0</formula>
    </cfRule>
  </conditionalFormatting>
  <conditionalFormatting sqref="E39:L40 E70:L71 E30:L32 E36:L36 E43:L45 E53:L54 N43:S45 N36:S36 N30:S32 N70:S71 N53:S54 N39:S40 U39:Y40 U70:Y71 U30:Y32 U36:Y36 U43:Y45 U53:Y54 E57:L58 N57:S58 U57:Y58 U65:Y67 N65:S67 E65:L67 E82:AM82 U60:Y63 N60:S63 E60:L63 E59:AM59">
    <cfRule type="cellIs" dxfId="1679" priority="242" operator="equal">
      <formula>0</formula>
    </cfRule>
  </conditionalFormatting>
  <conditionalFormatting sqref="E39:L40 E70:L71 E30:L32 E36:L36 E43:L45 E53:L54 N43:S45 N36:S36 N30:S32 N70:S71 N53:S54 N39:S40 U39:Y40 U70:Y71 U30:Y32 U36:Y36 U43:Y45 U53:Y54 E57:L58 N57:S58 U57:Y58 U65:Y67 N65:S67 E65:L67 E82:AM82 U60:Y63 N60:S63 E60:L63 E59:AM59">
    <cfRule type="cellIs" dxfId="1678" priority="241" operator="equal">
      <formula>0</formula>
    </cfRule>
  </conditionalFormatting>
  <conditionalFormatting sqref="U24:Y29 E24:S29">
    <cfRule type="cellIs" dxfId="1677" priority="240" operator="equal">
      <formula>0</formula>
    </cfRule>
  </conditionalFormatting>
  <conditionalFormatting sqref="U24:Y29 E24:S29">
    <cfRule type="cellIs" dxfId="1676" priority="238" operator="equal">
      <formula>0</formula>
    </cfRule>
    <cfRule type="cellIs" dxfId="1675" priority="239" operator="equal">
      <formula>0</formula>
    </cfRule>
  </conditionalFormatting>
  <conditionalFormatting sqref="U24:Y29 E24:S29">
    <cfRule type="cellIs" dxfId="1674" priority="237" operator="equal">
      <formula>0</formula>
    </cfRule>
  </conditionalFormatting>
  <conditionalFormatting sqref="U24:Y29 E24:S29">
    <cfRule type="cellIs" dxfId="1673" priority="236" operator="equal">
      <formula>0</formula>
    </cfRule>
  </conditionalFormatting>
  <conditionalFormatting sqref="N23:S23 U23:Y23 E23:L23">
    <cfRule type="cellIs" dxfId="1672" priority="235" operator="equal">
      <formula>0</formula>
    </cfRule>
  </conditionalFormatting>
  <conditionalFormatting sqref="N23:S23 U23:Y23 E23:L23">
    <cfRule type="cellIs" dxfId="1671" priority="233" operator="equal">
      <formula>0</formula>
    </cfRule>
    <cfRule type="cellIs" dxfId="1670" priority="234" operator="equal">
      <formula>0</formula>
    </cfRule>
  </conditionalFormatting>
  <conditionalFormatting sqref="N23:S23 U23:Y23 E23:L23">
    <cfRule type="cellIs" dxfId="1669" priority="232" operator="equal">
      <formula>0</formula>
    </cfRule>
  </conditionalFormatting>
  <conditionalFormatting sqref="N23:S23 U23:Y23 E23:L23">
    <cfRule type="cellIs" dxfId="1668" priority="231" operator="equal">
      <formula>0</formula>
    </cfRule>
  </conditionalFormatting>
  <conditionalFormatting sqref="E34:L35 N34:S35 U34:Y35">
    <cfRule type="containsText" dxfId="1667" priority="230" operator="containsText" text="Наименование инвестиционного проекта">
      <formula>NOT(ISERROR(SEARCH("Наименование инвестиционного проекта",E34)))</formula>
    </cfRule>
  </conditionalFormatting>
  <conditionalFormatting sqref="U34:Y35 N34:S35 E34:L35">
    <cfRule type="cellIs" dxfId="1666" priority="229" operator="equal">
      <formula>0</formula>
    </cfRule>
  </conditionalFormatting>
  <conditionalFormatting sqref="U34:Y35 N34:S35 E34:L35">
    <cfRule type="cellIs" dxfId="1665" priority="228" operator="equal">
      <formula>0</formula>
    </cfRule>
  </conditionalFormatting>
  <conditionalFormatting sqref="U34:Y35 N34:S35 E34:L35">
    <cfRule type="cellIs" dxfId="1664" priority="227" operator="equal">
      <formula>0</formula>
    </cfRule>
  </conditionalFormatting>
  <conditionalFormatting sqref="E37:L38 N37:S38 U37:Y38">
    <cfRule type="containsText" dxfId="1663" priority="226" operator="containsText" text="Наименование инвестиционного проекта">
      <formula>NOT(ISERROR(SEARCH("Наименование инвестиционного проекта",E37)))</formula>
    </cfRule>
  </conditionalFormatting>
  <conditionalFormatting sqref="E37:L38 N37:S38 U37:Y38">
    <cfRule type="cellIs" dxfId="1662" priority="225" operator="equal">
      <formula>0</formula>
    </cfRule>
  </conditionalFormatting>
  <conditionalFormatting sqref="E37:L38 N37:S38 U37:Y38">
    <cfRule type="cellIs" dxfId="1661" priority="224" operator="equal">
      <formula>0</formula>
    </cfRule>
  </conditionalFormatting>
  <conditionalFormatting sqref="E37:L38 N37:S38 U37:Y38">
    <cfRule type="cellIs" dxfId="1660" priority="223" operator="equal">
      <formula>0</formula>
    </cfRule>
  </conditionalFormatting>
  <conditionalFormatting sqref="E56:L56 N56:S56 U56:Y56">
    <cfRule type="containsText" dxfId="1659" priority="222" operator="containsText" text="Наименование инвестиционного проекта">
      <formula>NOT(ISERROR(SEARCH("Наименование инвестиционного проекта",E56)))</formula>
    </cfRule>
  </conditionalFormatting>
  <conditionalFormatting sqref="E56:L56 N56:S56 U56:Y56">
    <cfRule type="cellIs" dxfId="1658" priority="221" operator="equal">
      <formula>0</formula>
    </cfRule>
  </conditionalFormatting>
  <conditionalFormatting sqref="E56:L56 N56:S56 U56:Y56">
    <cfRule type="cellIs" dxfId="1657" priority="220" operator="equal">
      <formula>0</formula>
    </cfRule>
  </conditionalFormatting>
  <conditionalFormatting sqref="E56:L56 N56:S56 U56:Y56">
    <cfRule type="cellIs" dxfId="1656" priority="219" operator="equal">
      <formula>0</formula>
    </cfRule>
  </conditionalFormatting>
  <conditionalFormatting sqref="U75:Y78 E75:K78 N75:R78 N81:R81 E81:K81 U81:Y81 E74:AM74">
    <cfRule type="containsText" dxfId="1655" priority="214" operator="containsText" text="Наименование инвестиционного проекта">
      <formula>NOT(ISERROR(SEARCH("Наименование инвестиционного проекта",E74)))</formula>
    </cfRule>
  </conditionalFormatting>
  <conditionalFormatting sqref="U75:Y78 E75:K78 N75:R78 N81:R81 E81:K81 U81:Y81 E74:AM74">
    <cfRule type="cellIs" dxfId="1654" priority="213" operator="equal">
      <formula>0</formula>
    </cfRule>
  </conditionalFormatting>
  <conditionalFormatting sqref="U75:Y78 E75:K78 N75:R78 N81:R81 E81:K81 U81:Y81 E74:AM74">
    <cfRule type="cellIs" dxfId="1653" priority="212" operator="equal">
      <formula>0</formula>
    </cfRule>
  </conditionalFormatting>
  <conditionalFormatting sqref="U75:Y78 E75:K78 N75:R78 N81:R81 E81:K81 U81:Y81 E74:AM74">
    <cfRule type="cellIs" dxfId="1652" priority="211" operator="equal">
      <formula>0</formula>
    </cfRule>
  </conditionalFormatting>
  <conditionalFormatting sqref="E72:L73 N72:S73 U72:Y73">
    <cfRule type="containsText" dxfId="1651" priority="218" operator="containsText" text="Наименование инвестиционного проекта">
      <formula>NOT(ISERROR(SEARCH("Наименование инвестиционного проекта",E72)))</formula>
    </cfRule>
  </conditionalFormatting>
  <conditionalFormatting sqref="E72:L73 N72:S73 U72:Y73">
    <cfRule type="cellIs" dxfId="1650" priority="217" operator="equal">
      <formula>0</formula>
    </cfRule>
  </conditionalFormatting>
  <conditionalFormatting sqref="E72:L73 N72:S73 U72:Y73">
    <cfRule type="cellIs" dxfId="1649" priority="216" operator="equal">
      <formula>0</formula>
    </cfRule>
  </conditionalFormatting>
  <conditionalFormatting sqref="E72:L73 N72:S73 U72:Y73">
    <cfRule type="cellIs" dxfId="1648" priority="215" operator="equal">
      <formula>0</formula>
    </cfRule>
  </conditionalFormatting>
  <conditionalFormatting sqref="E42:L42 N42:S42 U42:Y42">
    <cfRule type="containsText" dxfId="1647" priority="210" operator="containsText" text="Наименование инвестиционного проекта">
      <formula>NOT(ISERROR(SEARCH("Наименование инвестиционного проекта",E42)))</formula>
    </cfRule>
  </conditionalFormatting>
  <conditionalFormatting sqref="E42:L42 N42:S42 U42:Y42">
    <cfRule type="cellIs" dxfId="1646" priority="209" operator="equal">
      <formula>0</formula>
    </cfRule>
  </conditionalFormatting>
  <conditionalFormatting sqref="E42:L42 N42:S42 U42:Y42">
    <cfRule type="cellIs" dxfId="1645" priority="208" operator="equal">
      <formula>0</formula>
    </cfRule>
  </conditionalFormatting>
  <conditionalFormatting sqref="E42:L42 N42:S42 U42:Y42">
    <cfRule type="cellIs" dxfId="1644" priority="207" operator="equal">
      <formula>0</formula>
    </cfRule>
  </conditionalFormatting>
  <conditionalFormatting sqref="S75:S78 L75:L78 L81 S81">
    <cfRule type="containsText" dxfId="1643" priority="202" operator="containsText" text="Наименование инвестиционного проекта">
      <formula>NOT(ISERROR(SEARCH("Наименование инвестиционного проекта",L75)))</formula>
    </cfRule>
  </conditionalFormatting>
  <conditionalFormatting sqref="S75:S78 L75:L78 L81 S81">
    <cfRule type="cellIs" dxfId="1642" priority="201" operator="equal">
      <formula>0</formula>
    </cfRule>
  </conditionalFormatting>
  <conditionalFormatting sqref="S75:S78 L75:L78 L81 S81">
    <cfRule type="cellIs" dxfId="1641" priority="200" operator="equal">
      <formula>0</formula>
    </cfRule>
  </conditionalFormatting>
  <conditionalFormatting sqref="S75:S78 L75:L78 L81 S81">
    <cfRule type="cellIs" dxfId="1640" priority="199" operator="equal">
      <formula>0</formula>
    </cfRule>
  </conditionalFormatting>
  <conditionalFormatting sqref="M39:M40 M70:M71 M32 M36 M43:M45 M53:M54 M57:M58 M65:M67 M60:M63">
    <cfRule type="cellIs" dxfId="1639" priority="198" operator="equal">
      <formula>0</formula>
    </cfRule>
  </conditionalFormatting>
  <conditionalFormatting sqref="M39:M40 M70:M71 M36 M43:M45 M53:M54 M57:M58 M65:M67 M60:M63">
    <cfRule type="containsText" dxfId="1638" priority="197" operator="containsText" text="Наименование инвестиционного проекта">
      <formula>NOT(ISERROR(SEARCH("Наименование инвестиционного проекта",M36)))</formula>
    </cfRule>
  </conditionalFormatting>
  <conditionalFormatting sqref="M30:M31">
    <cfRule type="cellIs" dxfId="1637" priority="196" operator="equal">
      <formula>0</formula>
    </cfRule>
  </conditionalFormatting>
  <conditionalFormatting sqref="M30:M32">
    <cfRule type="cellIs" dxfId="1636" priority="194" operator="equal">
      <formula>0</formula>
    </cfRule>
    <cfRule type="cellIs" dxfId="1635" priority="195" operator="equal">
      <formula>0</formula>
    </cfRule>
  </conditionalFormatting>
  <conditionalFormatting sqref="M39:M40 M70:M71 M30:M32 M36 M43:M45 M53:M54 M57:M58 M65:M67 M60:M63">
    <cfRule type="cellIs" dxfId="1634" priority="193" operator="equal">
      <formula>0</formula>
    </cfRule>
  </conditionalFormatting>
  <conditionalFormatting sqref="M39:M40 M70:M71 M30:M32 M36 M43:M45 M53:M54 M57:M58 M65:M67 M60:M63">
    <cfRule type="cellIs" dxfId="1633" priority="192" operator="equal">
      <formula>0</formula>
    </cfRule>
  </conditionalFormatting>
  <conditionalFormatting sqref="M23">
    <cfRule type="cellIs" dxfId="1632" priority="191" operator="equal">
      <formula>0</formula>
    </cfRule>
  </conditionalFormatting>
  <conditionalFormatting sqref="M23">
    <cfRule type="cellIs" dxfId="1631" priority="189" operator="equal">
      <formula>0</formula>
    </cfRule>
    <cfRule type="cellIs" dxfId="1630" priority="190" operator="equal">
      <formula>0</formula>
    </cfRule>
  </conditionalFormatting>
  <conditionalFormatting sqref="M23">
    <cfRule type="cellIs" dxfId="1629" priority="188" operator="equal">
      <formula>0</formula>
    </cfRule>
  </conditionalFormatting>
  <conditionalFormatting sqref="M23">
    <cfRule type="cellIs" dxfId="1628" priority="187" operator="equal">
      <formula>0</formula>
    </cfRule>
  </conditionalFormatting>
  <conditionalFormatting sqref="M34:M35">
    <cfRule type="containsText" dxfId="1627" priority="186" operator="containsText" text="Наименование инвестиционного проекта">
      <formula>NOT(ISERROR(SEARCH("Наименование инвестиционного проекта",M34)))</formula>
    </cfRule>
  </conditionalFormatting>
  <conditionalFormatting sqref="M34:M35">
    <cfRule type="cellIs" dxfId="1626" priority="185" operator="equal">
      <formula>0</formula>
    </cfRule>
  </conditionalFormatting>
  <conditionalFormatting sqref="M34:M35">
    <cfRule type="cellIs" dxfId="1625" priority="184" operator="equal">
      <formula>0</formula>
    </cfRule>
  </conditionalFormatting>
  <conditionalFormatting sqref="M34:M35">
    <cfRule type="cellIs" dxfId="1624" priority="183" operator="equal">
      <formula>0</formula>
    </cfRule>
  </conditionalFormatting>
  <conditionalFormatting sqref="M37:M38">
    <cfRule type="containsText" dxfId="1623" priority="182" operator="containsText" text="Наименование инвестиционного проекта">
      <formula>NOT(ISERROR(SEARCH("Наименование инвестиционного проекта",M37)))</formula>
    </cfRule>
  </conditionalFormatting>
  <conditionalFormatting sqref="M37:M38">
    <cfRule type="cellIs" dxfId="1622" priority="181" operator="equal">
      <formula>0</formula>
    </cfRule>
  </conditionalFormatting>
  <conditionalFormatting sqref="M37:M38">
    <cfRule type="cellIs" dxfId="1621" priority="180" operator="equal">
      <formula>0</formula>
    </cfRule>
  </conditionalFormatting>
  <conditionalFormatting sqref="M37:M38">
    <cfRule type="cellIs" dxfId="1620" priority="179" operator="equal">
      <formula>0</formula>
    </cfRule>
  </conditionalFormatting>
  <conditionalFormatting sqref="M56">
    <cfRule type="containsText" dxfId="1619" priority="178" operator="containsText" text="Наименование инвестиционного проекта">
      <formula>NOT(ISERROR(SEARCH("Наименование инвестиционного проекта",M56)))</formula>
    </cfRule>
  </conditionalFormatting>
  <conditionalFormatting sqref="M56">
    <cfRule type="cellIs" dxfId="1618" priority="177" operator="equal">
      <formula>0</formula>
    </cfRule>
  </conditionalFormatting>
  <conditionalFormatting sqref="M56">
    <cfRule type="cellIs" dxfId="1617" priority="176" operator="equal">
      <formula>0</formula>
    </cfRule>
  </conditionalFormatting>
  <conditionalFormatting sqref="M56">
    <cfRule type="cellIs" dxfId="1616" priority="175" operator="equal">
      <formula>0</formula>
    </cfRule>
  </conditionalFormatting>
  <conditionalFormatting sqref="M75:M78 M81">
    <cfRule type="containsText" dxfId="1615" priority="170" operator="containsText" text="Наименование инвестиционного проекта">
      <formula>NOT(ISERROR(SEARCH("Наименование инвестиционного проекта",M75)))</formula>
    </cfRule>
  </conditionalFormatting>
  <conditionalFormatting sqref="M75:M78 M81">
    <cfRule type="cellIs" dxfId="1614" priority="169" operator="equal">
      <formula>0</formula>
    </cfRule>
  </conditionalFormatting>
  <conditionalFormatting sqref="M75:M78 M81">
    <cfRule type="cellIs" dxfId="1613" priority="168" operator="equal">
      <formula>0</formula>
    </cfRule>
  </conditionalFormatting>
  <conditionalFormatting sqref="M75:M78 M81">
    <cfRule type="cellIs" dxfId="1612" priority="167" operator="equal">
      <formula>0</formula>
    </cfRule>
  </conditionalFormatting>
  <conditionalFormatting sqref="M72:M73">
    <cfRule type="containsText" dxfId="1611" priority="174" operator="containsText" text="Наименование инвестиционного проекта">
      <formula>NOT(ISERROR(SEARCH("Наименование инвестиционного проекта",M72)))</formula>
    </cfRule>
  </conditionalFormatting>
  <conditionalFormatting sqref="M72:M73">
    <cfRule type="cellIs" dxfId="1610" priority="173" operator="equal">
      <formula>0</formula>
    </cfRule>
  </conditionalFormatting>
  <conditionalFormatting sqref="M72:M73">
    <cfRule type="cellIs" dxfId="1609" priority="172" operator="equal">
      <formula>0</formula>
    </cfRule>
  </conditionalFormatting>
  <conditionalFormatting sqref="M72:M73">
    <cfRule type="cellIs" dxfId="1608" priority="171" operator="equal">
      <formula>0</formula>
    </cfRule>
  </conditionalFormatting>
  <conditionalFormatting sqref="M42">
    <cfRule type="containsText" dxfId="1607" priority="166" operator="containsText" text="Наименование инвестиционного проекта">
      <formula>NOT(ISERROR(SEARCH("Наименование инвестиционного проекта",M42)))</formula>
    </cfRule>
  </conditionalFormatting>
  <conditionalFormatting sqref="M42">
    <cfRule type="cellIs" dxfId="1606" priority="165" operator="equal">
      <formula>0</formula>
    </cfRule>
  </conditionalFormatting>
  <conditionalFormatting sqref="M42">
    <cfRule type="cellIs" dxfId="1605" priority="164" operator="equal">
      <formula>0</formula>
    </cfRule>
  </conditionalFormatting>
  <conditionalFormatting sqref="M42">
    <cfRule type="cellIs" dxfId="1604" priority="163" operator="equal">
      <formula>0</formula>
    </cfRule>
  </conditionalFormatting>
  <conditionalFormatting sqref="T39:T40 T70:T71 T32 T36 T43:T45 T53:T54 T57:T58 T65:T67 T60:T63">
    <cfRule type="cellIs" dxfId="1603" priority="162" operator="equal">
      <formula>0</formula>
    </cfRule>
  </conditionalFormatting>
  <conditionalFormatting sqref="T39:T40 T70:T71 T36 T43:T45 T53:T54 T57:T58 T65:T67 T60:T63">
    <cfRule type="containsText" dxfId="1602" priority="161" operator="containsText" text="Наименование инвестиционного проекта">
      <formula>NOT(ISERROR(SEARCH("Наименование инвестиционного проекта",T36)))</formula>
    </cfRule>
  </conditionalFormatting>
  <conditionalFormatting sqref="T30:T31">
    <cfRule type="cellIs" dxfId="1601" priority="160" operator="equal">
      <formula>0</formula>
    </cfRule>
  </conditionalFormatting>
  <conditionalFormatting sqref="T30:T32">
    <cfRule type="cellIs" dxfId="1600" priority="158" operator="equal">
      <formula>0</formula>
    </cfRule>
    <cfRule type="cellIs" dxfId="1599" priority="159" operator="equal">
      <formula>0</formula>
    </cfRule>
  </conditionalFormatting>
  <conditionalFormatting sqref="T39:T40 T70:T71 T30:T32 T36 T43:T45 T53:T54 T57:T58 T65:T67 T60:T63">
    <cfRule type="cellIs" dxfId="1598" priority="157" operator="equal">
      <formula>0</formula>
    </cfRule>
  </conditionalFormatting>
  <conditionalFormatting sqref="T39:T40 T70:T71 T30:T32 T36 T43:T45 T53:T54 T57:T58 T65:T67 T60:T63">
    <cfRule type="cellIs" dxfId="1597" priority="156" operator="equal">
      <formula>0</formula>
    </cfRule>
  </conditionalFormatting>
  <conditionalFormatting sqref="T24:T29">
    <cfRule type="cellIs" dxfId="1596" priority="155" operator="equal">
      <formula>0</formula>
    </cfRule>
  </conditionalFormatting>
  <conditionalFormatting sqref="T24:T29">
    <cfRule type="cellIs" dxfId="1595" priority="153" operator="equal">
      <formula>0</formula>
    </cfRule>
    <cfRule type="cellIs" dxfId="1594" priority="154" operator="equal">
      <formula>0</formula>
    </cfRule>
  </conditionalFormatting>
  <conditionalFormatting sqref="T24:T29">
    <cfRule type="cellIs" dxfId="1593" priority="152" operator="equal">
      <formula>0</formula>
    </cfRule>
  </conditionalFormatting>
  <conditionalFormatting sqref="T24:T29">
    <cfRule type="cellIs" dxfId="1592" priority="151" operator="equal">
      <formula>0</formula>
    </cfRule>
  </conditionalFormatting>
  <conditionalFormatting sqref="T23">
    <cfRule type="cellIs" dxfId="1591" priority="150" operator="equal">
      <formula>0</formula>
    </cfRule>
  </conditionalFormatting>
  <conditionalFormatting sqref="T23">
    <cfRule type="cellIs" dxfId="1590" priority="148" operator="equal">
      <formula>0</formula>
    </cfRule>
    <cfRule type="cellIs" dxfId="1589" priority="149" operator="equal">
      <formula>0</formula>
    </cfRule>
  </conditionalFormatting>
  <conditionalFormatting sqref="T23">
    <cfRule type="cellIs" dxfId="1588" priority="147" operator="equal">
      <formula>0</formula>
    </cfRule>
  </conditionalFormatting>
  <conditionalFormatting sqref="T23">
    <cfRule type="cellIs" dxfId="1587" priority="146" operator="equal">
      <formula>0</formula>
    </cfRule>
  </conditionalFormatting>
  <conditionalFormatting sqref="T34:T35">
    <cfRule type="containsText" dxfId="1586" priority="145" operator="containsText" text="Наименование инвестиционного проекта">
      <formula>NOT(ISERROR(SEARCH("Наименование инвестиционного проекта",T34)))</formula>
    </cfRule>
  </conditionalFormatting>
  <conditionalFormatting sqref="T34:T35">
    <cfRule type="cellIs" dxfId="1585" priority="144" operator="equal">
      <formula>0</formula>
    </cfRule>
  </conditionalFormatting>
  <conditionalFormatting sqref="T34:T35">
    <cfRule type="cellIs" dxfId="1584" priority="143" operator="equal">
      <formula>0</formula>
    </cfRule>
  </conditionalFormatting>
  <conditionalFormatting sqref="T34:T35">
    <cfRule type="cellIs" dxfId="1583" priority="142" operator="equal">
      <formula>0</formula>
    </cfRule>
  </conditionalFormatting>
  <conditionalFormatting sqref="T37:T38">
    <cfRule type="containsText" dxfId="1582" priority="141" operator="containsText" text="Наименование инвестиционного проекта">
      <formula>NOT(ISERROR(SEARCH("Наименование инвестиционного проекта",T37)))</formula>
    </cfRule>
  </conditionalFormatting>
  <conditionalFormatting sqref="T37:T38">
    <cfRule type="cellIs" dxfId="1581" priority="140" operator="equal">
      <formula>0</formula>
    </cfRule>
  </conditionalFormatting>
  <conditionalFormatting sqref="T37:T38">
    <cfRule type="cellIs" dxfId="1580" priority="139" operator="equal">
      <formula>0</formula>
    </cfRule>
  </conditionalFormatting>
  <conditionalFormatting sqref="T37:T38">
    <cfRule type="cellIs" dxfId="1579" priority="138" operator="equal">
      <formula>0</formula>
    </cfRule>
  </conditionalFormatting>
  <conditionalFormatting sqref="T56">
    <cfRule type="containsText" dxfId="1578" priority="137" operator="containsText" text="Наименование инвестиционного проекта">
      <formula>NOT(ISERROR(SEARCH("Наименование инвестиционного проекта",T56)))</formula>
    </cfRule>
  </conditionalFormatting>
  <conditionalFormatting sqref="T56">
    <cfRule type="cellIs" dxfId="1577" priority="136" operator="equal">
      <formula>0</formula>
    </cfRule>
  </conditionalFormatting>
  <conditionalFormatting sqref="T56">
    <cfRule type="cellIs" dxfId="1576" priority="135" operator="equal">
      <formula>0</formula>
    </cfRule>
  </conditionalFormatting>
  <conditionalFormatting sqref="T56">
    <cfRule type="cellIs" dxfId="1575" priority="134" operator="equal">
      <formula>0</formula>
    </cfRule>
  </conditionalFormatting>
  <conditionalFormatting sqref="T75:T78 T81">
    <cfRule type="containsText" dxfId="1574" priority="129" operator="containsText" text="Наименование инвестиционного проекта">
      <formula>NOT(ISERROR(SEARCH("Наименование инвестиционного проекта",T75)))</formula>
    </cfRule>
  </conditionalFormatting>
  <conditionalFormatting sqref="T75:T78 T81">
    <cfRule type="cellIs" dxfId="1573" priority="128" operator="equal">
      <formula>0</formula>
    </cfRule>
  </conditionalFormatting>
  <conditionalFormatting sqref="T75:T78 T81">
    <cfRule type="cellIs" dxfId="1572" priority="127" operator="equal">
      <formula>0</formula>
    </cfRule>
  </conditionalFormatting>
  <conditionalFormatting sqref="T75:T78 T81">
    <cfRule type="cellIs" dxfId="1571" priority="126" operator="equal">
      <formula>0</formula>
    </cfRule>
  </conditionalFormatting>
  <conditionalFormatting sqref="T72:T73">
    <cfRule type="containsText" dxfId="1570" priority="133" operator="containsText" text="Наименование инвестиционного проекта">
      <formula>NOT(ISERROR(SEARCH("Наименование инвестиционного проекта",T72)))</formula>
    </cfRule>
  </conditionalFormatting>
  <conditionalFormatting sqref="T72:T73">
    <cfRule type="cellIs" dxfId="1569" priority="132" operator="equal">
      <formula>0</formula>
    </cfRule>
  </conditionalFormatting>
  <conditionalFormatting sqref="T72:T73">
    <cfRule type="cellIs" dxfId="1568" priority="131" operator="equal">
      <formula>0</formula>
    </cfRule>
  </conditionalFormatting>
  <conditionalFormatting sqref="T72:T73">
    <cfRule type="cellIs" dxfId="1567" priority="130" operator="equal">
      <formula>0</formula>
    </cfRule>
  </conditionalFormatting>
  <conditionalFormatting sqref="T42">
    <cfRule type="containsText" dxfId="1566" priority="125" operator="containsText" text="Наименование инвестиционного проекта">
      <formula>NOT(ISERROR(SEARCH("Наименование инвестиционного проекта",T42)))</formula>
    </cfRule>
  </conditionalFormatting>
  <conditionalFormatting sqref="T42">
    <cfRule type="cellIs" dxfId="1565" priority="124" operator="equal">
      <formula>0</formula>
    </cfRule>
  </conditionalFormatting>
  <conditionalFormatting sqref="T42">
    <cfRule type="cellIs" dxfId="1564" priority="123" operator="equal">
      <formula>0</formula>
    </cfRule>
  </conditionalFormatting>
  <conditionalFormatting sqref="T42">
    <cfRule type="cellIs" dxfId="1563" priority="122" operator="equal">
      <formula>0</formula>
    </cfRule>
  </conditionalFormatting>
  <conditionalFormatting sqref="AA69">
    <cfRule type="cellIs" dxfId="1562" priority="117" operator="equal">
      <formula>0</formula>
    </cfRule>
  </conditionalFormatting>
  <conditionalFormatting sqref="AA69">
    <cfRule type="containsText" dxfId="1561" priority="116" operator="containsText" text="Наименование инвестиционного проекта">
      <formula>NOT(ISERROR(SEARCH("Наименование инвестиционного проекта",AA69)))</formula>
    </cfRule>
  </conditionalFormatting>
  <conditionalFormatting sqref="AA69">
    <cfRule type="cellIs" dxfId="1560" priority="115" operator="equal">
      <formula>0</formula>
    </cfRule>
  </conditionalFormatting>
  <conditionalFormatting sqref="AA69">
    <cfRule type="cellIs" dxfId="1559" priority="114" operator="equal">
      <formula>0</formula>
    </cfRule>
  </conditionalFormatting>
  <conditionalFormatting sqref="Z69">
    <cfRule type="cellIs" dxfId="1558" priority="113" operator="equal">
      <formula>0</formula>
    </cfRule>
  </conditionalFormatting>
  <conditionalFormatting sqref="Z69">
    <cfRule type="containsText" dxfId="1557" priority="112" operator="containsText" text="Наименование инвестиционного проекта">
      <formula>NOT(ISERROR(SEARCH("Наименование инвестиционного проекта",Z69)))</formula>
    </cfRule>
  </conditionalFormatting>
  <conditionalFormatting sqref="Z69">
    <cfRule type="cellIs" dxfId="1556" priority="111" operator="equal">
      <formula>0</formula>
    </cfRule>
  </conditionalFormatting>
  <conditionalFormatting sqref="Z69">
    <cfRule type="cellIs" dxfId="1555" priority="110" operator="equal">
      <formula>0</formula>
    </cfRule>
  </conditionalFormatting>
  <conditionalFormatting sqref="AB69:AM69">
    <cfRule type="cellIs" dxfId="1554" priority="109" operator="equal">
      <formula>0</formula>
    </cfRule>
  </conditionalFormatting>
  <conditionalFormatting sqref="AB69:AM69">
    <cfRule type="containsText" dxfId="1553" priority="108" operator="containsText" text="Наименование инвестиционного проекта">
      <formula>NOT(ISERROR(SEARCH("Наименование инвестиционного проекта",AB69)))</formula>
    </cfRule>
  </conditionalFormatting>
  <conditionalFormatting sqref="AB69:AM69">
    <cfRule type="cellIs" dxfId="1552" priority="107" operator="equal">
      <formula>0</formula>
    </cfRule>
  </conditionalFormatting>
  <conditionalFormatting sqref="AB69:AM69">
    <cfRule type="cellIs" dxfId="1551" priority="106" operator="equal">
      <formula>0</formula>
    </cfRule>
  </conditionalFormatting>
  <conditionalFormatting sqref="E69:L69 N69:S69 U69:Y69">
    <cfRule type="cellIs" dxfId="1550" priority="105" operator="equal">
      <formula>0</formula>
    </cfRule>
  </conditionalFormatting>
  <conditionalFormatting sqref="E69:L69 N69:S69 U69:Y69">
    <cfRule type="containsText" dxfId="1549" priority="104" operator="containsText" text="Наименование инвестиционного проекта">
      <formula>NOT(ISERROR(SEARCH("Наименование инвестиционного проекта",E69)))</formula>
    </cfRule>
  </conditionalFormatting>
  <conditionalFormatting sqref="E69:L69 N69:S69 U69:Y69">
    <cfRule type="cellIs" dxfId="1548" priority="103" operator="equal">
      <formula>0</formula>
    </cfRule>
  </conditionalFormatting>
  <conditionalFormatting sqref="E69:L69 N69:S69 U69:Y69">
    <cfRule type="cellIs" dxfId="1547" priority="102" operator="equal">
      <formula>0</formula>
    </cfRule>
  </conditionalFormatting>
  <conditionalFormatting sqref="M69">
    <cfRule type="cellIs" dxfId="1546" priority="101" operator="equal">
      <formula>0</formula>
    </cfRule>
  </conditionalFormatting>
  <conditionalFormatting sqref="M69">
    <cfRule type="containsText" dxfId="1545" priority="100" operator="containsText" text="Наименование инвестиционного проекта">
      <formula>NOT(ISERROR(SEARCH("Наименование инвестиционного проекта",M69)))</formula>
    </cfRule>
  </conditionalFormatting>
  <conditionalFormatting sqref="M69">
    <cfRule type="cellIs" dxfId="1544" priority="99" operator="equal">
      <formula>0</formula>
    </cfRule>
  </conditionalFormatting>
  <conditionalFormatting sqref="M69">
    <cfRule type="cellIs" dxfId="1543" priority="98" operator="equal">
      <formula>0</formula>
    </cfRule>
  </conditionalFormatting>
  <conditionalFormatting sqref="T69">
    <cfRule type="cellIs" dxfId="1542" priority="97" operator="equal">
      <formula>0</formula>
    </cfRule>
  </conditionalFormatting>
  <conditionalFormatting sqref="T69">
    <cfRule type="containsText" dxfId="1541" priority="96" operator="containsText" text="Наименование инвестиционного проекта">
      <formula>NOT(ISERROR(SEARCH("Наименование инвестиционного проекта",T69)))</formula>
    </cfRule>
  </conditionalFormatting>
  <conditionalFormatting sqref="T69">
    <cfRule type="cellIs" dxfId="1540" priority="95" operator="equal">
      <formula>0</formula>
    </cfRule>
  </conditionalFormatting>
  <conditionalFormatting sqref="T69">
    <cfRule type="cellIs" dxfId="1539" priority="94" operator="equal">
      <formula>0</formula>
    </cfRule>
  </conditionalFormatting>
  <conditionalFormatting sqref="AA48:AA52">
    <cfRule type="cellIs" dxfId="1538" priority="93" operator="equal">
      <formula>0</formula>
    </cfRule>
  </conditionalFormatting>
  <conditionalFormatting sqref="AA48:AA52">
    <cfRule type="containsText" dxfId="1537" priority="92" operator="containsText" text="Наименование инвестиционного проекта">
      <formula>NOT(ISERROR(SEARCH("Наименование инвестиционного проекта",AA48)))</formula>
    </cfRule>
  </conditionalFormatting>
  <conditionalFormatting sqref="AA48:AA52">
    <cfRule type="cellIs" dxfId="1536" priority="91" operator="equal">
      <formula>0</formula>
    </cfRule>
  </conditionalFormatting>
  <conditionalFormatting sqref="AA48:AA52">
    <cfRule type="cellIs" dxfId="1535" priority="90" operator="equal">
      <formula>0</formula>
    </cfRule>
  </conditionalFormatting>
  <conditionalFormatting sqref="Z48:Z52">
    <cfRule type="cellIs" dxfId="1534" priority="89" operator="equal">
      <formula>0</formula>
    </cfRule>
  </conditionalFormatting>
  <conditionalFormatting sqref="Z48:Z52">
    <cfRule type="containsText" dxfId="1533" priority="88" operator="containsText" text="Наименование инвестиционного проекта">
      <formula>NOT(ISERROR(SEARCH("Наименование инвестиционного проекта",Z48)))</formula>
    </cfRule>
  </conditionalFormatting>
  <conditionalFormatting sqref="Z48:Z52">
    <cfRule type="cellIs" dxfId="1532" priority="87" operator="equal">
      <formula>0</formula>
    </cfRule>
  </conditionalFormatting>
  <conditionalFormatting sqref="Z48:Z52">
    <cfRule type="cellIs" dxfId="1531" priority="86" operator="equal">
      <formula>0</formula>
    </cfRule>
  </conditionalFormatting>
  <conditionalFormatting sqref="AB48:AM52">
    <cfRule type="cellIs" dxfId="1530" priority="85" operator="equal">
      <formula>0</formula>
    </cfRule>
  </conditionalFormatting>
  <conditionalFormatting sqref="AB48:AM52">
    <cfRule type="containsText" dxfId="1529" priority="84" operator="containsText" text="Наименование инвестиционного проекта">
      <formula>NOT(ISERROR(SEARCH("Наименование инвестиционного проекта",AB48)))</formula>
    </cfRule>
  </conditionalFormatting>
  <conditionalFormatting sqref="AB48:AM52">
    <cfRule type="cellIs" dxfId="1528" priority="83" operator="equal">
      <formula>0</formula>
    </cfRule>
  </conditionalFormatting>
  <conditionalFormatting sqref="AB48:AM52">
    <cfRule type="cellIs" dxfId="1527" priority="82" operator="equal">
      <formula>0</formula>
    </cfRule>
  </conditionalFormatting>
  <conditionalFormatting sqref="E48:L52 N48:S52 U48:Y52 E47:AM47">
    <cfRule type="cellIs" dxfId="1526" priority="81" operator="equal">
      <formula>0</formula>
    </cfRule>
  </conditionalFormatting>
  <conditionalFormatting sqref="E48:L52 N48:S52 U48:Y52 E47:AM47">
    <cfRule type="containsText" dxfId="1525" priority="80" operator="containsText" text="Наименование инвестиционного проекта">
      <formula>NOT(ISERROR(SEARCH("Наименование инвестиционного проекта",E47)))</formula>
    </cfRule>
  </conditionalFormatting>
  <conditionalFormatting sqref="E48:L52 N48:S52 U48:Y52 E47:AM47">
    <cfRule type="cellIs" dxfId="1524" priority="79" operator="equal">
      <formula>0</formula>
    </cfRule>
  </conditionalFormatting>
  <conditionalFormatting sqref="E48:L52 N48:S52 U48:Y52 E47:AM47">
    <cfRule type="cellIs" dxfId="1523" priority="78" operator="equal">
      <formula>0</formula>
    </cfRule>
  </conditionalFormatting>
  <conditionalFormatting sqref="M48:M52">
    <cfRule type="cellIs" dxfId="1522" priority="77" operator="equal">
      <formula>0</formula>
    </cfRule>
  </conditionalFormatting>
  <conditionalFormatting sqref="M48:M52">
    <cfRule type="containsText" dxfId="1521" priority="76" operator="containsText" text="Наименование инвестиционного проекта">
      <formula>NOT(ISERROR(SEARCH("Наименование инвестиционного проекта",M48)))</formula>
    </cfRule>
  </conditionalFormatting>
  <conditionalFormatting sqref="M48:M52">
    <cfRule type="cellIs" dxfId="1520" priority="75" operator="equal">
      <formula>0</formula>
    </cfRule>
  </conditionalFormatting>
  <conditionalFormatting sqref="M48:M52">
    <cfRule type="cellIs" dxfId="1519" priority="74" operator="equal">
      <formula>0</formula>
    </cfRule>
  </conditionalFormatting>
  <conditionalFormatting sqref="T48:T52">
    <cfRule type="cellIs" dxfId="1518" priority="73" operator="equal">
      <formula>0</formula>
    </cfRule>
  </conditionalFormatting>
  <conditionalFormatting sqref="T48:T52">
    <cfRule type="containsText" dxfId="1517" priority="72" operator="containsText" text="Наименование инвестиционного проекта">
      <formula>NOT(ISERROR(SEARCH("Наименование инвестиционного проекта",T48)))</formula>
    </cfRule>
  </conditionalFormatting>
  <conditionalFormatting sqref="T48:T52">
    <cfRule type="cellIs" dxfId="1516" priority="71" operator="equal">
      <formula>0</formula>
    </cfRule>
  </conditionalFormatting>
  <conditionalFormatting sqref="T48:T52">
    <cfRule type="cellIs" dxfId="1515" priority="70" operator="equal">
      <formula>0</formula>
    </cfRule>
  </conditionalFormatting>
  <conditionalFormatting sqref="AA79:AA80">
    <cfRule type="containsText" dxfId="1514" priority="69" operator="containsText" text="Наименование инвестиционного проекта">
      <formula>NOT(ISERROR(SEARCH("Наименование инвестиционного проекта",AA79)))</formula>
    </cfRule>
  </conditionalFormatting>
  <conditionalFormatting sqref="AA79:AA80">
    <cfRule type="cellIs" dxfId="1513" priority="68" operator="equal">
      <formula>0</formula>
    </cfRule>
  </conditionalFormatting>
  <conditionalFormatting sqref="AA79:AA80">
    <cfRule type="cellIs" dxfId="1512" priority="67" operator="equal">
      <formula>0</formula>
    </cfRule>
  </conditionalFormatting>
  <conditionalFormatting sqref="AA79:AA80">
    <cfRule type="cellIs" dxfId="1511" priority="66" operator="equal">
      <formula>0</formula>
    </cfRule>
  </conditionalFormatting>
  <conditionalFormatting sqref="Z79:Z80">
    <cfRule type="containsText" dxfId="1510" priority="65" operator="containsText" text="Наименование инвестиционного проекта">
      <formula>NOT(ISERROR(SEARCH("Наименование инвестиционного проекта",Z79)))</formula>
    </cfRule>
  </conditionalFormatting>
  <conditionalFormatting sqref="Z79:Z80">
    <cfRule type="cellIs" dxfId="1509" priority="64" operator="equal">
      <formula>0</formula>
    </cfRule>
  </conditionalFormatting>
  <conditionalFormatting sqref="Z79:Z80">
    <cfRule type="cellIs" dxfId="1508" priority="63" operator="equal">
      <formula>0</formula>
    </cfRule>
  </conditionalFormatting>
  <conditionalFormatting sqref="Z79:Z80">
    <cfRule type="cellIs" dxfId="1507" priority="62" operator="equal">
      <formula>0</formula>
    </cfRule>
  </conditionalFormatting>
  <conditionalFormatting sqref="AB79:AM80">
    <cfRule type="containsText" dxfId="1506" priority="61" operator="containsText" text="Наименование инвестиционного проекта">
      <formula>NOT(ISERROR(SEARCH("Наименование инвестиционного проекта",AB79)))</formula>
    </cfRule>
  </conditionalFormatting>
  <conditionalFormatting sqref="AB79:AM80">
    <cfRule type="cellIs" dxfId="1505" priority="60" operator="equal">
      <formula>0</formula>
    </cfRule>
  </conditionalFormatting>
  <conditionalFormatting sqref="AB79:AM80">
    <cfRule type="cellIs" dxfId="1504" priority="59" operator="equal">
      <formula>0</formula>
    </cfRule>
  </conditionalFormatting>
  <conditionalFormatting sqref="AB79:AM80">
    <cfRule type="cellIs" dxfId="1503" priority="58" operator="equal">
      <formula>0</formula>
    </cfRule>
  </conditionalFormatting>
  <conditionalFormatting sqref="E79:L80 N79:S80 U79:Y80 E41:AM41">
    <cfRule type="containsText" dxfId="1502" priority="57" operator="containsText" text="Наименование инвестиционного проекта">
      <formula>NOT(ISERROR(SEARCH("Наименование инвестиционного проекта",E41)))</formula>
    </cfRule>
  </conditionalFormatting>
  <conditionalFormatting sqref="E79:L80 N79:S80 U79:Y80 E41:AM41">
    <cfRule type="cellIs" dxfId="1501" priority="56" operator="equal">
      <formula>0</formula>
    </cfRule>
  </conditionalFormatting>
  <conditionalFormatting sqref="E79:L80 N79:S80 U79:Y80 E41:AM41">
    <cfRule type="cellIs" dxfId="1500" priority="55" operator="equal">
      <formula>0</formula>
    </cfRule>
  </conditionalFormatting>
  <conditionalFormatting sqref="E79:L80 N79:S80 U79:Y80 E41:AM41">
    <cfRule type="cellIs" dxfId="1499" priority="54" operator="equal">
      <formula>0</formula>
    </cfRule>
  </conditionalFormatting>
  <conditionalFormatting sqref="M79:M80">
    <cfRule type="containsText" dxfId="1498" priority="53" operator="containsText" text="Наименование инвестиционного проекта">
      <formula>NOT(ISERROR(SEARCH("Наименование инвестиционного проекта",M79)))</formula>
    </cfRule>
  </conditionalFormatting>
  <conditionalFormatting sqref="M79:M80">
    <cfRule type="cellIs" dxfId="1497" priority="52" operator="equal">
      <formula>0</formula>
    </cfRule>
  </conditionalFormatting>
  <conditionalFormatting sqref="M79:M80">
    <cfRule type="cellIs" dxfId="1496" priority="51" operator="equal">
      <formula>0</formula>
    </cfRule>
  </conditionalFormatting>
  <conditionalFormatting sqref="M79:M80">
    <cfRule type="cellIs" dxfId="1495" priority="50" operator="equal">
      <formula>0</formula>
    </cfRule>
  </conditionalFormatting>
  <conditionalFormatting sqref="T79:T80">
    <cfRule type="containsText" dxfId="1494" priority="49" operator="containsText" text="Наименование инвестиционного проекта">
      <formula>NOT(ISERROR(SEARCH("Наименование инвестиционного проекта",T79)))</formula>
    </cfRule>
  </conditionalFormatting>
  <conditionalFormatting sqref="T79:T80">
    <cfRule type="cellIs" dxfId="1493" priority="48" operator="equal">
      <formula>0</formula>
    </cfRule>
  </conditionalFormatting>
  <conditionalFormatting sqref="T79:T80">
    <cfRule type="cellIs" dxfId="1492" priority="47" operator="equal">
      <formula>0</formula>
    </cfRule>
  </conditionalFormatting>
  <conditionalFormatting sqref="T79:T80">
    <cfRule type="cellIs" dxfId="1491" priority="46" operator="equal">
      <formula>0</formula>
    </cfRule>
  </conditionalFormatting>
  <conditionalFormatting sqref="AA33">
    <cfRule type="containsText" dxfId="1490" priority="45" operator="containsText" text="Наименование инвестиционного проекта">
      <formula>NOT(ISERROR(SEARCH("Наименование инвестиционного проекта",AA33)))</formula>
    </cfRule>
  </conditionalFormatting>
  <conditionalFormatting sqref="AA33">
    <cfRule type="cellIs" dxfId="1489" priority="44" operator="equal">
      <formula>0</formula>
    </cfRule>
  </conditionalFormatting>
  <conditionalFormatting sqref="AA33">
    <cfRule type="cellIs" dxfId="1488" priority="43" operator="equal">
      <formula>0</formula>
    </cfRule>
  </conditionalFormatting>
  <conditionalFormatting sqref="AA33">
    <cfRule type="cellIs" dxfId="1487" priority="42" operator="equal">
      <formula>0</formula>
    </cfRule>
  </conditionalFormatting>
  <conditionalFormatting sqref="Z33">
    <cfRule type="containsText" dxfId="1486" priority="41" operator="containsText" text="Наименование инвестиционного проекта">
      <formula>NOT(ISERROR(SEARCH("Наименование инвестиционного проекта",Z33)))</formula>
    </cfRule>
  </conditionalFormatting>
  <conditionalFormatting sqref="Z33">
    <cfRule type="cellIs" dxfId="1485" priority="40" operator="equal">
      <formula>0</formula>
    </cfRule>
  </conditionalFormatting>
  <conditionalFormatting sqref="Z33">
    <cfRule type="cellIs" dxfId="1484" priority="39" operator="equal">
      <formula>0</formula>
    </cfRule>
  </conditionalFormatting>
  <conditionalFormatting sqref="Z33">
    <cfRule type="cellIs" dxfId="1483" priority="38" operator="equal">
      <formula>0</formula>
    </cfRule>
  </conditionalFormatting>
  <conditionalFormatting sqref="AG33:AM33">
    <cfRule type="cellIs" dxfId="1482" priority="37" operator="equal">
      <formula>0</formula>
    </cfRule>
  </conditionalFormatting>
  <conditionalFormatting sqref="AG33:AM33">
    <cfRule type="containsText" dxfId="1481" priority="36" operator="containsText" text="Наименование инвестиционного проекта">
      <formula>NOT(ISERROR(SEARCH("Наименование инвестиционного проекта",AG33)))</formula>
    </cfRule>
  </conditionalFormatting>
  <conditionalFormatting sqref="AG33:AM33">
    <cfRule type="cellIs" dxfId="1480" priority="35" operator="equal">
      <formula>0</formula>
    </cfRule>
  </conditionalFormatting>
  <conditionalFormatting sqref="AG33:AM33">
    <cfRule type="cellIs" dxfId="1479" priority="34" operator="equal">
      <formula>0</formula>
    </cfRule>
  </conditionalFormatting>
  <conditionalFormatting sqref="AB33:AF33">
    <cfRule type="containsText" dxfId="1478" priority="33" operator="containsText" text="Наименование инвестиционного проекта">
      <formula>NOT(ISERROR(SEARCH("Наименование инвестиционного проекта",AB33)))</formula>
    </cfRule>
  </conditionalFormatting>
  <conditionalFormatting sqref="AB33:AF33">
    <cfRule type="cellIs" dxfId="1477" priority="32" operator="equal">
      <formula>0</formula>
    </cfRule>
  </conditionalFormatting>
  <conditionalFormatting sqref="AB33:AF33">
    <cfRule type="cellIs" dxfId="1476" priority="31" operator="equal">
      <formula>0</formula>
    </cfRule>
  </conditionalFormatting>
  <conditionalFormatting sqref="AB33:AF33">
    <cfRule type="cellIs" dxfId="1475" priority="30" operator="equal">
      <formula>0</formula>
    </cfRule>
  </conditionalFormatting>
  <conditionalFormatting sqref="E33:L33 N33:S33 U33:Y33">
    <cfRule type="containsText" dxfId="1474" priority="29" operator="containsText" text="Наименование инвестиционного проекта">
      <formula>NOT(ISERROR(SEARCH("Наименование инвестиционного проекта",E33)))</formula>
    </cfRule>
  </conditionalFormatting>
  <conditionalFormatting sqref="U33:Y33 N33:S33 E33:L33">
    <cfRule type="cellIs" dxfId="1473" priority="28" operator="equal">
      <formula>0</formula>
    </cfRule>
  </conditionalFormatting>
  <conditionalFormatting sqref="U33:Y33 N33:S33 E33:L33">
    <cfRule type="cellIs" dxfId="1472" priority="27" operator="equal">
      <formula>0</formula>
    </cfRule>
  </conditionalFormatting>
  <conditionalFormatting sqref="U33:Y33 N33:S33 E33:L33">
    <cfRule type="cellIs" dxfId="1471" priority="26" operator="equal">
      <formula>0</formula>
    </cfRule>
  </conditionalFormatting>
  <conditionalFormatting sqref="M33">
    <cfRule type="containsText" dxfId="1470" priority="25" operator="containsText" text="Наименование инвестиционного проекта">
      <formula>NOT(ISERROR(SEARCH("Наименование инвестиционного проекта",M33)))</formula>
    </cfRule>
  </conditionalFormatting>
  <conditionalFormatting sqref="M33">
    <cfRule type="cellIs" dxfId="1469" priority="24" operator="equal">
      <formula>0</formula>
    </cfRule>
  </conditionalFormatting>
  <conditionalFormatting sqref="M33">
    <cfRule type="cellIs" dxfId="1468" priority="23" operator="equal">
      <formula>0</formula>
    </cfRule>
  </conditionalFormatting>
  <conditionalFormatting sqref="M33">
    <cfRule type="cellIs" dxfId="1467" priority="22" operator="equal">
      <formula>0</formula>
    </cfRule>
  </conditionalFormatting>
  <conditionalFormatting sqref="T33">
    <cfRule type="containsText" dxfId="1466" priority="21" operator="containsText" text="Наименование инвестиционного проекта">
      <formula>NOT(ISERROR(SEARCH("Наименование инвестиционного проекта",T33)))</formula>
    </cfRule>
  </conditionalFormatting>
  <conditionalFormatting sqref="T33">
    <cfRule type="cellIs" dxfId="1465" priority="20" operator="equal">
      <formula>0</formula>
    </cfRule>
  </conditionalFormatting>
  <conditionalFormatting sqref="T33">
    <cfRule type="cellIs" dxfId="1464" priority="19" operator="equal">
      <formula>0</formula>
    </cfRule>
  </conditionalFormatting>
  <conditionalFormatting sqref="T33">
    <cfRule type="cellIs" dxfId="1463" priority="18" operator="equal">
      <formula>0</formula>
    </cfRule>
  </conditionalFormatting>
  <conditionalFormatting sqref="C46">
    <cfRule type="cellIs" dxfId="1462" priority="17" operator="equal">
      <formula>0</formula>
    </cfRule>
  </conditionalFormatting>
  <conditionalFormatting sqref="C55">
    <cfRule type="containsText" dxfId="1461" priority="15" operator="containsText" text="Наименование инвестиционного проекта">
      <formula>NOT(ISERROR(SEARCH("Наименование инвестиционного проекта",C55)))</formula>
    </cfRule>
  </conditionalFormatting>
  <conditionalFormatting sqref="C55">
    <cfRule type="cellIs" dxfId="1460" priority="14" operator="equal">
      <formula>0</formula>
    </cfRule>
  </conditionalFormatting>
  <conditionalFormatting sqref="B83">
    <cfRule type="containsText" dxfId="1459" priority="13" operator="containsText" text="Наименование инвестиционного проекта">
      <formula>NOT(ISERROR(SEARCH("Наименование инвестиционного проекта",B83)))</formula>
    </cfRule>
  </conditionalFormatting>
  <conditionalFormatting sqref="B83">
    <cfRule type="cellIs" dxfId="1458" priority="12" operator="equal">
      <formula>0</formula>
    </cfRule>
  </conditionalFormatting>
  <conditionalFormatting sqref="C83">
    <cfRule type="cellIs" dxfId="1457" priority="11" operator="equal">
      <formula>0</formula>
    </cfRule>
  </conditionalFormatting>
  <conditionalFormatting sqref="B64 E64:AM64">
    <cfRule type="containsText" dxfId="1456" priority="7" operator="containsText" text="Наименование инвестиционного проекта">
      <formula>NOT(ISERROR(SEARCH("Наименование инвестиционного проекта",B64)))</formula>
    </cfRule>
  </conditionalFormatting>
  <conditionalFormatting sqref="B64 E64:AM64">
    <cfRule type="cellIs" dxfId="1455" priority="10" operator="equal">
      <formula>0</formula>
    </cfRule>
  </conditionalFormatting>
  <conditionalFormatting sqref="D64">
    <cfRule type="containsText" dxfId="1454" priority="9" operator="containsText" text="Наименование инвестиционного проекта">
      <formula>NOT(ISERROR(SEARCH("Наименование инвестиционного проекта",D64)))</formula>
    </cfRule>
  </conditionalFormatting>
  <conditionalFormatting sqref="D64">
    <cfRule type="cellIs" dxfId="1453" priority="8" operator="equal">
      <formula>0</formula>
    </cfRule>
  </conditionalFormatting>
  <conditionalFormatting sqref="E64:AM64">
    <cfRule type="cellIs" dxfId="1452" priority="6" operator="equal">
      <formula>0</formula>
    </cfRule>
  </conditionalFormatting>
  <conditionalFormatting sqref="E64:AM64">
    <cfRule type="cellIs" dxfId="1451" priority="5" operator="equal">
      <formula>0</formula>
    </cfRule>
  </conditionalFormatting>
  <conditionalFormatting sqref="C64">
    <cfRule type="containsText" dxfId="1450" priority="4" operator="containsText" text="Наименование инвестиционного проекта">
      <formula>NOT(ISERROR(SEARCH("Наименование инвестиционного проекта",C64)))</formula>
    </cfRule>
  </conditionalFormatting>
  <conditionalFormatting sqref="C64">
    <cfRule type="cellIs" dxfId="1449" priority="3" operator="equal">
      <formula>0</formula>
    </cfRule>
  </conditionalFormatting>
  <conditionalFormatting sqref="B48:D52">
    <cfRule type="containsText" dxfId="1448" priority="2" operator="containsText" text="Наименование инвестиционного проекта">
      <formula>NOT(ISERROR(SEARCH("Наименование инвестиционного проекта",B48)))</formula>
    </cfRule>
  </conditionalFormatting>
  <conditionalFormatting sqref="B48:D52">
    <cfRule type="cellIs" dxfId="1447" priority="1" operator="equal">
      <formula>0</formula>
    </cfRule>
  </conditionalFormatting>
  <pageMargins left="0.70866141732283472" right="0.70866141732283472" top="0.74803149606299213" bottom="0.74803149606299213" header="0.31496062992125984" footer="0.31496062992125984"/>
  <pageSetup paperSize="8" scale="15" orientation="landscape" r:id="rId1"/>
  <ignoredErrors>
    <ignoredError sqref="E41:T41 U41:Z41 E74 AE41:AG41 T74:AG74" formulaRange="1"/>
    <ignoredError sqref="AH6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O75"/>
  <sheetViews>
    <sheetView view="pageBreakPreview" zoomScale="70" zoomScaleNormal="100" zoomScaleSheetLayoutView="70" workbookViewId="0">
      <pane xSplit="3" ySplit="23" topLeftCell="J69" activePane="bottomRight" state="frozen"/>
      <selection activeCell="A18" sqref="A18"/>
      <selection pane="topRight" activeCell="D18" sqref="D18"/>
      <selection pane="bottomLeft" activeCell="A24" sqref="A24"/>
      <selection pane="bottomRight" activeCell="B10" sqref="B10:AM10"/>
    </sheetView>
  </sheetViews>
  <sheetFormatPr defaultRowHeight="15.75" x14ac:dyDescent="0.25"/>
  <cols>
    <col min="1" max="1" width="9.140625" style="147"/>
    <col min="2" max="2" width="13.28515625" style="147" customWidth="1"/>
    <col min="3" max="3" width="82.7109375" style="147" bestFit="1" customWidth="1"/>
    <col min="4" max="4" width="26.28515625" style="147" customWidth="1"/>
    <col min="5" max="5" width="20.5703125" style="147" customWidth="1"/>
    <col min="6" max="6" width="17.7109375" style="147" customWidth="1"/>
    <col min="7" max="11" width="8.7109375" style="147" customWidth="1"/>
    <col min="12" max="12" width="20.5703125" style="147" customWidth="1"/>
    <col min="13" max="13" width="17.140625" style="147" customWidth="1"/>
    <col min="14" max="18" width="8.7109375" style="147" customWidth="1"/>
    <col min="19" max="19" width="20.5703125" style="147" customWidth="1"/>
    <col min="20" max="20" width="15.7109375" style="147" customWidth="1"/>
    <col min="21" max="25" width="8.7109375" style="147" customWidth="1"/>
    <col min="26" max="26" width="20.5703125" style="147" customWidth="1"/>
    <col min="27" max="27" width="17.7109375" style="147" customWidth="1"/>
    <col min="28" max="28" width="11.140625" style="147" customWidth="1"/>
    <col min="29" max="32" width="8.7109375" style="147" bestFit="1" customWidth="1"/>
    <col min="33" max="33" width="20.5703125" style="147" customWidth="1"/>
    <col min="34" max="34" width="15.28515625" style="147" customWidth="1"/>
    <col min="35" max="35" width="12.140625" style="147" customWidth="1"/>
    <col min="36" max="38" width="8.7109375" style="147" bestFit="1" customWidth="1"/>
    <col min="39" max="39" width="17.42578125" style="147" customWidth="1"/>
    <col min="40" max="40" width="6.5703125" style="148" customWidth="1"/>
    <col min="41" max="41" width="18.42578125" style="147" customWidth="1"/>
    <col min="42" max="42" width="24.28515625" style="147" customWidth="1"/>
    <col min="43" max="43" width="14.42578125" style="147" customWidth="1"/>
    <col min="44" max="44" width="25.5703125" style="147" customWidth="1"/>
    <col min="45" max="45" width="12.42578125" style="147" customWidth="1"/>
    <col min="46" max="46" width="19.85546875" style="147" customWidth="1"/>
    <col min="47" max="48" width="4.7109375" style="147" customWidth="1"/>
    <col min="49" max="49" width="4.28515625" style="147" customWidth="1"/>
    <col min="50" max="50" width="4.42578125" style="147" customWidth="1"/>
    <col min="51" max="51" width="5.140625" style="147" customWidth="1"/>
    <col min="52" max="52" width="5.7109375" style="147" customWidth="1"/>
    <col min="53" max="53" width="6.28515625" style="147" customWidth="1"/>
    <col min="54" max="54" width="6.5703125" style="147" customWidth="1"/>
    <col min="55" max="55" width="6.28515625" style="147" customWidth="1"/>
    <col min="56" max="57" width="5.7109375" style="147" customWidth="1"/>
    <col min="58" max="58" width="14.7109375" style="147" customWidth="1"/>
    <col min="59" max="68" width="5.7109375" style="147" customWidth="1"/>
    <col min="69" max="16384" width="9.140625" style="147"/>
  </cols>
  <sheetData>
    <row r="1" spans="2:67" ht="18.75" x14ac:dyDescent="0.25">
      <c r="AM1" s="119" t="s">
        <v>424</v>
      </c>
    </row>
    <row r="2" spans="2:67" ht="18.75" x14ac:dyDescent="0.3">
      <c r="AM2" s="149" t="s">
        <v>1</v>
      </c>
    </row>
    <row r="3" spans="2:67" ht="18.75" x14ac:dyDescent="0.3">
      <c r="AM3" s="149" t="s">
        <v>334</v>
      </c>
    </row>
    <row r="4" spans="2:67" ht="18.75" x14ac:dyDescent="0.3">
      <c r="B4" s="1140" t="s">
        <v>425</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row>
    <row r="5" spans="2:67" ht="18.75" x14ac:dyDescent="0.3">
      <c r="B5" s="1141" t="s">
        <v>468</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row>
    <row r="6" spans="2:67"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67" ht="18.75" x14ac:dyDescent="0.25">
      <c r="B7" s="1088" t="str">
        <f>'С № 5 (2020)'!B7:AM7</f>
        <v>Инвестиционная программа  ГУП НАО "Нарьян-Марская электростанция"</v>
      </c>
      <c r="C7" s="1088"/>
      <c r="D7" s="1088"/>
      <c r="E7" s="1088"/>
      <c r="F7" s="1088"/>
      <c r="G7" s="1088"/>
      <c r="H7" s="1088"/>
      <c r="I7" s="1088"/>
      <c r="J7" s="1088"/>
      <c r="K7" s="1088"/>
      <c r="L7" s="1088"/>
      <c r="M7" s="1088"/>
      <c r="N7" s="1088"/>
      <c r="O7" s="1088"/>
      <c r="P7" s="1088"/>
      <c r="Q7" s="1088"/>
      <c r="R7" s="1088"/>
      <c r="S7" s="1088"/>
      <c r="T7" s="1088"/>
      <c r="U7" s="1088"/>
      <c r="V7" s="1088"/>
      <c r="W7" s="1088"/>
      <c r="X7" s="1088"/>
      <c r="Y7" s="1088"/>
      <c r="Z7" s="1088"/>
      <c r="AA7" s="1088"/>
      <c r="AB7" s="1088"/>
      <c r="AC7" s="1088"/>
      <c r="AD7" s="1088"/>
      <c r="AE7" s="1088"/>
      <c r="AF7" s="1088"/>
      <c r="AG7" s="1088"/>
      <c r="AH7" s="1088"/>
      <c r="AI7" s="1088"/>
      <c r="AJ7" s="1088"/>
      <c r="AK7" s="1088"/>
      <c r="AL7" s="1088"/>
      <c r="AM7" s="1088"/>
      <c r="AN7" s="151"/>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row>
    <row r="8" spans="2:67" x14ac:dyDescent="0.25">
      <c r="B8" s="1142" t="s">
        <v>4</v>
      </c>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1142"/>
      <c r="AK8" s="1142"/>
      <c r="AL8" s="1142"/>
      <c r="AM8" s="1142"/>
      <c r="AN8" s="153"/>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row>
    <row r="9" spans="2:67" x14ac:dyDescent="0.2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3"/>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row>
    <row r="10" spans="2:67" x14ac:dyDescent="0.25">
      <c r="B10" s="1143" t="s">
        <v>1711</v>
      </c>
      <c r="C10" s="1144"/>
      <c r="D10" s="1144"/>
      <c r="E10" s="1144"/>
      <c r="F10" s="1144"/>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4"/>
      <c r="AD10" s="1144"/>
      <c r="AE10" s="1144"/>
      <c r="AF10" s="1144"/>
      <c r="AG10" s="1144"/>
      <c r="AH10" s="1144"/>
      <c r="AI10" s="1144"/>
      <c r="AJ10" s="1144"/>
      <c r="AK10" s="1144"/>
      <c r="AL10" s="1144"/>
      <c r="AM10" s="1144"/>
      <c r="AN10" s="156"/>
      <c r="AO10" s="157"/>
      <c r="AP10" s="157"/>
      <c r="AQ10" s="157"/>
      <c r="AR10" s="157"/>
      <c r="AS10" s="157"/>
      <c r="AT10" s="157"/>
      <c r="AU10" s="157"/>
      <c r="AV10" s="157"/>
      <c r="AW10" s="157"/>
      <c r="AX10" s="157"/>
      <c r="AY10" s="157"/>
      <c r="AZ10" s="157"/>
      <c r="BA10" s="157"/>
      <c r="BB10" s="157"/>
      <c r="BC10" s="157"/>
      <c r="BD10" s="157"/>
      <c r="BE10" s="157"/>
      <c r="BF10" s="157"/>
    </row>
    <row r="11" spans="2:67" ht="18.75" x14ac:dyDescent="0.3">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9"/>
      <c r="AO11" s="160"/>
      <c r="AP11" s="160"/>
      <c r="AQ11" s="160"/>
      <c r="AR11" s="160"/>
      <c r="AS11" s="160"/>
      <c r="AT11" s="160"/>
      <c r="AU11" s="160"/>
      <c r="AV11" s="160"/>
      <c r="AW11" s="160"/>
      <c r="AX11" s="160"/>
    </row>
    <row r="12" spans="2:67" ht="18.75" x14ac:dyDescent="0.25">
      <c r="B12" s="1034"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34"/>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c r="AI12" s="1034"/>
      <c r="AJ12" s="1034"/>
      <c r="AK12" s="1034"/>
      <c r="AL12" s="1034"/>
      <c r="AM12" s="1034"/>
      <c r="AN12" s="161"/>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2:67" x14ac:dyDescent="0.25">
      <c r="B13" s="1036" t="s">
        <v>6</v>
      </c>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2:67"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63"/>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row>
    <row r="15" spans="2:67"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63"/>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row>
    <row r="16" spans="2:67"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row>
    <row r="17" spans="1:58" ht="16.5" thickBot="1" x14ac:dyDescent="0.3">
      <c r="B17" s="1132"/>
      <c r="C17" s="1132"/>
      <c r="D17" s="1132"/>
      <c r="E17" s="1132"/>
      <c r="F17" s="1132"/>
      <c r="G17" s="1132"/>
      <c r="H17" s="1132"/>
      <c r="I17" s="1132"/>
      <c r="J17" s="1132"/>
      <c r="K17" s="1132"/>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65"/>
      <c r="AO17" s="166"/>
      <c r="AP17" s="166"/>
      <c r="AQ17" s="167"/>
      <c r="AR17" s="167"/>
      <c r="AS17" s="167"/>
      <c r="AT17" s="167"/>
      <c r="AU17" s="167"/>
      <c r="AV17" s="167"/>
      <c r="AW17" s="167"/>
      <c r="AX17" s="167"/>
      <c r="AY17" s="167"/>
      <c r="AZ17" s="167"/>
      <c r="BA17" s="167"/>
      <c r="BB17" s="167"/>
      <c r="BC17" s="167"/>
      <c r="BD17" s="167"/>
      <c r="BE17" s="167"/>
      <c r="BF17" s="167"/>
    </row>
    <row r="18" spans="1:58" ht="29.25" customHeight="1" thickBot="1" x14ac:dyDescent="0.3">
      <c r="A18" s="148"/>
      <c r="B18" s="1112" t="s">
        <v>7</v>
      </c>
      <c r="C18" s="1133" t="s">
        <v>8</v>
      </c>
      <c r="D18" s="1112" t="s">
        <v>9</v>
      </c>
      <c r="E18" s="1104" t="s">
        <v>469</v>
      </c>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105"/>
      <c r="AJ18" s="1105"/>
      <c r="AK18" s="1105"/>
      <c r="AL18" s="1105"/>
      <c r="AM18" s="1106"/>
      <c r="AN18" s="168"/>
      <c r="AO18" s="169"/>
      <c r="AP18" s="169"/>
    </row>
    <row r="19" spans="1:58" ht="43.5" customHeight="1" thickBot="1" x14ac:dyDescent="0.3">
      <c r="A19" s="148"/>
      <c r="B19" s="1113"/>
      <c r="C19" s="1134"/>
      <c r="D19" s="1113"/>
      <c r="E19" s="1104" t="s">
        <v>426</v>
      </c>
      <c r="F19" s="1105"/>
      <c r="G19" s="1105"/>
      <c r="H19" s="1105"/>
      <c r="I19" s="1105"/>
      <c r="J19" s="1105"/>
      <c r="K19" s="1106"/>
      <c r="L19" s="1136" t="s">
        <v>427</v>
      </c>
      <c r="M19" s="1105"/>
      <c r="N19" s="1105"/>
      <c r="O19" s="1105"/>
      <c r="P19" s="1105"/>
      <c r="Q19" s="1105"/>
      <c r="R19" s="1106"/>
      <c r="S19" s="1104" t="s">
        <v>428</v>
      </c>
      <c r="T19" s="1105"/>
      <c r="U19" s="1105"/>
      <c r="V19" s="1105"/>
      <c r="W19" s="1105"/>
      <c r="X19" s="1105"/>
      <c r="Y19" s="1106"/>
      <c r="Z19" s="1136" t="s">
        <v>429</v>
      </c>
      <c r="AA19" s="1105"/>
      <c r="AB19" s="1105"/>
      <c r="AC19" s="1105"/>
      <c r="AD19" s="1105"/>
      <c r="AE19" s="1105"/>
      <c r="AF19" s="1106"/>
      <c r="AG19" s="1137" t="s">
        <v>470</v>
      </c>
      <c r="AH19" s="1138"/>
      <c r="AI19" s="1138"/>
      <c r="AJ19" s="1138"/>
      <c r="AK19" s="1138"/>
      <c r="AL19" s="1138"/>
      <c r="AM19" s="1139"/>
      <c r="AN19" s="168"/>
      <c r="AO19" s="169"/>
      <c r="AP19" s="169"/>
    </row>
    <row r="20" spans="1:58" ht="43.5" customHeight="1" thickBot="1" x14ac:dyDescent="0.3">
      <c r="A20" s="148"/>
      <c r="B20" s="1113"/>
      <c r="C20" s="1134"/>
      <c r="D20" s="1113"/>
      <c r="E20" s="126" t="s">
        <v>344</v>
      </c>
      <c r="F20" s="1104" t="s">
        <v>345</v>
      </c>
      <c r="G20" s="1105"/>
      <c r="H20" s="1105"/>
      <c r="I20" s="1105"/>
      <c r="J20" s="1105"/>
      <c r="K20" s="1106"/>
      <c r="L20" s="170" t="s">
        <v>344</v>
      </c>
      <c r="M20" s="1097" t="s">
        <v>345</v>
      </c>
      <c r="N20" s="1098"/>
      <c r="O20" s="1098"/>
      <c r="P20" s="1098"/>
      <c r="Q20" s="1098"/>
      <c r="R20" s="1099"/>
      <c r="S20" s="126" t="s">
        <v>344</v>
      </c>
      <c r="T20" s="1097" t="s">
        <v>345</v>
      </c>
      <c r="U20" s="1098"/>
      <c r="V20" s="1098"/>
      <c r="W20" s="1098"/>
      <c r="X20" s="1098"/>
      <c r="Y20" s="1099"/>
      <c r="Z20" s="170" t="s">
        <v>344</v>
      </c>
      <c r="AA20" s="1097" t="s">
        <v>345</v>
      </c>
      <c r="AB20" s="1098"/>
      <c r="AC20" s="1098"/>
      <c r="AD20" s="1098"/>
      <c r="AE20" s="1098"/>
      <c r="AF20" s="1099"/>
      <c r="AG20" s="126" t="s">
        <v>344</v>
      </c>
      <c r="AH20" s="1097" t="s">
        <v>345</v>
      </c>
      <c r="AI20" s="1098"/>
      <c r="AJ20" s="1098"/>
      <c r="AK20" s="1098"/>
      <c r="AL20" s="1098"/>
      <c r="AM20" s="1099"/>
    </row>
    <row r="21" spans="1:58" ht="87.75" customHeight="1" thickBot="1" x14ac:dyDescent="0.3">
      <c r="A21" s="148"/>
      <c r="B21" s="1114"/>
      <c r="C21" s="1135"/>
      <c r="D21" s="1114"/>
      <c r="E21" s="171" t="s">
        <v>430</v>
      </c>
      <c r="F21" s="171" t="s">
        <v>346</v>
      </c>
      <c r="G21" s="172" t="s">
        <v>347</v>
      </c>
      <c r="H21" s="173" t="s">
        <v>348</v>
      </c>
      <c r="I21" s="173" t="s">
        <v>349</v>
      </c>
      <c r="J21" s="173" t="s">
        <v>350</v>
      </c>
      <c r="K21" s="174" t="s">
        <v>351</v>
      </c>
      <c r="L21" s="175" t="s">
        <v>430</v>
      </c>
      <c r="M21" s="171" t="s">
        <v>346</v>
      </c>
      <c r="N21" s="176" t="s">
        <v>347</v>
      </c>
      <c r="O21" s="177" t="s">
        <v>348</v>
      </c>
      <c r="P21" s="177" t="s">
        <v>349</v>
      </c>
      <c r="Q21" s="177" t="s">
        <v>350</v>
      </c>
      <c r="R21" s="178" t="s">
        <v>351</v>
      </c>
      <c r="S21" s="127" t="s">
        <v>430</v>
      </c>
      <c r="T21" s="127" t="s">
        <v>346</v>
      </c>
      <c r="U21" s="179" t="s">
        <v>347</v>
      </c>
      <c r="V21" s="180" t="s">
        <v>348</v>
      </c>
      <c r="W21" s="180" t="s">
        <v>349</v>
      </c>
      <c r="X21" s="180" t="s">
        <v>350</v>
      </c>
      <c r="Y21" s="181" t="s">
        <v>351</v>
      </c>
      <c r="Z21" s="182" t="s">
        <v>430</v>
      </c>
      <c r="AA21" s="171" t="s">
        <v>346</v>
      </c>
      <c r="AB21" s="176" t="s">
        <v>347</v>
      </c>
      <c r="AC21" s="177" t="s">
        <v>348</v>
      </c>
      <c r="AD21" s="177" t="s">
        <v>349</v>
      </c>
      <c r="AE21" s="177" t="s">
        <v>350</v>
      </c>
      <c r="AF21" s="178" t="s">
        <v>351</v>
      </c>
      <c r="AG21" s="171" t="s">
        <v>430</v>
      </c>
      <c r="AH21" s="171" t="s">
        <v>346</v>
      </c>
      <c r="AI21" s="183" t="s">
        <v>347</v>
      </c>
      <c r="AJ21" s="173" t="s">
        <v>348</v>
      </c>
      <c r="AK21" s="173" t="s">
        <v>349</v>
      </c>
      <c r="AL21" s="173" t="s">
        <v>350</v>
      </c>
      <c r="AM21" s="174" t="s">
        <v>351</v>
      </c>
    </row>
    <row r="22" spans="1:58" x14ac:dyDescent="0.25">
      <c r="A22" s="148"/>
      <c r="B22" s="207">
        <v>1</v>
      </c>
      <c r="C22" s="207">
        <v>2</v>
      </c>
      <c r="D22" s="207">
        <v>3</v>
      </c>
      <c r="E22" s="184" t="s">
        <v>431</v>
      </c>
      <c r="F22" s="140" t="s">
        <v>432</v>
      </c>
      <c r="G22" s="140" t="s">
        <v>433</v>
      </c>
      <c r="H22" s="140" t="s">
        <v>434</v>
      </c>
      <c r="I22" s="140" t="s">
        <v>435</v>
      </c>
      <c r="J22" s="140" t="s">
        <v>436</v>
      </c>
      <c r="K22" s="140" t="s">
        <v>437</v>
      </c>
      <c r="L22" s="140" t="s">
        <v>438</v>
      </c>
      <c r="M22" s="140" t="s">
        <v>439</v>
      </c>
      <c r="N22" s="140" t="s">
        <v>440</v>
      </c>
      <c r="O22" s="140" t="s">
        <v>441</v>
      </c>
      <c r="P22" s="140" t="s">
        <v>442</v>
      </c>
      <c r="Q22" s="140" t="s">
        <v>443</v>
      </c>
      <c r="R22" s="141" t="s">
        <v>444</v>
      </c>
      <c r="S22" s="144" t="s">
        <v>445</v>
      </c>
      <c r="T22" s="145" t="s">
        <v>446</v>
      </c>
      <c r="U22" s="185" t="s">
        <v>447</v>
      </c>
      <c r="V22" s="185" t="s">
        <v>448</v>
      </c>
      <c r="W22" s="185" t="s">
        <v>449</v>
      </c>
      <c r="X22" s="185" t="s">
        <v>450</v>
      </c>
      <c r="Y22" s="186" t="s">
        <v>451</v>
      </c>
      <c r="Z22" s="184" t="s">
        <v>452</v>
      </c>
      <c r="AA22" s="140" t="s">
        <v>453</v>
      </c>
      <c r="AB22" s="140" t="s">
        <v>454</v>
      </c>
      <c r="AC22" s="140" t="s">
        <v>455</v>
      </c>
      <c r="AD22" s="140" t="s">
        <v>456</v>
      </c>
      <c r="AE22" s="140" t="s">
        <v>457</v>
      </c>
      <c r="AF22" s="487" t="s">
        <v>458</v>
      </c>
      <c r="AG22" s="184" t="s">
        <v>459</v>
      </c>
      <c r="AH22" s="140" t="s">
        <v>460</v>
      </c>
      <c r="AI22" s="140" t="s">
        <v>461</v>
      </c>
      <c r="AJ22" s="140" t="s">
        <v>462</v>
      </c>
      <c r="AK22" s="140" t="s">
        <v>423</v>
      </c>
      <c r="AL22" s="140" t="s">
        <v>463</v>
      </c>
      <c r="AM22" s="141" t="s">
        <v>464</v>
      </c>
    </row>
    <row r="23" spans="1:58" ht="48" customHeight="1" x14ac:dyDescent="0.25">
      <c r="A23" s="148"/>
      <c r="B23" s="440">
        <v>0</v>
      </c>
      <c r="C23" s="440" t="s">
        <v>92</v>
      </c>
      <c r="D23" s="441" t="s">
        <v>93</v>
      </c>
      <c r="E23" s="440">
        <f t="shared" ref="E23:K23" si="0">SUM(E24:E29)</f>
        <v>0</v>
      </c>
      <c r="F23" s="440">
        <f>SUM(F24:F29)</f>
        <v>0</v>
      </c>
      <c r="G23" s="440">
        <f t="shared" si="0"/>
        <v>0</v>
      </c>
      <c r="H23" s="440">
        <f t="shared" si="0"/>
        <v>0</v>
      </c>
      <c r="I23" s="440">
        <f t="shared" si="0"/>
        <v>0</v>
      </c>
      <c r="J23" s="440">
        <f t="shared" si="0"/>
        <v>0</v>
      </c>
      <c r="K23" s="440">
        <f t="shared" si="0"/>
        <v>0</v>
      </c>
      <c r="L23" s="440">
        <f t="shared" ref="L23:Y23" si="1">SUM(L24:L29)</f>
        <v>0</v>
      </c>
      <c r="M23" s="440">
        <f t="shared" si="1"/>
        <v>0</v>
      </c>
      <c r="N23" s="440">
        <f t="shared" si="1"/>
        <v>0</v>
      </c>
      <c r="O23" s="440">
        <f t="shared" si="1"/>
        <v>0</v>
      </c>
      <c r="P23" s="440">
        <f t="shared" si="1"/>
        <v>0</v>
      </c>
      <c r="Q23" s="440">
        <f t="shared" si="1"/>
        <v>0</v>
      </c>
      <c r="R23" s="440">
        <f t="shared" si="1"/>
        <v>0</v>
      </c>
      <c r="S23" s="440">
        <f t="shared" si="1"/>
        <v>0</v>
      </c>
      <c r="T23" s="440">
        <f t="shared" si="1"/>
        <v>0</v>
      </c>
      <c r="U23" s="440">
        <f t="shared" si="1"/>
        <v>0</v>
      </c>
      <c r="V23" s="440">
        <f t="shared" si="1"/>
        <v>0</v>
      </c>
      <c r="W23" s="440">
        <f t="shared" si="1"/>
        <v>0</v>
      </c>
      <c r="X23" s="440">
        <f t="shared" si="1"/>
        <v>0</v>
      </c>
      <c r="Y23" s="440">
        <f t="shared" si="1"/>
        <v>0</v>
      </c>
      <c r="Z23" s="440">
        <f>SUM(Z24:Z29)</f>
        <v>0</v>
      </c>
      <c r="AA23" s="440">
        <f t="shared" ref="AA23:AF23" si="2">SUM(AA24:AA29)</f>
        <v>24.040000000000003</v>
      </c>
      <c r="AB23" s="440">
        <f t="shared" si="2"/>
        <v>0.75</v>
      </c>
      <c r="AC23" s="440">
        <f t="shared" si="2"/>
        <v>0</v>
      </c>
      <c r="AD23" s="440">
        <f t="shared" si="2"/>
        <v>0</v>
      </c>
      <c r="AE23" s="440">
        <f t="shared" si="2"/>
        <v>0</v>
      </c>
      <c r="AF23" s="440">
        <f t="shared" si="2"/>
        <v>0</v>
      </c>
      <c r="AG23" s="440">
        <f>SUM(AG24:AG29)</f>
        <v>0</v>
      </c>
      <c r="AH23" s="440">
        <f t="shared" ref="AH23:AM23" si="3">SUM(AH24:AH29)</f>
        <v>24.040000000000003</v>
      </c>
      <c r="AI23" s="440">
        <f t="shared" si="3"/>
        <v>0.75</v>
      </c>
      <c r="AJ23" s="440">
        <f t="shared" si="3"/>
        <v>0</v>
      </c>
      <c r="AK23" s="440">
        <f t="shared" si="3"/>
        <v>0</v>
      </c>
      <c r="AL23" s="440">
        <f t="shared" si="3"/>
        <v>0</v>
      </c>
      <c r="AM23" s="440">
        <f t="shared" si="3"/>
        <v>0</v>
      </c>
    </row>
    <row r="24" spans="1:58" ht="42" customHeight="1" x14ac:dyDescent="0.25">
      <c r="A24" s="148"/>
      <c r="B24" s="443" t="s">
        <v>94</v>
      </c>
      <c r="C24" s="72" t="s">
        <v>95</v>
      </c>
      <c r="D24" s="444" t="s">
        <v>93</v>
      </c>
      <c r="E24" s="72">
        <f>E31</f>
        <v>0</v>
      </c>
      <c r="F24" s="72">
        <f>F31</f>
        <v>0</v>
      </c>
      <c r="G24" s="72">
        <f t="shared" ref="G24:AM24" si="4">G31</f>
        <v>0</v>
      </c>
      <c r="H24" s="72">
        <f t="shared" si="4"/>
        <v>0</v>
      </c>
      <c r="I24" s="72">
        <f t="shared" si="4"/>
        <v>0</v>
      </c>
      <c r="J24" s="72">
        <f t="shared" si="4"/>
        <v>0</v>
      </c>
      <c r="K24" s="72">
        <f t="shared" si="4"/>
        <v>0</v>
      </c>
      <c r="L24" s="72">
        <f t="shared" si="4"/>
        <v>0</v>
      </c>
      <c r="M24" s="72">
        <f t="shared" si="4"/>
        <v>0</v>
      </c>
      <c r="N24" s="72">
        <f t="shared" si="4"/>
        <v>0</v>
      </c>
      <c r="O24" s="72">
        <f t="shared" si="4"/>
        <v>0</v>
      </c>
      <c r="P24" s="72">
        <f t="shared" si="4"/>
        <v>0</v>
      </c>
      <c r="Q24" s="72">
        <f t="shared" si="4"/>
        <v>0</v>
      </c>
      <c r="R24" s="72">
        <f t="shared" si="4"/>
        <v>0</v>
      </c>
      <c r="S24" s="72">
        <f t="shared" si="4"/>
        <v>0</v>
      </c>
      <c r="T24" s="72">
        <f t="shared" si="4"/>
        <v>0</v>
      </c>
      <c r="U24" s="72">
        <f t="shared" si="4"/>
        <v>0</v>
      </c>
      <c r="V24" s="72">
        <f t="shared" si="4"/>
        <v>0</v>
      </c>
      <c r="W24" s="72">
        <f t="shared" si="4"/>
        <v>0</v>
      </c>
      <c r="X24" s="72">
        <f t="shared" si="4"/>
        <v>0</v>
      </c>
      <c r="Y24" s="72">
        <f t="shared" si="4"/>
        <v>0</v>
      </c>
      <c r="Z24" s="72">
        <f t="shared" si="4"/>
        <v>0</v>
      </c>
      <c r="AA24" s="72">
        <f t="shared" si="4"/>
        <v>9.5833333333333339</v>
      </c>
      <c r="AB24" s="72">
        <f t="shared" si="4"/>
        <v>0.25</v>
      </c>
      <c r="AC24" s="72">
        <f t="shared" si="4"/>
        <v>0</v>
      </c>
      <c r="AD24" s="72">
        <f t="shared" si="4"/>
        <v>0</v>
      </c>
      <c r="AE24" s="72">
        <f t="shared" si="4"/>
        <v>0</v>
      </c>
      <c r="AF24" s="72">
        <f t="shared" si="4"/>
        <v>0</v>
      </c>
      <c r="AG24" s="72">
        <f t="shared" si="4"/>
        <v>0</v>
      </c>
      <c r="AH24" s="72">
        <f t="shared" si="4"/>
        <v>9.5833333333333339</v>
      </c>
      <c r="AI24" s="72">
        <f t="shared" si="4"/>
        <v>0.25</v>
      </c>
      <c r="AJ24" s="72">
        <f t="shared" si="4"/>
        <v>0</v>
      </c>
      <c r="AK24" s="72">
        <f t="shared" si="4"/>
        <v>0</v>
      </c>
      <c r="AL24" s="72">
        <f t="shared" si="4"/>
        <v>0</v>
      </c>
      <c r="AM24" s="72">
        <f t="shared" si="4"/>
        <v>0</v>
      </c>
    </row>
    <row r="25" spans="1:58" ht="42" customHeight="1" x14ac:dyDescent="0.25">
      <c r="A25" s="148"/>
      <c r="B25" s="443" t="s">
        <v>96</v>
      </c>
      <c r="C25" s="72" t="s">
        <v>97</v>
      </c>
      <c r="D25" s="444" t="s">
        <v>93</v>
      </c>
      <c r="E25" s="72">
        <f>E43</f>
        <v>0</v>
      </c>
      <c r="F25" s="72">
        <f>F43</f>
        <v>0</v>
      </c>
      <c r="G25" s="72">
        <f t="shared" ref="G25:AM25" si="5">G43</f>
        <v>0</v>
      </c>
      <c r="H25" s="72">
        <f t="shared" si="5"/>
        <v>0</v>
      </c>
      <c r="I25" s="72">
        <f t="shared" si="5"/>
        <v>0</v>
      </c>
      <c r="J25" s="72">
        <f t="shared" si="5"/>
        <v>0</v>
      </c>
      <c r="K25" s="72">
        <f t="shared" si="5"/>
        <v>0</v>
      </c>
      <c r="L25" s="72">
        <f t="shared" si="5"/>
        <v>0</v>
      </c>
      <c r="M25" s="72">
        <f t="shared" si="5"/>
        <v>0</v>
      </c>
      <c r="N25" s="72">
        <f t="shared" si="5"/>
        <v>0</v>
      </c>
      <c r="O25" s="72">
        <f t="shared" si="5"/>
        <v>0</v>
      </c>
      <c r="P25" s="72">
        <f t="shared" si="5"/>
        <v>0</v>
      </c>
      <c r="Q25" s="72">
        <f t="shared" si="5"/>
        <v>0</v>
      </c>
      <c r="R25" s="72">
        <f t="shared" si="5"/>
        <v>0</v>
      </c>
      <c r="S25" s="72">
        <f t="shared" si="5"/>
        <v>0</v>
      </c>
      <c r="T25" s="72">
        <f t="shared" si="5"/>
        <v>0</v>
      </c>
      <c r="U25" s="72">
        <f t="shared" si="5"/>
        <v>0</v>
      </c>
      <c r="V25" s="72">
        <f t="shared" si="5"/>
        <v>0</v>
      </c>
      <c r="W25" s="72">
        <f t="shared" si="5"/>
        <v>0</v>
      </c>
      <c r="X25" s="72">
        <f t="shared" si="5"/>
        <v>0</v>
      </c>
      <c r="Y25" s="72">
        <f t="shared" si="5"/>
        <v>0</v>
      </c>
      <c r="Z25" s="72">
        <f t="shared" si="5"/>
        <v>0</v>
      </c>
      <c r="AA25" s="72">
        <f t="shared" si="5"/>
        <v>2.4508333333333336</v>
      </c>
      <c r="AB25" s="72">
        <f t="shared" si="5"/>
        <v>0</v>
      </c>
      <c r="AC25" s="72">
        <f t="shared" si="5"/>
        <v>0</v>
      </c>
      <c r="AD25" s="72">
        <f t="shared" si="5"/>
        <v>0</v>
      </c>
      <c r="AE25" s="72">
        <f t="shared" si="5"/>
        <v>0</v>
      </c>
      <c r="AF25" s="72">
        <f t="shared" si="5"/>
        <v>0</v>
      </c>
      <c r="AG25" s="72">
        <f t="shared" si="5"/>
        <v>0</v>
      </c>
      <c r="AH25" s="72">
        <f t="shared" si="5"/>
        <v>2.4508333333333336</v>
      </c>
      <c r="AI25" s="72">
        <f t="shared" si="5"/>
        <v>0</v>
      </c>
      <c r="AJ25" s="72">
        <f t="shared" si="5"/>
        <v>0</v>
      </c>
      <c r="AK25" s="72">
        <f t="shared" si="5"/>
        <v>0</v>
      </c>
      <c r="AL25" s="72">
        <f t="shared" si="5"/>
        <v>0</v>
      </c>
      <c r="AM25" s="72">
        <f t="shared" si="5"/>
        <v>0</v>
      </c>
    </row>
    <row r="26" spans="1:58" ht="42" customHeight="1" x14ac:dyDescent="0.25">
      <c r="A26" s="148"/>
      <c r="B26" s="443" t="s">
        <v>98</v>
      </c>
      <c r="C26" s="72" t="s">
        <v>99</v>
      </c>
      <c r="D26" s="444" t="s">
        <v>93</v>
      </c>
      <c r="E26" s="72">
        <f>E64</f>
        <v>0</v>
      </c>
      <c r="F26" s="72">
        <f>F64</f>
        <v>0</v>
      </c>
      <c r="G26" s="72">
        <f t="shared" ref="G26:AM26" si="6">G64</f>
        <v>0</v>
      </c>
      <c r="H26" s="72">
        <f t="shared" si="6"/>
        <v>0</v>
      </c>
      <c r="I26" s="72">
        <f t="shared" si="6"/>
        <v>0</v>
      </c>
      <c r="J26" s="72">
        <f t="shared" si="6"/>
        <v>0</v>
      </c>
      <c r="K26" s="72">
        <f t="shared" si="6"/>
        <v>0</v>
      </c>
      <c r="L26" s="72">
        <f t="shared" si="6"/>
        <v>0</v>
      </c>
      <c r="M26" s="72">
        <f t="shared" si="6"/>
        <v>0</v>
      </c>
      <c r="N26" s="72">
        <f t="shared" si="6"/>
        <v>0</v>
      </c>
      <c r="O26" s="72">
        <f t="shared" si="6"/>
        <v>0</v>
      </c>
      <c r="P26" s="72">
        <f t="shared" si="6"/>
        <v>0</v>
      </c>
      <c r="Q26" s="72">
        <f t="shared" si="6"/>
        <v>0</v>
      </c>
      <c r="R26" s="72">
        <f t="shared" si="6"/>
        <v>0</v>
      </c>
      <c r="S26" s="72">
        <f t="shared" si="6"/>
        <v>0</v>
      </c>
      <c r="T26" s="72">
        <f t="shared" si="6"/>
        <v>0</v>
      </c>
      <c r="U26" s="72">
        <f t="shared" si="6"/>
        <v>0</v>
      </c>
      <c r="V26" s="72">
        <f t="shared" si="6"/>
        <v>0</v>
      </c>
      <c r="W26" s="72">
        <f t="shared" si="6"/>
        <v>0</v>
      </c>
      <c r="X26" s="72">
        <f t="shared" si="6"/>
        <v>0</v>
      </c>
      <c r="Y26" s="72">
        <f t="shared" si="6"/>
        <v>0</v>
      </c>
      <c r="Z26" s="72">
        <f t="shared" si="6"/>
        <v>0</v>
      </c>
      <c r="AA26" s="72">
        <f t="shared" si="6"/>
        <v>0</v>
      </c>
      <c r="AB26" s="72">
        <f t="shared" si="6"/>
        <v>0</v>
      </c>
      <c r="AC26" s="72">
        <f t="shared" si="6"/>
        <v>0</v>
      </c>
      <c r="AD26" s="72">
        <f t="shared" si="6"/>
        <v>0</v>
      </c>
      <c r="AE26" s="72">
        <f t="shared" si="6"/>
        <v>0</v>
      </c>
      <c r="AF26" s="72">
        <f t="shared" si="6"/>
        <v>0</v>
      </c>
      <c r="AG26" s="72">
        <f t="shared" si="6"/>
        <v>0</v>
      </c>
      <c r="AH26" s="72">
        <f t="shared" si="6"/>
        <v>0</v>
      </c>
      <c r="AI26" s="72">
        <f t="shared" si="6"/>
        <v>0</v>
      </c>
      <c r="AJ26" s="72">
        <f t="shared" si="6"/>
        <v>0</v>
      </c>
      <c r="AK26" s="72">
        <f t="shared" si="6"/>
        <v>0</v>
      </c>
      <c r="AL26" s="72">
        <f t="shared" si="6"/>
        <v>0</v>
      </c>
      <c r="AM26" s="72">
        <f t="shared" si="6"/>
        <v>0</v>
      </c>
    </row>
    <row r="27" spans="1:58" ht="42" customHeight="1" x14ac:dyDescent="0.25">
      <c r="A27" s="148"/>
      <c r="B27" s="443" t="s">
        <v>100</v>
      </c>
      <c r="C27" s="72" t="s">
        <v>101</v>
      </c>
      <c r="D27" s="444" t="s">
        <v>93</v>
      </c>
      <c r="E27" s="72">
        <f t="shared" ref="E27:AM27" si="7">E67</f>
        <v>0</v>
      </c>
      <c r="F27" s="72">
        <f t="shared" si="7"/>
        <v>0</v>
      </c>
      <c r="G27" s="72">
        <f t="shared" si="7"/>
        <v>0</v>
      </c>
      <c r="H27" s="72">
        <f t="shared" si="7"/>
        <v>0</v>
      </c>
      <c r="I27" s="72">
        <f t="shared" si="7"/>
        <v>0</v>
      </c>
      <c r="J27" s="72">
        <f t="shared" si="7"/>
        <v>0</v>
      </c>
      <c r="K27" s="72">
        <f t="shared" si="7"/>
        <v>0</v>
      </c>
      <c r="L27" s="72">
        <f t="shared" si="7"/>
        <v>0</v>
      </c>
      <c r="M27" s="72">
        <f t="shared" si="7"/>
        <v>0</v>
      </c>
      <c r="N27" s="72">
        <f t="shared" si="7"/>
        <v>0</v>
      </c>
      <c r="O27" s="72">
        <f t="shared" si="7"/>
        <v>0</v>
      </c>
      <c r="P27" s="72">
        <f t="shared" si="7"/>
        <v>0</v>
      </c>
      <c r="Q27" s="72">
        <f t="shared" si="7"/>
        <v>0</v>
      </c>
      <c r="R27" s="72">
        <f t="shared" si="7"/>
        <v>0</v>
      </c>
      <c r="S27" s="72">
        <f t="shared" si="7"/>
        <v>0</v>
      </c>
      <c r="T27" s="72">
        <f t="shared" si="7"/>
        <v>0</v>
      </c>
      <c r="U27" s="72">
        <f t="shared" si="7"/>
        <v>0</v>
      </c>
      <c r="V27" s="72">
        <f t="shared" si="7"/>
        <v>0</v>
      </c>
      <c r="W27" s="72">
        <f t="shared" si="7"/>
        <v>0</v>
      </c>
      <c r="X27" s="72">
        <f t="shared" si="7"/>
        <v>0</v>
      </c>
      <c r="Y27" s="72">
        <f t="shared" si="7"/>
        <v>0</v>
      </c>
      <c r="Z27" s="72">
        <f t="shared" si="7"/>
        <v>0</v>
      </c>
      <c r="AA27" s="72">
        <f t="shared" si="7"/>
        <v>11.755833333333335</v>
      </c>
      <c r="AB27" s="72">
        <f t="shared" si="7"/>
        <v>0.5</v>
      </c>
      <c r="AC27" s="72">
        <f t="shared" si="7"/>
        <v>0</v>
      </c>
      <c r="AD27" s="72">
        <f t="shared" si="7"/>
        <v>0</v>
      </c>
      <c r="AE27" s="72">
        <f t="shared" si="7"/>
        <v>0</v>
      </c>
      <c r="AF27" s="72">
        <f t="shared" si="7"/>
        <v>0</v>
      </c>
      <c r="AG27" s="72">
        <f t="shared" si="7"/>
        <v>0</v>
      </c>
      <c r="AH27" s="72">
        <f t="shared" si="7"/>
        <v>11.755833333333335</v>
      </c>
      <c r="AI27" s="72">
        <f t="shared" si="7"/>
        <v>0.5</v>
      </c>
      <c r="AJ27" s="72">
        <f t="shared" si="7"/>
        <v>0</v>
      </c>
      <c r="AK27" s="72">
        <f t="shared" si="7"/>
        <v>0</v>
      </c>
      <c r="AL27" s="72">
        <f t="shared" si="7"/>
        <v>0</v>
      </c>
      <c r="AM27" s="72">
        <f t="shared" si="7"/>
        <v>0</v>
      </c>
    </row>
    <row r="28" spans="1:58" ht="42" customHeight="1" x14ac:dyDescent="0.25">
      <c r="A28" s="148"/>
      <c r="B28" s="443" t="s">
        <v>102</v>
      </c>
      <c r="C28" s="72" t="s">
        <v>103</v>
      </c>
      <c r="D28" s="444" t="s">
        <v>93</v>
      </c>
      <c r="E28" s="72">
        <f t="shared" ref="E28:AM28" si="8">E72</f>
        <v>0</v>
      </c>
      <c r="F28" s="72">
        <f t="shared" si="8"/>
        <v>0</v>
      </c>
      <c r="G28" s="72">
        <f t="shared" si="8"/>
        <v>0</v>
      </c>
      <c r="H28" s="72">
        <f t="shared" si="8"/>
        <v>0</v>
      </c>
      <c r="I28" s="72">
        <f t="shared" si="8"/>
        <v>0</v>
      </c>
      <c r="J28" s="72">
        <f t="shared" si="8"/>
        <v>0</v>
      </c>
      <c r="K28" s="72">
        <f t="shared" si="8"/>
        <v>0</v>
      </c>
      <c r="L28" s="72">
        <f t="shared" si="8"/>
        <v>0</v>
      </c>
      <c r="M28" s="72">
        <f t="shared" si="8"/>
        <v>0</v>
      </c>
      <c r="N28" s="72">
        <f t="shared" si="8"/>
        <v>0</v>
      </c>
      <c r="O28" s="72">
        <f t="shared" si="8"/>
        <v>0</v>
      </c>
      <c r="P28" s="72">
        <f t="shared" si="8"/>
        <v>0</v>
      </c>
      <c r="Q28" s="72">
        <f t="shared" si="8"/>
        <v>0</v>
      </c>
      <c r="R28" s="72">
        <f t="shared" si="8"/>
        <v>0</v>
      </c>
      <c r="S28" s="72">
        <f t="shared" si="8"/>
        <v>0</v>
      </c>
      <c r="T28" s="72">
        <f t="shared" si="8"/>
        <v>0</v>
      </c>
      <c r="U28" s="72">
        <f t="shared" si="8"/>
        <v>0</v>
      </c>
      <c r="V28" s="72">
        <f t="shared" si="8"/>
        <v>0</v>
      </c>
      <c r="W28" s="72">
        <f t="shared" si="8"/>
        <v>0</v>
      </c>
      <c r="X28" s="72">
        <f t="shared" si="8"/>
        <v>0</v>
      </c>
      <c r="Y28" s="72">
        <f t="shared" si="8"/>
        <v>0</v>
      </c>
      <c r="Z28" s="72">
        <f t="shared" si="8"/>
        <v>0</v>
      </c>
      <c r="AA28" s="72">
        <f t="shared" si="8"/>
        <v>0</v>
      </c>
      <c r="AB28" s="72">
        <f t="shared" si="8"/>
        <v>0</v>
      </c>
      <c r="AC28" s="72">
        <f t="shared" si="8"/>
        <v>0</v>
      </c>
      <c r="AD28" s="72">
        <f t="shared" si="8"/>
        <v>0</v>
      </c>
      <c r="AE28" s="72">
        <f t="shared" si="8"/>
        <v>0</v>
      </c>
      <c r="AF28" s="72">
        <f t="shared" si="8"/>
        <v>0</v>
      </c>
      <c r="AG28" s="72">
        <f t="shared" si="8"/>
        <v>0</v>
      </c>
      <c r="AH28" s="72">
        <f t="shared" si="8"/>
        <v>0</v>
      </c>
      <c r="AI28" s="72">
        <f t="shared" si="8"/>
        <v>0</v>
      </c>
      <c r="AJ28" s="72">
        <f t="shared" si="8"/>
        <v>0</v>
      </c>
      <c r="AK28" s="72">
        <f t="shared" si="8"/>
        <v>0</v>
      </c>
      <c r="AL28" s="72">
        <f t="shared" si="8"/>
        <v>0</v>
      </c>
      <c r="AM28" s="72">
        <f t="shared" si="8"/>
        <v>0</v>
      </c>
    </row>
    <row r="29" spans="1:58" ht="42" customHeight="1" x14ac:dyDescent="0.25">
      <c r="A29" s="148"/>
      <c r="B29" s="443" t="s">
        <v>104</v>
      </c>
      <c r="C29" s="72" t="s">
        <v>105</v>
      </c>
      <c r="D29" s="444" t="s">
        <v>93</v>
      </c>
      <c r="E29" s="72">
        <f t="shared" ref="E29:AM29" si="9">E73</f>
        <v>0</v>
      </c>
      <c r="F29" s="72">
        <f t="shared" si="9"/>
        <v>0</v>
      </c>
      <c r="G29" s="72">
        <f t="shared" si="9"/>
        <v>0</v>
      </c>
      <c r="H29" s="72">
        <f t="shared" si="9"/>
        <v>0</v>
      </c>
      <c r="I29" s="72">
        <f t="shared" si="9"/>
        <v>0</v>
      </c>
      <c r="J29" s="72">
        <f t="shared" si="9"/>
        <v>0</v>
      </c>
      <c r="K29" s="72">
        <f t="shared" si="9"/>
        <v>0</v>
      </c>
      <c r="L29" s="72">
        <f t="shared" si="9"/>
        <v>0</v>
      </c>
      <c r="M29" s="72">
        <f t="shared" si="9"/>
        <v>0</v>
      </c>
      <c r="N29" s="72">
        <f t="shared" si="9"/>
        <v>0</v>
      </c>
      <c r="O29" s="72">
        <f t="shared" si="9"/>
        <v>0</v>
      </c>
      <c r="P29" s="72">
        <f t="shared" si="9"/>
        <v>0</v>
      </c>
      <c r="Q29" s="72">
        <f t="shared" si="9"/>
        <v>0</v>
      </c>
      <c r="R29" s="72">
        <f t="shared" si="9"/>
        <v>0</v>
      </c>
      <c r="S29" s="72">
        <f t="shared" si="9"/>
        <v>0</v>
      </c>
      <c r="T29" s="72">
        <f t="shared" si="9"/>
        <v>0</v>
      </c>
      <c r="U29" s="72">
        <f t="shared" si="9"/>
        <v>0</v>
      </c>
      <c r="V29" s="72">
        <f t="shared" si="9"/>
        <v>0</v>
      </c>
      <c r="W29" s="72">
        <f t="shared" si="9"/>
        <v>0</v>
      </c>
      <c r="X29" s="72">
        <f t="shared" si="9"/>
        <v>0</v>
      </c>
      <c r="Y29" s="72">
        <f t="shared" si="9"/>
        <v>0</v>
      </c>
      <c r="Z29" s="72">
        <f t="shared" si="9"/>
        <v>0</v>
      </c>
      <c r="AA29" s="72">
        <f t="shared" si="9"/>
        <v>0.25</v>
      </c>
      <c r="AB29" s="72">
        <f t="shared" si="9"/>
        <v>0</v>
      </c>
      <c r="AC29" s="72">
        <f t="shared" si="9"/>
        <v>0</v>
      </c>
      <c r="AD29" s="72">
        <f t="shared" si="9"/>
        <v>0</v>
      </c>
      <c r="AE29" s="72">
        <f t="shared" si="9"/>
        <v>0</v>
      </c>
      <c r="AF29" s="72">
        <f t="shared" si="9"/>
        <v>0</v>
      </c>
      <c r="AG29" s="72">
        <f t="shared" si="9"/>
        <v>0</v>
      </c>
      <c r="AH29" s="72">
        <f t="shared" si="9"/>
        <v>0.25</v>
      </c>
      <c r="AI29" s="72">
        <f t="shared" si="9"/>
        <v>0</v>
      </c>
      <c r="AJ29" s="72">
        <f t="shared" si="9"/>
        <v>0</v>
      </c>
      <c r="AK29" s="72">
        <f t="shared" si="9"/>
        <v>0</v>
      </c>
      <c r="AL29" s="72">
        <f t="shared" si="9"/>
        <v>0</v>
      </c>
      <c r="AM29" s="72">
        <f t="shared" si="9"/>
        <v>0</v>
      </c>
    </row>
    <row r="30" spans="1:58" ht="48" customHeight="1" x14ac:dyDescent="0.25">
      <c r="A30" s="148"/>
      <c r="B30" s="440" t="s">
        <v>106</v>
      </c>
      <c r="C30" s="445" t="s">
        <v>107</v>
      </c>
      <c r="D30" s="441" t="s">
        <v>93</v>
      </c>
      <c r="E30" s="440">
        <f t="shared" ref="E30:AM30" si="10">E31+E43+E64+E67+E72+E73</f>
        <v>0</v>
      </c>
      <c r="F30" s="440">
        <f t="shared" si="10"/>
        <v>0</v>
      </c>
      <c r="G30" s="440">
        <f t="shared" si="10"/>
        <v>0</v>
      </c>
      <c r="H30" s="440">
        <f t="shared" si="10"/>
        <v>0</v>
      </c>
      <c r="I30" s="440">
        <f t="shared" si="10"/>
        <v>0</v>
      </c>
      <c r="J30" s="440">
        <f t="shared" si="10"/>
        <v>0</v>
      </c>
      <c r="K30" s="440">
        <f t="shared" si="10"/>
        <v>0</v>
      </c>
      <c r="L30" s="440">
        <f t="shared" si="10"/>
        <v>0</v>
      </c>
      <c r="M30" s="440">
        <f t="shared" si="10"/>
        <v>0</v>
      </c>
      <c r="N30" s="440">
        <f t="shared" si="10"/>
        <v>0</v>
      </c>
      <c r="O30" s="440">
        <f t="shared" si="10"/>
        <v>0</v>
      </c>
      <c r="P30" s="440">
        <f t="shared" si="10"/>
        <v>0</v>
      </c>
      <c r="Q30" s="440">
        <f t="shared" si="10"/>
        <v>0</v>
      </c>
      <c r="R30" s="440">
        <f t="shared" si="10"/>
        <v>0</v>
      </c>
      <c r="S30" s="440">
        <f t="shared" si="10"/>
        <v>0</v>
      </c>
      <c r="T30" s="440">
        <f t="shared" si="10"/>
        <v>0</v>
      </c>
      <c r="U30" s="440">
        <f t="shared" si="10"/>
        <v>0</v>
      </c>
      <c r="V30" s="440">
        <f t="shared" si="10"/>
        <v>0</v>
      </c>
      <c r="W30" s="440">
        <f t="shared" si="10"/>
        <v>0</v>
      </c>
      <c r="X30" s="440">
        <f t="shared" si="10"/>
        <v>0</v>
      </c>
      <c r="Y30" s="440">
        <f t="shared" si="10"/>
        <v>0</v>
      </c>
      <c r="Z30" s="440">
        <f t="shared" si="10"/>
        <v>0</v>
      </c>
      <c r="AA30" s="440">
        <f t="shared" si="10"/>
        <v>24.040000000000003</v>
      </c>
      <c r="AB30" s="440">
        <f t="shared" si="10"/>
        <v>0.75</v>
      </c>
      <c r="AC30" s="440">
        <f t="shared" si="10"/>
        <v>0</v>
      </c>
      <c r="AD30" s="440">
        <f t="shared" si="10"/>
        <v>0</v>
      </c>
      <c r="AE30" s="440">
        <f t="shared" si="10"/>
        <v>0</v>
      </c>
      <c r="AF30" s="440">
        <f t="shared" si="10"/>
        <v>0</v>
      </c>
      <c r="AG30" s="440">
        <f t="shared" si="10"/>
        <v>0</v>
      </c>
      <c r="AH30" s="440">
        <f t="shared" si="10"/>
        <v>24.040000000000003</v>
      </c>
      <c r="AI30" s="440">
        <f t="shared" si="10"/>
        <v>0.75</v>
      </c>
      <c r="AJ30" s="440">
        <f t="shared" si="10"/>
        <v>0</v>
      </c>
      <c r="AK30" s="440">
        <f t="shared" si="10"/>
        <v>0</v>
      </c>
      <c r="AL30" s="440">
        <f t="shared" si="10"/>
        <v>0</v>
      </c>
      <c r="AM30" s="440">
        <f t="shared" si="10"/>
        <v>0</v>
      </c>
    </row>
    <row r="31" spans="1:58" ht="48" customHeight="1" x14ac:dyDescent="0.25">
      <c r="A31" s="148"/>
      <c r="B31" s="440" t="s">
        <v>108</v>
      </c>
      <c r="C31" s="445" t="s">
        <v>109</v>
      </c>
      <c r="D31" s="441" t="s">
        <v>93</v>
      </c>
      <c r="E31" s="440">
        <f t="shared" ref="E31:AM31" si="11">E32+E36+E39+E40</f>
        <v>0</v>
      </c>
      <c r="F31" s="440">
        <f t="shared" si="11"/>
        <v>0</v>
      </c>
      <c r="G31" s="440">
        <f t="shared" si="11"/>
        <v>0</v>
      </c>
      <c r="H31" s="440">
        <f t="shared" si="11"/>
        <v>0</v>
      </c>
      <c r="I31" s="440">
        <f t="shared" si="11"/>
        <v>0</v>
      </c>
      <c r="J31" s="440">
        <f t="shared" si="11"/>
        <v>0</v>
      </c>
      <c r="K31" s="440">
        <f t="shared" si="11"/>
        <v>0</v>
      </c>
      <c r="L31" s="440">
        <f t="shared" si="11"/>
        <v>0</v>
      </c>
      <c r="M31" s="440">
        <f t="shared" si="11"/>
        <v>0</v>
      </c>
      <c r="N31" s="440">
        <f t="shared" si="11"/>
        <v>0</v>
      </c>
      <c r="O31" s="440">
        <f t="shared" si="11"/>
        <v>0</v>
      </c>
      <c r="P31" s="440">
        <f t="shared" si="11"/>
        <v>0</v>
      </c>
      <c r="Q31" s="440">
        <f t="shared" si="11"/>
        <v>0</v>
      </c>
      <c r="R31" s="440">
        <f t="shared" si="11"/>
        <v>0</v>
      </c>
      <c r="S31" s="440">
        <f t="shared" si="11"/>
        <v>0</v>
      </c>
      <c r="T31" s="440">
        <f t="shared" si="11"/>
        <v>0</v>
      </c>
      <c r="U31" s="440">
        <f t="shared" si="11"/>
        <v>0</v>
      </c>
      <c r="V31" s="440">
        <f t="shared" si="11"/>
        <v>0</v>
      </c>
      <c r="W31" s="440">
        <f t="shared" si="11"/>
        <v>0</v>
      </c>
      <c r="X31" s="440">
        <f t="shared" si="11"/>
        <v>0</v>
      </c>
      <c r="Y31" s="440">
        <f t="shared" si="11"/>
        <v>0</v>
      </c>
      <c r="Z31" s="440">
        <f t="shared" si="11"/>
        <v>0</v>
      </c>
      <c r="AA31" s="440">
        <f t="shared" si="11"/>
        <v>9.5833333333333339</v>
      </c>
      <c r="AB31" s="440">
        <f t="shared" si="11"/>
        <v>0.25</v>
      </c>
      <c r="AC31" s="440">
        <f t="shared" si="11"/>
        <v>0</v>
      </c>
      <c r="AD31" s="440">
        <f t="shared" si="11"/>
        <v>0</v>
      </c>
      <c r="AE31" s="440">
        <f t="shared" si="11"/>
        <v>0</v>
      </c>
      <c r="AF31" s="440">
        <f t="shared" si="11"/>
        <v>0</v>
      </c>
      <c r="AG31" s="440">
        <f t="shared" si="11"/>
        <v>0</v>
      </c>
      <c r="AH31" s="440">
        <f t="shared" si="11"/>
        <v>9.5833333333333339</v>
      </c>
      <c r="AI31" s="440">
        <f t="shared" si="11"/>
        <v>0.25</v>
      </c>
      <c r="AJ31" s="440">
        <f t="shared" si="11"/>
        <v>0</v>
      </c>
      <c r="AK31" s="440">
        <f t="shared" si="11"/>
        <v>0</v>
      </c>
      <c r="AL31" s="440">
        <f t="shared" si="11"/>
        <v>0</v>
      </c>
      <c r="AM31" s="440">
        <f t="shared" si="11"/>
        <v>0</v>
      </c>
    </row>
    <row r="32" spans="1:58" ht="48" customHeight="1" x14ac:dyDescent="0.25">
      <c r="A32" s="148"/>
      <c r="B32" s="445" t="s">
        <v>110</v>
      </c>
      <c r="C32" s="445" t="s">
        <v>111</v>
      </c>
      <c r="D32" s="441" t="s">
        <v>93</v>
      </c>
      <c r="E32" s="481">
        <f t="shared" ref="E32:AM32" si="12">E33+E34+E35</f>
        <v>0</v>
      </c>
      <c r="F32" s="440">
        <f t="shared" si="12"/>
        <v>0</v>
      </c>
      <c r="G32" s="440">
        <f t="shared" si="12"/>
        <v>0</v>
      </c>
      <c r="H32" s="440">
        <f t="shared" si="12"/>
        <v>0</v>
      </c>
      <c r="I32" s="440">
        <f t="shared" si="12"/>
        <v>0</v>
      </c>
      <c r="J32" s="440">
        <f t="shared" si="12"/>
        <v>0</v>
      </c>
      <c r="K32" s="440">
        <f t="shared" si="12"/>
        <v>0</v>
      </c>
      <c r="L32" s="440">
        <f t="shared" si="12"/>
        <v>0</v>
      </c>
      <c r="M32" s="440">
        <f t="shared" si="12"/>
        <v>0</v>
      </c>
      <c r="N32" s="440">
        <f t="shared" si="12"/>
        <v>0</v>
      </c>
      <c r="O32" s="440">
        <f t="shared" si="12"/>
        <v>0</v>
      </c>
      <c r="P32" s="440">
        <f t="shared" si="12"/>
        <v>0</v>
      </c>
      <c r="Q32" s="440">
        <f t="shared" si="12"/>
        <v>0</v>
      </c>
      <c r="R32" s="440">
        <f t="shared" si="12"/>
        <v>0</v>
      </c>
      <c r="S32" s="440">
        <f t="shared" si="12"/>
        <v>0</v>
      </c>
      <c r="T32" s="440">
        <f t="shared" si="12"/>
        <v>0</v>
      </c>
      <c r="U32" s="440">
        <f t="shared" si="12"/>
        <v>0</v>
      </c>
      <c r="V32" s="440">
        <f t="shared" si="12"/>
        <v>0</v>
      </c>
      <c r="W32" s="440">
        <f t="shared" si="12"/>
        <v>0</v>
      </c>
      <c r="X32" s="440">
        <f t="shared" si="12"/>
        <v>0</v>
      </c>
      <c r="Y32" s="440">
        <f t="shared" si="12"/>
        <v>0</v>
      </c>
      <c r="Z32" s="440">
        <f t="shared" si="12"/>
        <v>0</v>
      </c>
      <c r="AA32" s="440">
        <f t="shared" si="12"/>
        <v>0</v>
      </c>
      <c r="AB32" s="440">
        <f t="shared" si="12"/>
        <v>0</v>
      </c>
      <c r="AC32" s="440">
        <f t="shared" si="12"/>
        <v>0</v>
      </c>
      <c r="AD32" s="440">
        <f t="shared" si="12"/>
        <v>0</v>
      </c>
      <c r="AE32" s="440">
        <f t="shared" si="12"/>
        <v>0</v>
      </c>
      <c r="AF32" s="440">
        <f t="shared" si="12"/>
        <v>0</v>
      </c>
      <c r="AG32" s="440">
        <f t="shared" si="12"/>
        <v>0</v>
      </c>
      <c r="AH32" s="440">
        <f t="shared" si="12"/>
        <v>0</v>
      </c>
      <c r="AI32" s="440">
        <f t="shared" si="12"/>
        <v>0</v>
      </c>
      <c r="AJ32" s="440">
        <f t="shared" si="12"/>
        <v>0</v>
      </c>
      <c r="AK32" s="440">
        <f t="shared" si="12"/>
        <v>0</v>
      </c>
      <c r="AL32" s="440">
        <f t="shared" si="12"/>
        <v>0</v>
      </c>
      <c r="AM32" s="440">
        <f t="shared" si="12"/>
        <v>0</v>
      </c>
    </row>
    <row r="33" spans="1:40" ht="42" customHeight="1" x14ac:dyDescent="0.25">
      <c r="A33" s="148"/>
      <c r="B33" s="446" t="s">
        <v>112</v>
      </c>
      <c r="C33" s="447" t="s">
        <v>113</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row>
    <row r="34" spans="1:40" ht="42" customHeight="1" x14ac:dyDescent="0.25">
      <c r="A34" s="148"/>
      <c r="B34" s="446" t="s">
        <v>114</v>
      </c>
      <c r="C34" s="447" t="s">
        <v>115</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row>
    <row r="35" spans="1:40" s="187" customFormat="1" ht="42" customHeight="1" x14ac:dyDescent="0.25">
      <c r="A35" s="148"/>
      <c r="B35" s="446" t="s">
        <v>116</v>
      </c>
      <c r="C35" s="447" t="s">
        <v>117</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148"/>
    </row>
    <row r="36" spans="1:40" s="187" customFormat="1" ht="48" customHeight="1" x14ac:dyDescent="0.25">
      <c r="A36" s="148"/>
      <c r="B36" s="440" t="s">
        <v>118</v>
      </c>
      <c r="C36" s="445" t="s">
        <v>119</v>
      </c>
      <c r="D36" s="440" t="s">
        <v>93</v>
      </c>
      <c r="E36" s="398">
        <f t="shared" ref="E36:AM36" si="13">E37+E38</f>
        <v>0</v>
      </c>
      <c r="F36" s="398">
        <f t="shared" si="13"/>
        <v>0</v>
      </c>
      <c r="G36" s="398">
        <f t="shared" si="13"/>
        <v>0</v>
      </c>
      <c r="H36" s="398">
        <f t="shared" si="13"/>
        <v>0</v>
      </c>
      <c r="I36" s="398">
        <f t="shared" si="13"/>
        <v>0</v>
      </c>
      <c r="J36" s="398">
        <f t="shared" si="13"/>
        <v>0</v>
      </c>
      <c r="K36" s="398">
        <f t="shared" si="13"/>
        <v>0</v>
      </c>
      <c r="L36" s="398">
        <f t="shared" si="13"/>
        <v>0</v>
      </c>
      <c r="M36" s="398">
        <f t="shared" si="13"/>
        <v>0</v>
      </c>
      <c r="N36" s="398">
        <f t="shared" si="13"/>
        <v>0</v>
      </c>
      <c r="O36" s="398">
        <f t="shared" si="13"/>
        <v>0</v>
      </c>
      <c r="P36" s="398">
        <f t="shared" si="13"/>
        <v>0</v>
      </c>
      <c r="Q36" s="398">
        <f t="shared" si="13"/>
        <v>0</v>
      </c>
      <c r="R36" s="398">
        <f t="shared" si="13"/>
        <v>0</v>
      </c>
      <c r="S36" s="398">
        <f t="shared" si="13"/>
        <v>0</v>
      </c>
      <c r="T36" s="398">
        <f t="shared" si="13"/>
        <v>0</v>
      </c>
      <c r="U36" s="398">
        <f t="shared" si="13"/>
        <v>0</v>
      </c>
      <c r="V36" s="398">
        <f t="shared" si="13"/>
        <v>0</v>
      </c>
      <c r="W36" s="398">
        <f t="shared" si="13"/>
        <v>0</v>
      </c>
      <c r="X36" s="398">
        <f t="shared" si="13"/>
        <v>0</v>
      </c>
      <c r="Y36" s="398">
        <f t="shared" si="13"/>
        <v>0</v>
      </c>
      <c r="Z36" s="398">
        <f t="shared" si="13"/>
        <v>0</v>
      </c>
      <c r="AA36" s="398">
        <f t="shared" si="13"/>
        <v>0</v>
      </c>
      <c r="AB36" s="398">
        <f t="shared" si="13"/>
        <v>0</v>
      </c>
      <c r="AC36" s="398">
        <f t="shared" si="13"/>
        <v>0</v>
      </c>
      <c r="AD36" s="398">
        <f t="shared" si="13"/>
        <v>0</v>
      </c>
      <c r="AE36" s="398">
        <f t="shared" si="13"/>
        <v>0</v>
      </c>
      <c r="AF36" s="398">
        <f t="shared" si="13"/>
        <v>0</v>
      </c>
      <c r="AG36" s="398">
        <f t="shared" si="13"/>
        <v>0</v>
      </c>
      <c r="AH36" s="398">
        <f t="shared" si="13"/>
        <v>0</v>
      </c>
      <c r="AI36" s="398">
        <f t="shared" si="13"/>
        <v>0</v>
      </c>
      <c r="AJ36" s="398">
        <f t="shared" si="13"/>
        <v>0</v>
      </c>
      <c r="AK36" s="398">
        <f t="shared" si="13"/>
        <v>0</v>
      </c>
      <c r="AL36" s="398">
        <f t="shared" si="13"/>
        <v>0</v>
      </c>
      <c r="AM36" s="398">
        <f t="shared" si="13"/>
        <v>0</v>
      </c>
      <c r="AN36" s="148"/>
    </row>
    <row r="37" spans="1:40" ht="42" customHeight="1" x14ac:dyDescent="0.25">
      <c r="A37" s="148"/>
      <c r="B37" s="447" t="s">
        <v>120</v>
      </c>
      <c r="C37" s="447" t="s">
        <v>121</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f>Z37</f>
        <v>0</v>
      </c>
      <c r="AH37" s="326">
        <f t="shared" ref="AH37:AM38" si="14">AA37</f>
        <v>0</v>
      </c>
      <c r="AI37" s="326">
        <f t="shared" si="14"/>
        <v>0</v>
      </c>
      <c r="AJ37" s="326">
        <f t="shared" si="14"/>
        <v>0</v>
      </c>
      <c r="AK37" s="326">
        <f t="shared" si="14"/>
        <v>0</v>
      </c>
      <c r="AL37" s="326">
        <f t="shared" si="14"/>
        <v>0</v>
      </c>
      <c r="AM37" s="326">
        <f t="shared" si="14"/>
        <v>0</v>
      </c>
    </row>
    <row r="38" spans="1:40" ht="42" customHeight="1" x14ac:dyDescent="0.25">
      <c r="A38" s="148"/>
      <c r="B38" s="446" t="s">
        <v>122</v>
      </c>
      <c r="C38" s="447" t="s">
        <v>123</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f>Z38</f>
        <v>0</v>
      </c>
      <c r="AH38" s="326">
        <f t="shared" si="14"/>
        <v>0</v>
      </c>
      <c r="AI38" s="326">
        <f t="shared" si="14"/>
        <v>0</v>
      </c>
      <c r="AJ38" s="326">
        <f t="shared" si="14"/>
        <v>0</v>
      </c>
      <c r="AK38" s="326">
        <f t="shared" si="14"/>
        <v>0</v>
      </c>
      <c r="AL38" s="326">
        <f t="shared" si="14"/>
        <v>0</v>
      </c>
      <c r="AM38" s="326">
        <f t="shared" si="14"/>
        <v>0</v>
      </c>
    </row>
    <row r="39" spans="1:40" ht="48" customHeight="1" x14ac:dyDescent="0.25">
      <c r="A39" s="148"/>
      <c r="B39" s="440" t="s">
        <v>124</v>
      </c>
      <c r="C39" s="440" t="s">
        <v>125</v>
      </c>
      <c r="D39" s="440" t="s">
        <v>93</v>
      </c>
      <c r="E39" s="396">
        <v>0</v>
      </c>
      <c r="F39" s="396">
        <v>0</v>
      </c>
      <c r="G39" s="396">
        <v>0</v>
      </c>
      <c r="H39" s="396">
        <v>0</v>
      </c>
      <c r="I39" s="396">
        <v>0</v>
      </c>
      <c r="J39" s="396">
        <v>0</v>
      </c>
      <c r="K39" s="396">
        <v>0</v>
      </c>
      <c r="L39" s="396">
        <v>0</v>
      </c>
      <c r="M39" s="396">
        <v>0</v>
      </c>
      <c r="N39" s="396">
        <v>0</v>
      </c>
      <c r="O39" s="396">
        <v>0</v>
      </c>
      <c r="P39" s="396">
        <v>0</v>
      </c>
      <c r="Q39" s="396">
        <v>0</v>
      </c>
      <c r="R39" s="396">
        <v>0</v>
      </c>
      <c r="S39" s="396">
        <v>0</v>
      </c>
      <c r="T39" s="396">
        <v>0</v>
      </c>
      <c r="U39" s="396">
        <v>0</v>
      </c>
      <c r="V39" s="396">
        <v>0</v>
      </c>
      <c r="W39" s="396">
        <v>0</v>
      </c>
      <c r="X39" s="396">
        <v>0</v>
      </c>
      <c r="Y39" s="396">
        <v>0</v>
      </c>
      <c r="Z39" s="396">
        <v>0</v>
      </c>
      <c r="AA39" s="396">
        <v>0</v>
      </c>
      <c r="AB39" s="396">
        <v>0</v>
      </c>
      <c r="AC39" s="396">
        <v>0</v>
      </c>
      <c r="AD39" s="396">
        <v>0</v>
      </c>
      <c r="AE39" s="396">
        <v>0</v>
      </c>
      <c r="AF39" s="396">
        <v>0</v>
      </c>
      <c r="AG39" s="396">
        <v>0</v>
      </c>
      <c r="AH39" s="396">
        <v>0</v>
      </c>
      <c r="AI39" s="396">
        <v>0</v>
      </c>
      <c r="AJ39" s="396">
        <v>0</v>
      </c>
      <c r="AK39" s="396">
        <v>0</v>
      </c>
      <c r="AL39" s="396">
        <v>0</v>
      </c>
      <c r="AM39" s="396">
        <v>0</v>
      </c>
    </row>
    <row r="40" spans="1:40" ht="48" customHeight="1" x14ac:dyDescent="0.25">
      <c r="A40" s="148"/>
      <c r="B40" s="408" t="s">
        <v>126</v>
      </c>
      <c r="C40" s="440" t="s">
        <v>127</v>
      </c>
      <c r="D40" s="440" t="s">
        <v>93</v>
      </c>
      <c r="E40" s="396">
        <f t="shared" ref="E40:AM40" si="15">E41+E42</f>
        <v>0</v>
      </c>
      <c r="F40" s="396">
        <f t="shared" si="15"/>
        <v>0</v>
      </c>
      <c r="G40" s="396">
        <f t="shared" si="15"/>
        <v>0</v>
      </c>
      <c r="H40" s="396">
        <f t="shared" si="15"/>
        <v>0</v>
      </c>
      <c r="I40" s="396">
        <f t="shared" si="15"/>
        <v>0</v>
      </c>
      <c r="J40" s="396">
        <f t="shared" si="15"/>
        <v>0</v>
      </c>
      <c r="K40" s="396">
        <f t="shared" si="15"/>
        <v>0</v>
      </c>
      <c r="L40" s="396">
        <f t="shared" si="15"/>
        <v>0</v>
      </c>
      <c r="M40" s="396">
        <f t="shared" si="15"/>
        <v>0</v>
      </c>
      <c r="N40" s="396">
        <f t="shared" si="15"/>
        <v>0</v>
      </c>
      <c r="O40" s="396">
        <f t="shared" si="15"/>
        <v>0</v>
      </c>
      <c r="P40" s="396">
        <f t="shared" si="15"/>
        <v>0</v>
      </c>
      <c r="Q40" s="396">
        <f t="shared" si="15"/>
        <v>0</v>
      </c>
      <c r="R40" s="396">
        <f t="shared" si="15"/>
        <v>0</v>
      </c>
      <c r="S40" s="396">
        <f t="shared" si="15"/>
        <v>0</v>
      </c>
      <c r="T40" s="396">
        <f t="shared" si="15"/>
        <v>0</v>
      </c>
      <c r="U40" s="396">
        <f t="shared" si="15"/>
        <v>0</v>
      </c>
      <c r="V40" s="396">
        <f t="shared" si="15"/>
        <v>0</v>
      </c>
      <c r="W40" s="396">
        <f t="shared" si="15"/>
        <v>0</v>
      </c>
      <c r="X40" s="396">
        <f t="shared" si="15"/>
        <v>0</v>
      </c>
      <c r="Y40" s="396">
        <f t="shared" si="15"/>
        <v>0</v>
      </c>
      <c r="Z40" s="396">
        <f t="shared" si="15"/>
        <v>0</v>
      </c>
      <c r="AA40" s="396">
        <f t="shared" si="15"/>
        <v>9.5833333333333339</v>
      </c>
      <c r="AB40" s="396">
        <f t="shared" si="15"/>
        <v>0.25</v>
      </c>
      <c r="AC40" s="396">
        <f t="shared" si="15"/>
        <v>0</v>
      </c>
      <c r="AD40" s="396">
        <f t="shared" si="15"/>
        <v>0</v>
      </c>
      <c r="AE40" s="396">
        <f t="shared" si="15"/>
        <v>0</v>
      </c>
      <c r="AF40" s="396">
        <f t="shared" si="15"/>
        <v>0</v>
      </c>
      <c r="AG40" s="396">
        <f t="shared" si="15"/>
        <v>0</v>
      </c>
      <c r="AH40" s="396">
        <f t="shared" si="15"/>
        <v>9.5833333333333339</v>
      </c>
      <c r="AI40" s="396">
        <f t="shared" si="15"/>
        <v>0.25</v>
      </c>
      <c r="AJ40" s="396">
        <f t="shared" si="15"/>
        <v>0</v>
      </c>
      <c r="AK40" s="396">
        <f t="shared" si="15"/>
        <v>0</v>
      </c>
      <c r="AL40" s="396">
        <f t="shared" si="15"/>
        <v>0</v>
      </c>
      <c r="AM40" s="396">
        <f t="shared" si="15"/>
        <v>0</v>
      </c>
    </row>
    <row r="41" spans="1:40" ht="42" customHeight="1" x14ac:dyDescent="0.25">
      <c r="A41" s="148"/>
      <c r="B41" s="450" t="s">
        <v>286</v>
      </c>
      <c r="C41" s="72" t="s">
        <v>287</v>
      </c>
      <c r="D41" s="72" t="s">
        <v>93</v>
      </c>
      <c r="E41" s="326">
        <f t="shared" ref="E41:AM41" si="16">SUBTOTAL(9,E68)</f>
        <v>0</v>
      </c>
      <c r="F41" s="326">
        <f t="shared" si="16"/>
        <v>0</v>
      </c>
      <c r="G41" s="326">
        <f t="shared" si="16"/>
        <v>0</v>
      </c>
      <c r="H41" s="326">
        <f t="shared" si="16"/>
        <v>0</v>
      </c>
      <c r="I41" s="326">
        <f t="shared" si="16"/>
        <v>0</v>
      </c>
      <c r="J41" s="326">
        <f t="shared" si="16"/>
        <v>0</v>
      </c>
      <c r="K41" s="326">
        <f t="shared" si="16"/>
        <v>0</v>
      </c>
      <c r="L41" s="326">
        <f t="shared" si="16"/>
        <v>0</v>
      </c>
      <c r="M41" s="326">
        <f t="shared" si="16"/>
        <v>0</v>
      </c>
      <c r="N41" s="326">
        <f t="shared" si="16"/>
        <v>0</v>
      </c>
      <c r="O41" s="326">
        <f t="shared" si="16"/>
        <v>0</v>
      </c>
      <c r="P41" s="326">
        <f t="shared" si="16"/>
        <v>0</v>
      </c>
      <c r="Q41" s="326">
        <f t="shared" si="16"/>
        <v>0</v>
      </c>
      <c r="R41" s="326">
        <f t="shared" si="16"/>
        <v>0</v>
      </c>
      <c r="S41" s="326">
        <f t="shared" si="16"/>
        <v>0</v>
      </c>
      <c r="T41" s="326">
        <f t="shared" si="16"/>
        <v>0</v>
      </c>
      <c r="U41" s="326">
        <f t="shared" si="16"/>
        <v>0</v>
      </c>
      <c r="V41" s="326">
        <f t="shared" si="16"/>
        <v>0</v>
      </c>
      <c r="W41" s="326">
        <f t="shared" si="16"/>
        <v>0</v>
      </c>
      <c r="X41" s="326">
        <f t="shared" si="16"/>
        <v>0</v>
      </c>
      <c r="Y41" s="326">
        <f t="shared" si="16"/>
        <v>0</v>
      </c>
      <c r="Z41" s="326">
        <f t="shared" si="16"/>
        <v>0</v>
      </c>
      <c r="AA41" s="326">
        <f t="shared" si="16"/>
        <v>9.5833333333333339</v>
      </c>
      <c r="AB41" s="326">
        <f t="shared" si="16"/>
        <v>0.25</v>
      </c>
      <c r="AC41" s="326">
        <f t="shared" si="16"/>
        <v>0</v>
      </c>
      <c r="AD41" s="326">
        <f t="shared" si="16"/>
        <v>0</v>
      </c>
      <c r="AE41" s="326">
        <f t="shared" si="16"/>
        <v>0</v>
      </c>
      <c r="AF41" s="326">
        <f t="shared" si="16"/>
        <v>0</v>
      </c>
      <c r="AG41" s="326">
        <f t="shared" si="16"/>
        <v>0</v>
      </c>
      <c r="AH41" s="326">
        <f t="shared" si="16"/>
        <v>9.5833333333333339</v>
      </c>
      <c r="AI41" s="326">
        <f t="shared" si="16"/>
        <v>0.25</v>
      </c>
      <c r="AJ41" s="326">
        <f t="shared" si="16"/>
        <v>0</v>
      </c>
      <c r="AK41" s="326">
        <f t="shared" si="16"/>
        <v>0</v>
      </c>
      <c r="AL41" s="326">
        <f t="shared" si="16"/>
        <v>0</v>
      </c>
      <c r="AM41" s="326">
        <f t="shared" si="16"/>
        <v>0</v>
      </c>
    </row>
    <row r="42" spans="1:40" ht="42" customHeight="1" x14ac:dyDescent="0.25">
      <c r="A42" s="148"/>
      <c r="B42" s="421" t="s">
        <v>128</v>
      </c>
      <c r="C42" s="422" t="s">
        <v>129</v>
      </c>
      <c r="D42" s="444" t="s">
        <v>93</v>
      </c>
      <c r="E42" s="326">
        <v>0</v>
      </c>
      <c r="F42" s="326">
        <v>0</v>
      </c>
      <c r="G42" s="326">
        <v>0</v>
      </c>
      <c r="H42" s="326">
        <v>0</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c r="AE42" s="326">
        <v>0</v>
      </c>
      <c r="AF42" s="326">
        <v>0</v>
      </c>
      <c r="AG42" s="326">
        <v>0</v>
      </c>
      <c r="AH42" s="326">
        <v>0</v>
      </c>
      <c r="AI42" s="326">
        <v>0</v>
      </c>
      <c r="AJ42" s="326">
        <v>0</v>
      </c>
      <c r="AK42" s="326">
        <v>0</v>
      </c>
      <c r="AL42" s="326">
        <v>0</v>
      </c>
      <c r="AM42" s="326">
        <v>0</v>
      </c>
    </row>
    <row r="43" spans="1:40" ht="48" customHeight="1" x14ac:dyDescent="0.25">
      <c r="A43" s="148"/>
      <c r="B43" s="394" t="s">
        <v>130</v>
      </c>
      <c r="C43" s="395" t="s">
        <v>131</v>
      </c>
      <c r="D43" s="441" t="s">
        <v>93</v>
      </c>
      <c r="E43" s="396">
        <f t="shared" ref="E43:AM43" si="17">E44+E49+E52+E61</f>
        <v>0</v>
      </c>
      <c r="F43" s="396">
        <f t="shared" si="17"/>
        <v>0</v>
      </c>
      <c r="G43" s="396">
        <f t="shared" si="17"/>
        <v>0</v>
      </c>
      <c r="H43" s="396">
        <f t="shared" si="17"/>
        <v>0</v>
      </c>
      <c r="I43" s="396">
        <f t="shared" si="17"/>
        <v>0</v>
      </c>
      <c r="J43" s="396">
        <f t="shared" si="17"/>
        <v>0</v>
      </c>
      <c r="K43" s="396">
        <f t="shared" si="17"/>
        <v>0</v>
      </c>
      <c r="L43" s="396">
        <f t="shared" si="17"/>
        <v>0</v>
      </c>
      <c r="M43" s="396">
        <f t="shared" si="17"/>
        <v>0</v>
      </c>
      <c r="N43" s="396">
        <f t="shared" si="17"/>
        <v>0</v>
      </c>
      <c r="O43" s="396">
        <f t="shared" si="17"/>
        <v>0</v>
      </c>
      <c r="P43" s="396">
        <f t="shared" si="17"/>
        <v>0</v>
      </c>
      <c r="Q43" s="396">
        <f t="shared" si="17"/>
        <v>0</v>
      </c>
      <c r="R43" s="396">
        <f t="shared" si="17"/>
        <v>0</v>
      </c>
      <c r="S43" s="396">
        <f t="shared" si="17"/>
        <v>0</v>
      </c>
      <c r="T43" s="396">
        <f t="shared" si="17"/>
        <v>0</v>
      </c>
      <c r="U43" s="396">
        <f t="shared" si="17"/>
        <v>0</v>
      </c>
      <c r="V43" s="396">
        <f t="shared" si="17"/>
        <v>0</v>
      </c>
      <c r="W43" s="396">
        <f t="shared" si="17"/>
        <v>0</v>
      </c>
      <c r="X43" s="396">
        <f t="shared" si="17"/>
        <v>0</v>
      </c>
      <c r="Y43" s="396">
        <f t="shared" si="17"/>
        <v>0</v>
      </c>
      <c r="Z43" s="396">
        <f t="shared" si="17"/>
        <v>0</v>
      </c>
      <c r="AA43" s="396">
        <f t="shared" si="17"/>
        <v>2.4508333333333336</v>
      </c>
      <c r="AB43" s="396">
        <f t="shared" si="17"/>
        <v>0</v>
      </c>
      <c r="AC43" s="396">
        <f t="shared" si="17"/>
        <v>0</v>
      </c>
      <c r="AD43" s="396">
        <f t="shared" si="17"/>
        <v>0</v>
      </c>
      <c r="AE43" s="396">
        <f t="shared" si="17"/>
        <v>0</v>
      </c>
      <c r="AF43" s="396">
        <f t="shared" si="17"/>
        <v>0</v>
      </c>
      <c r="AG43" s="396">
        <f t="shared" si="17"/>
        <v>0</v>
      </c>
      <c r="AH43" s="396">
        <f t="shared" si="17"/>
        <v>2.4508333333333336</v>
      </c>
      <c r="AI43" s="396">
        <f t="shared" si="17"/>
        <v>0</v>
      </c>
      <c r="AJ43" s="396">
        <f t="shared" si="17"/>
        <v>0</v>
      </c>
      <c r="AK43" s="396">
        <f t="shared" si="17"/>
        <v>0</v>
      </c>
      <c r="AL43" s="396">
        <f t="shared" si="17"/>
        <v>0</v>
      </c>
      <c r="AM43" s="396">
        <f t="shared" si="17"/>
        <v>0</v>
      </c>
    </row>
    <row r="44" spans="1:40" ht="48" customHeight="1" x14ac:dyDescent="0.25">
      <c r="A44" s="148"/>
      <c r="B44" s="394" t="s">
        <v>132</v>
      </c>
      <c r="C44" s="395" t="s">
        <v>133</v>
      </c>
      <c r="D44" s="394" t="s">
        <v>93</v>
      </c>
      <c r="E44" s="396">
        <f t="shared" ref="E44:AM44" si="18">E45+E46</f>
        <v>0</v>
      </c>
      <c r="F44" s="396">
        <f t="shared" si="18"/>
        <v>0</v>
      </c>
      <c r="G44" s="396">
        <f t="shared" si="18"/>
        <v>0</v>
      </c>
      <c r="H44" s="396">
        <f t="shared" si="18"/>
        <v>0</v>
      </c>
      <c r="I44" s="396">
        <f t="shared" si="18"/>
        <v>0</v>
      </c>
      <c r="J44" s="396">
        <f t="shared" si="18"/>
        <v>0</v>
      </c>
      <c r="K44" s="396">
        <f t="shared" si="18"/>
        <v>0</v>
      </c>
      <c r="L44" s="396">
        <f t="shared" si="18"/>
        <v>0</v>
      </c>
      <c r="M44" s="396">
        <f t="shared" si="18"/>
        <v>0</v>
      </c>
      <c r="N44" s="396">
        <f t="shared" si="18"/>
        <v>0</v>
      </c>
      <c r="O44" s="396">
        <f t="shared" si="18"/>
        <v>0</v>
      </c>
      <c r="P44" s="396">
        <f t="shared" si="18"/>
        <v>0</v>
      </c>
      <c r="Q44" s="396">
        <f t="shared" si="18"/>
        <v>0</v>
      </c>
      <c r="R44" s="396">
        <f t="shared" si="18"/>
        <v>0</v>
      </c>
      <c r="S44" s="396">
        <f t="shared" si="18"/>
        <v>0</v>
      </c>
      <c r="T44" s="396">
        <f t="shared" si="18"/>
        <v>0</v>
      </c>
      <c r="U44" s="396">
        <f t="shared" si="18"/>
        <v>0</v>
      </c>
      <c r="V44" s="396">
        <f t="shared" si="18"/>
        <v>0</v>
      </c>
      <c r="W44" s="396">
        <f t="shared" si="18"/>
        <v>0</v>
      </c>
      <c r="X44" s="396">
        <f t="shared" si="18"/>
        <v>0</v>
      </c>
      <c r="Y44" s="396">
        <f t="shared" si="18"/>
        <v>0</v>
      </c>
      <c r="Z44" s="396">
        <f t="shared" si="18"/>
        <v>0</v>
      </c>
      <c r="AA44" s="396">
        <f t="shared" si="18"/>
        <v>2.4508333333333336</v>
      </c>
      <c r="AB44" s="396">
        <f t="shared" si="18"/>
        <v>0</v>
      </c>
      <c r="AC44" s="396">
        <f t="shared" si="18"/>
        <v>0</v>
      </c>
      <c r="AD44" s="396">
        <f t="shared" si="18"/>
        <v>0</v>
      </c>
      <c r="AE44" s="396">
        <f t="shared" si="18"/>
        <v>0</v>
      </c>
      <c r="AF44" s="396">
        <f t="shared" si="18"/>
        <v>0</v>
      </c>
      <c r="AG44" s="396">
        <f t="shared" si="18"/>
        <v>0</v>
      </c>
      <c r="AH44" s="396">
        <f t="shared" si="18"/>
        <v>2.4508333333333336</v>
      </c>
      <c r="AI44" s="396">
        <f t="shared" si="18"/>
        <v>0</v>
      </c>
      <c r="AJ44" s="396">
        <f t="shared" si="18"/>
        <v>0</v>
      </c>
      <c r="AK44" s="396">
        <f t="shared" si="18"/>
        <v>0</v>
      </c>
      <c r="AL44" s="396">
        <f t="shared" si="18"/>
        <v>0</v>
      </c>
      <c r="AM44" s="396">
        <f t="shared" si="18"/>
        <v>0</v>
      </c>
    </row>
    <row r="45" spans="1:40" ht="42" customHeight="1" x14ac:dyDescent="0.25">
      <c r="A45" s="148"/>
      <c r="B45" s="424" t="s">
        <v>134</v>
      </c>
      <c r="C45" s="425" t="s">
        <v>135</v>
      </c>
      <c r="D45" s="424" t="s">
        <v>93</v>
      </c>
      <c r="E45" s="426">
        <v>0</v>
      </c>
      <c r="F45" s="426">
        <v>0</v>
      </c>
      <c r="G45" s="426">
        <v>0</v>
      </c>
      <c r="H45" s="426">
        <v>0</v>
      </c>
      <c r="I45" s="426">
        <v>0</v>
      </c>
      <c r="J45" s="426">
        <v>0</v>
      </c>
      <c r="K45" s="426">
        <v>0</v>
      </c>
      <c r="L45" s="426">
        <v>0</v>
      </c>
      <c r="M45" s="426">
        <v>0</v>
      </c>
      <c r="N45" s="426">
        <v>0</v>
      </c>
      <c r="O45" s="426">
        <v>0</v>
      </c>
      <c r="P45" s="426">
        <v>0</v>
      </c>
      <c r="Q45" s="426">
        <v>0</v>
      </c>
      <c r="R45" s="426">
        <v>0</v>
      </c>
      <c r="S45" s="426">
        <v>0</v>
      </c>
      <c r="T45" s="426">
        <v>0</v>
      </c>
      <c r="U45" s="426">
        <v>0</v>
      </c>
      <c r="V45" s="426">
        <v>0</v>
      </c>
      <c r="W45" s="426">
        <v>0</v>
      </c>
      <c r="X45" s="426">
        <v>0</v>
      </c>
      <c r="Y45" s="426">
        <v>0</v>
      </c>
      <c r="Z45" s="426">
        <v>0</v>
      </c>
      <c r="AA45" s="426">
        <v>0</v>
      </c>
      <c r="AB45" s="426">
        <v>0</v>
      </c>
      <c r="AC45" s="426">
        <v>0</v>
      </c>
      <c r="AD45" s="426">
        <v>0</v>
      </c>
      <c r="AE45" s="426">
        <v>0</v>
      </c>
      <c r="AF45" s="426">
        <v>0</v>
      </c>
      <c r="AG45" s="426">
        <v>0</v>
      </c>
      <c r="AH45" s="426">
        <v>0</v>
      </c>
      <c r="AI45" s="426">
        <v>0</v>
      </c>
      <c r="AJ45" s="426">
        <v>0</v>
      </c>
      <c r="AK45" s="426">
        <v>0</v>
      </c>
      <c r="AL45" s="426">
        <v>0</v>
      </c>
      <c r="AM45" s="426">
        <v>0</v>
      </c>
    </row>
    <row r="46" spans="1:40" ht="42" customHeight="1" x14ac:dyDescent="0.25">
      <c r="A46" s="148"/>
      <c r="B46" s="424" t="s">
        <v>139</v>
      </c>
      <c r="C46" s="425" t="s">
        <v>140</v>
      </c>
      <c r="D46" s="424" t="s">
        <v>93</v>
      </c>
      <c r="E46" s="426">
        <f>SUBTOTAL(9,E47:E48)</f>
        <v>0</v>
      </c>
      <c r="F46" s="426">
        <f t="shared" ref="F46:AM46" si="19">SUBTOTAL(9,F47:F48)</f>
        <v>0</v>
      </c>
      <c r="G46" s="426">
        <f t="shared" si="19"/>
        <v>0</v>
      </c>
      <c r="H46" s="426">
        <f t="shared" si="19"/>
        <v>0</v>
      </c>
      <c r="I46" s="426">
        <f t="shared" si="19"/>
        <v>0</v>
      </c>
      <c r="J46" s="426">
        <f t="shared" si="19"/>
        <v>0</v>
      </c>
      <c r="K46" s="426">
        <f t="shared" si="19"/>
        <v>0</v>
      </c>
      <c r="L46" s="426">
        <f t="shared" si="19"/>
        <v>0</v>
      </c>
      <c r="M46" s="426">
        <f t="shared" si="19"/>
        <v>0</v>
      </c>
      <c r="N46" s="426">
        <f t="shared" si="19"/>
        <v>0</v>
      </c>
      <c r="O46" s="426">
        <f t="shared" si="19"/>
        <v>0</v>
      </c>
      <c r="P46" s="426">
        <f t="shared" si="19"/>
        <v>0</v>
      </c>
      <c r="Q46" s="426">
        <f t="shared" si="19"/>
        <v>0</v>
      </c>
      <c r="R46" s="426">
        <f t="shared" si="19"/>
        <v>0</v>
      </c>
      <c r="S46" s="426">
        <f t="shared" si="19"/>
        <v>0</v>
      </c>
      <c r="T46" s="426">
        <f t="shared" si="19"/>
        <v>0</v>
      </c>
      <c r="U46" s="426">
        <f t="shared" si="19"/>
        <v>0</v>
      </c>
      <c r="V46" s="426">
        <f t="shared" si="19"/>
        <v>0</v>
      </c>
      <c r="W46" s="426">
        <f t="shared" si="19"/>
        <v>0</v>
      </c>
      <c r="X46" s="426">
        <f t="shared" si="19"/>
        <v>0</v>
      </c>
      <c r="Y46" s="426">
        <f t="shared" si="19"/>
        <v>0</v>
      </c>
      <c r="Z46" s="426">
        <f t="shared" si="19"/>
        <v>0</v>
      </c>
      <c r="AA46" s="426">
        <f t="shared" si="19"/>
        <v>2.4508333333333336</v>
      </c>
      <c r="AB46" s="426">
        <f t="shared" si="19"/>
        <v>0</v>
      </c>
      <c r="AC46" s="426">
        <f t="shared" si="19"/>
        <v>0</v>
      </c>
      <c r="AD46" s="426">
        <f t="shared" si="19"/>
        <v>0</v>
      </c>
      <c r="AE46" s="426">
        <f t="shared" si="19"/>
        <v>0</v>
      </c>
      <c r="AF46" s="426">
        <f t="shared" si="19"/>
        <v>0</v>
      </c>
      <c r="AG46" s="426">
        <f t="shared" si="19"/>
        <v>0</v>
      </c>
      <c r="AH46" s="426">
        <f t="shared" si="19"/>
        <v>2.4508333333333336</v>
      </c>
      <c r="AI46" s="426">
        <f t="shared" si="19"/>
        <v>0</v>
      </c>
      <c r="AJ46" s="426">
        <f t="shared" si="19"/>
        <v>0</v>
      </c>
      <c r="AK46" s="426">
        <f t="shared" si="19"/>
        <v>0</v>
      </c>
      <c r="AL46" s="426">
        <f t="shared" si="19"/>
        <v>0</v>
      </c>
      <c r="AM46" s="426">
        <f t="shared" si="19"/>
        <v>0</v>
      </c>
    </row>
    <row r="47" spans="1:40" ht="42" customHeight="1" x14ac:dyDescent="0.25">
      <c r="B47" s="76" t="s">
        <v>139</v>
      </c>
      <c r="C47" s="399" t="s">
        <v>746</v>
      </c>
      <c r="D47" s="76" t="s">
        <v>838</v>
      </c>
      <c r="E47" s="385"/>
      <c r="F47" s="385"/>
      <c r="G47" s="385"/>
      <c r="H47" s="385"/>
      <c r="I47" s="385"/>
      <c r="J47" s="385"/>
      <c r="K47" s="385"/>
      <c r="L47" s="385"/>
      <c r="M47" s="385"/>
      <c r="N47" s="385"/>
      <c r="O47" s="385"/>
      <c r="P47" s="385"/>
      <c r="Q47" s="385"/>
      <c r="R47" s="385"/>
      <c r="S47" s="385"/>
      <c r="T47" s="385"/>
      <c r="U47" s="385"/>
      <c r="V47" s="385"/>
      <c r="W47" s="385"/>
      <c r="X47" s="385"/>
      <c r="Y47" s="385"/>
      <c r="Z47" s="385"/>
      <c r="AA47" s="77">
        <f>'С № 4'!AJ45</f>
        <v>1.6508333333333334</v>
      </c>
      <c r="AB47" s="385"/>
      <c r="AC47" s="385"/>
      <c r="AD47" s="385"/>
      <c r="AE47" s="385"/>
      <c r="AF47" s="385"/>
      <c r="AG47" s="385"/>
      <c r="AH47" s="77">
        <f>AA47+T47+M47</f>
        <v>1.6508333333333334</v>
      </c>
      <c r="AI47" s="77">
        <f t="shared" ref="AI47:AM48" si="20">AB47+U47+N47</f>
        <v>0</v>
      </c>
      <c r="AJ47" s="77">
        <f t="shared" si="20"/>
        <v>0</v>
      </c>
      <c r="AK47" s="77">
        <f t="shared" si="20"/>
        <v>0</v>
      </c>
      <c r="AL47" s="77">
        <f t="shared" si="20"/>
        <v>0</v>
      </c>
      <c r="AM47" s="77">
        <f t="shared" si="20"/>
        <v>0</v>
      </c>
      <c r="AN47" s="147"/>
    </row>
    <row r="48" spans="1:40" ht="42" customHeight="1" x14ac:dyDescent="0.25">
      <c r="B48" s="76" t="s">
        <v>139</v>
      </c>
      <c r="C48" s="399" t="s">
        <v>718</v>
      </c>
      <c r="D48" s="76" t="s">
        <v>747</v>
      </c>
      <c r="E48" s="385"/>
      <c r="F48" s="385"/>
      <c r="G48" s="385"/>
      <c r="H48" s="385"/>
      <c r="I48" s="385"/>
      <c r="J48" s="385"/>
      <c r="K48" s="385"/>
      <c r="L48" s="385"/>
      <c r="M48" s="385"/>
      <c r="N48" s="385"/>
      <c r="O48" s="385"/>
      <c r="P48" s="385"/>
      <c r="Q48" s="385"/>
      <c r="R48" s="385"/>
      <c r="S48" s="385"/>
      <c r="T48" s="385"/>
      <c r="U48" s="385"/>
      <c r="V48" s="385"/>
      <c r="W48" s="385"/>
      <c r="X48" s="385"/>
      <c r="Y48" s="385"/>
      <c r="Z48" s="385"/>
      <c r="AA48" s="77">
        <v>0.8</v>
      </c>
      <c r="AB48" s="385"/>
      <c r="AC48" s="385"/>
      <c r="AD48" s="385"/>
      <c r="AE48" s="385"/>
      <c r="AF48" s="385"/>
      <c r="AG48" s="385"/>
      <c r="AH48" s="77">
        <f>AA48+T48+M48</f>
        <v>0.8</v>
      </c>
      <c r="AI48" s="77">
        <f t="shared" si="20"/>
        <v>0</v>
      </c>
      <c r="AJ48" s="77">
        <f t="shared" si="20"/>
        <v>0</v>
      </c>
      <c r="AK48" s="77">
        <f t="shared" si="20"/>
        <v>0</v>
      </c>
      <c r="AL48" s="77">
        <f t="shared" si="20"/>
        <v>0</v>
      </c>
      <c r="AM48" s="77">
        <f t="shared" si="20"/>
        <v>0</v>
      </c>
      <c r="AN48" s="147"/>
    </row>
    <row r="49" spans="1:39" ht="48" customHeight="1" x14ac:dyDescent="0.25">
      <c r="A49" s="148"/>
      <c r="B49" s="394" t="s">
        <v>141</v>
      </c>
      <c r="C49" s="395" t="s">
        <v>142</v>
      </c>
      <c r="D49" s="394" t="s">
        <v>93</v>
      </c>
      <c r="E49" s="396">
        <f t="shared" ref="E49:AM49" si="21">E50+E51</f>
        <v>0</v>
      </c>
      <c r="F49" s="396">
        <f t="shared" si="21"/>
        <v>0</v>
      </c>
      <c r="G49" s="396">
        <f t="shared" si="21"/>
        <v>0</v>
      </c>
      <c r="H49" s="396">
        <f t="shared" si="21"/>
        <v>0</v>
      </c>
      <c r="I49" s="396">
        <f t="shared" si="21"/>
        <v>0</v>
      </c>
      <c r="J49" s="396">
        <f t="shared" si="21"/>
        <v>0</v>
      </c>
      <c r="K49" s="396">
        <f t="shared" si="21"/>
        <v>0</v>
      </c>
      <c r="L49" s="396">
        <f t="shared" si="21"/>
        <v>0</v>
      </c>
      <c r="M49" s="396">
        <f t="shared" si="21"/>
        <v>0</v>
      </c>
      <c r="N49" s="396">
        <f t="shared" si="21"/>
        <v>0</v>
      </c>
      <c r="O49" s="396">
        <f t="shared" si="21"/>
        <v>0</v>
      </c>
      <c r="P49" s="396">
        <f t="shared" si="21"/>
        <v>0</v>
      </c>
      <c r="Q49" s="396">
        <f t="shared" si="21"/>
        <v>0</v>
      </c>
      <c r="R49" s="396">
        <f t="shared" si="21"/>
        <v>0</v>
      </c>
      <c r="S49" s="396">
        <f t="shared" si="21"/>
        <v>0</v>
      </c>
      <c r="T49" s="396">
        <f t="shared" si="21"/>
        <v>0</v>
      </c>
      <c r="U49" s="396">
        <f t="shared" si="21"/>
        <v>0</v>
      </c>
      <c r="V49" s="396">
        <f t="shared" si="21"/>
        <v>0</v>
      </c>
      <c r="W49" s="396">
        <f t="shared" si="21"/>
        <v>0</v>
      </c>
      <c r="X49" s="396">
        <f t="shared" si="21"/>
        <v>0</v>
      </c>
      <c r="Y49" s="396">
        <f t="shared" si="21"/>
        <v>0</v>
      </c>
      <c r="Z49" s="396">
        <f t="shared" si="21"/>
        <v>0</v>
      </c>
      <c r="AA49" s="396">
        <f t="shared" si="21"/>
        <v>0</v>
      </c>
      <c r="AB49" s="396">
        <f t="shared" si="21"/>
        <v>0</v>
      </c>
      <c r="AC49" s="396">
        <f t="shared" si="21"/>
        <v>0</v>
      </c>
      <c r="AD49" s="396">
        <f t="shared" si="21"/>
        <v>0</v>
      </c>
      <c r="AE49" s="396">
        <f t="shared" si="21"/>
        <v>0</v>
      </c>
      <c r="AF49" s="396">
        <f t="shared" si="21"/>
        <v>0</v>
      </c>
      <c r="AG49" s="396">
        <f t="shared" si="21"/>
        <v>0</v>
      </c>
      <c r="AH49" s="396">
        <f t="shared" si="21"/>
        <v>0</v>
      </c>
      <c r="AI49" s="396">
        <f t="shared" si="21"/>
        <v>0</v>
      </c>
      <c r="AJ49" s="396">
        <f t="shared" si="21"/>
        <v>0</v>
      </c>
      <c r="AK49" s="396">
        <f t="shared" si="21"/>
        <v>0</v>
      </c>
      <c r="AL49" s="396">
        <f t="shared" si="21"/>
        <v>0</v>
      </c>
      <c r="AM49" s="396">
        <f t="shared" si="21"/>
        <v>0</v>
      </c>
    </row>
    <row r="50" spans="1:39" ht="42" customHeight="1" x14ac:dyDescent="0.25">
      <c r="A50" s="148"/>
      <c r="B50" s="424" t="s">
        <v>143</v>
      </c>
      <c r="C50" s="425" t="s">
        <v>144</v>
      </c>
      <c r="D50" s="424" t="s">
        <v>93</v>
      </c>
      <c r="E50" s="426">
        <v>0</v>
      </c>
      <c r="F50" s="426">
        <v>0</v>
      </c>
      <c r="G50" s="426">
        <v>0</v>
      </c>
      <c r="H50" s="426">
        <v>0</v>
      </c>
      <c r="I50" s="426">
        <v>0</v>
      </c>
      <c r="J50" s="426">
        <v>0</v>
      </c>
      <c r="K50" s="426">
        <v>0</v>
      </c>
      <c r="L50" s="426">
        <v>0</v>
      </c>
      <c r="M50" s="426">
        <v>0</v>
      </c>
      <c r="N50" s="426">
        <v>0</v>
      </c>
      <c r="O50" s="426">
        <v>0</v>
      </c>
      <c r="P50" s="426">
        <v>0</v>
      </c>
      <c r="Q50" s="426">
        <v>0</v>
      </c>
      <c r="R50" s="426">
        <v>0</v>
      </c>
      <c r="S50" s="426">
        <v>0</v>
      </c>
      <c r="T50" s="426">
        <v>0</v>
      </c>
      <c r="U50" s="426">
        <v>0</v>
      </c>
      <c r="V50" s="426">
        <v>0</v>
      </c>
      <c r="W50" s="426">
        <v>0</v>
      </c>
      <c r="X50" s="426">
        <v>0</v>
      </c>
      <c r="Y50" s="426">
        <v>0</v>
      </c>
      <c r="Z50" s="426">
        <v>0</v>
      </c>
      <c r="AA50" s="426">
        <v>0</v>
      </c>
      <c r="AB50" s="426">
        <v>0</v>
      </c>
      <c r="AC50" s="426">
        <v>0</v>
      </c>
      <c r="AD50" s="426">
        <v>0</v>
      </c>
      <c r="AE50" s="426">
        <v>0</v>
      </c>
      <c r="AF50" s="426">
        <v>0</v>
      </c>
      <c r="AG50" s="426">
        <v>0</v>
      </c>
      <c r="AH50" s="426">
        <v>0</v>
      </c>
      <c r="AI50" s="426">
        <v>0</v>
      </c>
      <c r="AJ50" s="426">
        <v>0</v>
      </c>
      <c r="AK50" s="426">
        <v>0</v>
      </c>
      <c r="AL50" s="426">
        <v>0</v>
      </c>
      <c r="AM50" s="426">
        <v>0</v>
      </c>
    </row>
    <row r="51" spans="1:39" ht="42" customHeight="1" x14ac:dyDescent="0.25">
      <c r="A51" s="148"/>
      <c r="B51" s="424" t="s">
        <v>148</v>
      </c>
      <c r="C51" s="425" t="s">
        <v>149</v>
      </c>
      <c r="D51" s="424" t="s">
        <v>93</v>
      </c>
      <c r="E51" s="426">
        <v>0</v>
      </c>
      <c r="F51" s="426">
        <v>0</v>
      </c>
      <c r="G51" s="426">
        <v>0</v>
      </c>
      <c r="H51" s="426">
        <v>0</v>
      </c>
      <c r="I51" s="426">
        <v>0</v>
      </c>
      <c r="J51" s="426">
        <v>0</v>
      </c>
      <c r="K51" s="426">
        <v>0</v>
      </c>
      <c r="L51" s="426">
        <v>0</v>
      </c>
      <c r="M51" s="426">
        <v>0</v>
      </c>
      <c r="N51" s="426">
        <v>0</v>
      </c>
      <c r="O51" s="426">
        <v>0</v>
      </c>
      <c r="P51" s="426">
        <v>0</v>
      </c>
      <c r="Q51" s="426">
        <v>0</v>
      </c>
      <c r="R51" s="426">
        <v>0</v>
      </c>
      <c r="S51" s="426">
        <v>0</v>
      </c>
      <c r="T51" s="426">
        <v>0</v>
      </c>
      <c r="U51" s="426">
        <v>0</v>
      </c>
      <c r="V51" s="426">
        <v>0</v>
      </c>
      <c r="W51" s="426">
        <v>0</v>
      </c>
      <c r="X51" s="426">
        <v>0</v>
      </c>
      <c r="Y51" s="426">
        <v>0</v>
      </c>
      <c r="Z51" s="426">
        <v>0</v>
      </c>
      <c r="AA51" s="426">
        <v>0</v>
      </c>
      <c r="AB51" s="426">
        <v>0</v>
      </c>
      <c r="AC51" s="426">
        <v>0</v>
      </c>
      <c r="AD51" s="426">
        <v>0</v>
      </c>
      <c r="AE51" s="426">
        <v>0</v>
      </c>
      <c r="AF51" s="426">
        <v>0</v>
      </c>
      <c r="AG51" s="426">
        <v>0</v>
      </c>
      <c r="AH51" s="426">
        <v>0</v>
      </c>
      <c r="AI51" s="426">
        <v>0</v>
      </c>
      <c r="AJ51" s="426">
        <v>0</v>
      </c>
      <c r="AK51" s="426">
        <v>0</v>
      </c>
      <c r="AL51" s="426">
        <v>0</v>
      </c>
      <c r="AM51" s="426">
        <v>0</v>
      </c>
    </row>
    <row r="52" spans="1:39" ht="48" customHeight="1" x14ac:dyDescent="0.25">
      <c r="A52" s="148"/>
      <c r="B52" s="394" t="s">
        <v>150</v>
      </c>
      <c r="C52" s="395" t="s">
        <v>151</v>
      </c>
      <c r="D52" s="394" t="s">
        <v>93</v>
      </c>
      <c r="E52" s="396">
        <f t="shared" ref="E52:AM52" si="22">E53+E54+E55+E56+E57+E58+E59+E60</f>
        <v>0</v>
      </c>
      <c r="F52" s="396">
        <f t="shared" si="22"/>
        <v>0</v>
      </c>
      <c r="G52" s="396">
        <f t="shared" si="22"/>
        <v>0</v>
      </c>
      <c r="H52" s="396">
        <f t="shared" si="22"/>
        <v>0</v>
      </c>
      <c r="I52" s="396">
        <f t="shared" si="22"/>
        <v>0</v>
      </c>
      <c r="J52" s="396">
        <f t="shared" si="22"/>
        <v>0</v>
      </c>
      <c r="K52" s="396">
        <f t="shared" si="22"/>
        <v>0</v>
      </c>
      <c r="L52" s="396">
        <f t="shared" si="22"/>
        <v>0</v>
      </c>
      <c r="M52" s="396">
        <f t="shared" si="22"/>
        <v>0</v>
      </c>
      <c r="N52" s="396">
        <f t="shared" si="22"/>
        <v>0</v>
      </c>
      <c r="O52" s="396">
        <f t="shared" si="22"/>
        <v>0</v>
      </c>
      <c r="P52" s="396">
        <f t="shared" si="22"/>
        <v>0</v>
      </c>
      <c r="Q52" s="396">
        <f t="shared" si="22"/>
        <v>0</v>
      </c>
      <c r="R52" s="396">
        <f t="shared" si="22"/>
        <v>0</v>
      </c>
      <c r="S52" s="396">
        <f t="shared" si="22"/>
        <v>0</v>
      </c>
      <c r="T52" s="396">
        <f t="shared" si="22"/>
        <v>0</v>
      </c>
      <c r="U52" s="396">
        <f t="shared" si="22"/>
        <v>0</v>
      </c>
      <c r="V52" s="396">
        <f t="shared" si="22"/>
        <v>0</v>
      </c>
      <c r="W52" s="396">
        <f t="shared" si="22"/>
        <v>0</v>
      </c>
      <c r="X52" s="396">
        <f t="shared" si="22"/>
        <v>0</v>
      </c>
      <c r="Y52" s="396">
        <f t="shared" si="22"/>
        <v>0</v>
      </c>
      <c r="Z52" s="396">
        <f t="shared" si="22"/>
        <v>0</v>
      </c>
      <c r="AA52" s="396">
        <f t="shared" si="22"/>
        <v>0</v>
      </c>
      <c r="AB52" s="396">
        <f t="shared" si="22"/>
        <v>0</v>
      </c>
      <c r="AC52" s="396">
        <f t="shared" si="22"/>
        <v>0</v>
      </c>
      <c r="AD52" s="396">
        <f t="shared" si="22"/>
        <v>0</v>
      </c>
      <c r="AE52" s="396">
        <f t="shared" si="22"/>
        <v>0</v>
      </c>
      <c r="AF52" s="396">
        <f t="shared" si="22"/>
        <v>0</v>
      </c>
      <c r="AG52" s="396">
        <f t="shared" si="22"/>
        <v>0</v>
      </c>
      <c r="AH52" s="396">
        <f t="shared" si="22"/>
        <v>0</v>
      </c>
      <c r="AI52" s="396">
        <f t="shared" si="22"/>
        <v>0</v>
      </c>
      <c r="AJ52" s="396">
        <f t="shared" si="22"/>
        <v>0</v>
      </c>
      <c r="AK52" s="396">
        <f t="shared" si="22"/>
        <v>0</v>
      </c>
      <c r="AL52" s="396">
        <f t="shared" si="22"/>
        <v>0</v>
      </c>
      <c r="AM52" s="396">
        <f t="shared" si="22"/>
        <v>0</v>
      </c>
    </row>
    <row r="53" spans="1:39" ht="42" customHeight="1" x14ac:dyDescent="0.25">
      <c r="A53" s="148"/>
      <c r="B53" s="478" t="s">
        <v>152</v>
      </c>
      <c r="C53" s="496" t="s">
        <v>153</v>
      </c>
      <c r="D53" s="424" t="s">
        <v>93</v>
      </c>
      <c r="E53" s="326">
        <v>0</v>
      </c>
      <c r="F53" s="326">
        <v>0</v>
      </c>
      <c r="G53" s="326">
        <v>0</v>
      </c>
      <c r="H53" s="326">
        <v>0</v>
      </c>
      <c r="I53" s="326">
        <v>0</v>
      </c>
      <c r="J53" s="326">
        <v>0</v>
      </c>
      <c r="K53" s="326">
        <v>0</v>
      </c>
      <c r="L53" s="326">
        <v>0</v>
      </c>
      <c r="M53" s="326">
        <v>0</v>
      </c>
      <c r="N53" s="326">
        <v>0</v>
      </c>
      <c r="O53" s="326">
        <v>0</v>
      </c>
      <c r="P53" s="326">
        <v>0</v>
      </c>
      <c r="Q53" s="326">
        <v>0</v>
      </c>
      <c r="R53" s="326">
        <v>0</v>
      </c>
      <c r="S53" s="326">
        <v>0</v>
      </c>
      <c r="T53" s="326">
        <v>0</v>
      </c>
      <c r="U53" s="326">
        <v>0</v>
      </c>
      <c r="V53" s="326">
        <v>0</v>
      </c>
      <c r="W53" s="326">
        <v>0</v>
      </c>
      <c r="X53" s="326">
        <v>0</v>
      </c>
      <c r="Y53" s="326">
        <v>0</v>
      </c>
      <c r="Z53" s="326">
        <v>0</v>
      </c>
      <c r="AA53" s="326">
        <v>0</v>
      </c>
      <c r="AB53" s="326">
        <v>0</v>
      </c>
      <c r="AC53" s="326">
        <v>0</v>
      </c>
      <c r="AD53" s="326">
        <v>0</v>
      </c>
      <c r="AE53" s="326">
        <v>0</v>
      </c>
      <c r="AF53" s="326">
        <v>0</v>
      </c>
      <c r="AG53" s="326">
        <v>0</v>
      </c>
      <c r="AH53" s="326">
        <v>0</v>
      </c>
      <c r="AI53" s="326">
        <v>0</v>
      </c>
      <c r="AJ53" s="326">
        <v>0</v>
      </c>
      <c r="AK53" s="326">
        <v>0</v>
      </c>
      <c r="AL53" s="326">
        <v>0</v>
      </c>
      <c r="AM53" s="326">
        <v>0</v>
      </c>
    </row>
    <row r="54" spans="1:39" ht="42" customHeight="1" x14ac:dyDescent="0.25">
      <c r="A54" s="148"/>
      <c r="B54" s="478" t="s">
        <v>154</v>
      </c>
      <c r="C54" s="496" t="s">
        <v>155</v>
      </c>
      <c r="D54" s="424" t="s">
        <v>93</v>
      </c>
      <c r="E54" s="426">
        <v>0</v>
      </c>
      <c r="F54" s="426">
        <v>0</v>
      </c>
      <c r="G54" s="426">
        <v>0</v>
      </c>
      <c r="H54" s="426">
        <v>0</v>
      </c>
      <c r="I54" s="426">
        <v>0</v>
      </c>
      <c r="J54" s="426">
        <v>0</v>
      </c>
      <c r="K54" s="426">
        <v>0</v>
      </c>
      <c r="L54" s="426">
        <v>0</v>
      </c>
      <c r="M54" s="426">
        <v>0</v>
      </c>
      <c r="N54" s="426">
        <v>0</v>
      </c>
      <c r="O54" s="426">
        <v>0</v>
      </c>
      <c r="P54" s="426">
        <v>0</v>
      </c>
      <c r="Q54" s="426">
        <v>0</v>
      </c>
      <c r="R54" s="426">
        <v>0</v>
      </c>
      <c r="S54" s="426">
        <v>0</v>
      </c>
      <c r="T54" s="426">
        <v>0</v>
      </c>
      <c r="U54" s="426">
        <v>0</v>
      </c>
      <c r="V54" s="426">
        <v>0</v>
      </c>
      <c r="W54" s="426">
        <v>0</v>
      </c>
      <c r="X54" s="426">
        <v>0</v>
      </c>
      <c r="Y54" s="426">
        <v>0</v>
      </c>
      <c r="Z54" s="426">
        <v>0</v>
      </c>
      <c r="AA54" s="426">
        <v>0</v>
      </c>
      <c r="AB54" s="426">
        <v>0</v>
      </c>
      <c r="AC54" s="426">
        <v>0</v>
      </c>
      <c r="AD54" s="426">
        <v>0</v>
      </c>
      <c r="AE54" s="426">
        <v>0</v>
      </c>
      <c r="AF54" s="426">
        <v>0</v>
      </c>
      <c r="AG54" s="426">
        <v>0</v>
      </c>
      <c r="AH54" s="426">
        <v>0</v>
      </c>
      <c r="AI54" s="426">
        <v>0</v>
      </c>
      <c r="AJ54" s="426">
        <v>0</v>
      </c>
      <c r="AK54" s="426">
        <v>0</v>
      </c>
      <c r="AL54" s="426">
        <v>0</v>
      </c>
      <c r="AM54" s="426">
        <v>0</v>
      </c>
    </row>
    <row r="55" spans="1:39" ht="42" customHeight="1" x14ac:dyDescent="0.25">
      <c r="A55" s="148"/>
      <c r="B55" s="424" t="s">
        <v>156</v>
      </c>
      <c r="C55" s="425" t="s">
        <v>157</v>
      </c>
      <c r="D55" s="424" t="s">
        <v>93</v>
      </c>
      <c r="E55" s="326">
        <v>0</v>
      </c>
      <c r="F55" s="326">
        <v>0</v>
      </c>
      <c r="G55" s="326">
        <v>0</v>
      </c>
      <c r="H55" s="326">
        <v>0</v>
      </c>
      <c r="I55" s="326">
        <v>0</v>
      </c>
      <c r="J55" s="326">
        <v>0</v>
      </c>
      <c r="K55" s="326">
        <v>0</v>
      </c>
      <c r="L55" s="326">
        <v>0</v>
      </c>
      <c r="M55" s="326">
        <v>0</v>
      </c>
      <c r="N55" s="326">
        <v>0</v>
      </c>
      <c r="O55" s="326">
        <v>0</v>
      </c>
      <c r="P55" s="326">
        <v>0</v>
      </c>
      <c r="Q55" s="326">
        <v>0</v>
      </c>
      <c r="R55" s="326">
        <v>0</v>
      </c>
      <c r="S55" s="326">
        <v>0</v>
      </c>
      <c r="T55" s="326">
        <v>0</v>
      </c>
      <c r="U55" s="326">
        <v>0</v>
      </c>
      <c r="V55" s="326">
        <v>0</v>
      </c>
      <c r="W55" s="326">
        <v>0</v>
      </c>
      <c r="X55" s="326">
        <v>0</v>
      </c>
      <c r="Y55" s="326">
        <v>0</v>
      </c>
      <c r="Z55" s="326">
        <v>0</v>
      </c>
      <c r="AA55" s="326">
        <v>0</v>
      </c>
      <c r="AB55" s="326">
        <v>0</v>
      </c>
      <c r="AC55" s="326">
        <v>0</v>
      </c>
      <c r="AD55" s="326">
        <v>0</v>
      </c>
      <c r="AE55" s="326">
        <v>0</v>
      </c>
      <c r="AF55" s="326">
        <v>0</v>
      </c>
      <c r="AG55" s="326">
        <v>0</v>
      </c>
      <c r="AH55" s="326">
        <v>0</v>
      </c>
      <c r="AI55" s="326">
        <v>0</v>
      </c>
      <c r="AJ55" s="326">
        <v>0</v>
      </c>
      <c r="AK55" s="326">
        <v>0</v>
      </c>
      <c r="AL55" s="326">
        <v>0</v>
      </c>
      <c r="AM55" s="326">
        <v>0</v>
      </c>
    </row>
    <row r="56" spans="1:39" ht="42" customHeight="1" x14ac:dyDescent="0.25">
      <c r="A56" s="148"/>
      <c r="B56" s="424" t="s">
        <v>158</v>
      </c>
      <c r="C56" s="425" t="s">
        <v>159</v>
      </c>
      <c r="D56" s="424" t="s">
        <v>93</v>
      </c>
      <c r="E56" s="326">
        <v>0</v>
      </c>
      <c r="F56" s="326">
        <v>0</v>
      </c>
      <c r="G56" s="326">
        <v>0</v>
      </c>
      <c r="H56" s="326">
        <v>0</v>
      </c>
      <c r="I56" s="326">
        <v>0</v>
      </c>
      <c r="J56" s="326">
        <v>0</v>
      </c>
      <c r="K56" s="326">
        <v>0</v>
      </c>
      <c r="L56" s="326">
        <v>0</v>
      </c>
      <c r="M56" s="326">
        <v>0</v>
      </c>
      <c r="N56" s="326">
        <v>0</v>
      </c>
      <c r="O56" s="326">
        <v>0</v>
      </c>
      <c r="P56" s="326">
        <v>0</v>
      </c>
      <c r="Q56" s="326">
        <v>0</v>
      </c>
      <c r="R56" s="326">
        <v>0</v>
      </c>
      <c r="S56" s="326">
        <v>0</v>
      </c>
      <c r="T56" s="326">
        <v>0</v>
      </c>
      <c r="U56" s="326">
        <v>0</v>
      </c>
      <c r="V56" s="326">
        <v>0</v>
      </c>
      <c r="W56" s="326">
        <v>0</v>
      </c>
      <c r="X56" s="326">
        <v>0</v>
      </c>
      <c r="Y56" s="326">
        <v>0</v>
      </c>
      <c r="Z56" s="326">
        <v>0</v>
      </c>
      <c r="AA56" s="326">
        <v>0</v>
      </c>
      <c r="AB56" s="326">
        <v>0</v>
      </c>
      <c r="AC56" s="326">
        <v>0</v>
      </c>
      <c r="AD56" s="326">
        <v>0</v>
      </c>
      <c r="AE56" s="326">
        <v>0</v>
      </c>
      <c r="AF56" s="326">
        <v>0</v>
      </c>
      <c r="AG56" s="326">
        <v>0</v>
      </c>
      <c r="AH56" s="326">
        <v>0</v>
      </c>
      <c r="AI56" s="326">
        <v>0</v>
      </c>
      <c r="AJ56" s="326">
        <v>0</v>
      </c>
      <c r="AK56" s="326">
        <v>0</v>
      </c>
      <c r="AL56" s="326">
        <v>0</v>
      </c>
      <c r="AM56" s="326">
        <v>0</v>
      </c>
    </row>
    <row r="57" spans="1:39" ht="42" customHeight="1" x14ac:dyDescent="0.25">
      <c r="A57" s="148"/>
      <c r="B57" s="424" t="s">
        <v>160</v>
      </c>
      <c r="C57" s="425" t="s">
        <v>161</v>
      </c>
      <c r="D57" s="424" t="s">
        <v>93</v>
      </c>
      <c r="E57" s="326">
        <v>0</v>
      </c>
      <c r="F57" s="326">
        <v>0</v>
      </c>
      <c r="G57" s="326">
        <v>0</v>
      </c>
      <c r="H57" s="326">
        <v>0</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c r="AE57" s="326">
        <v>0</v>
      </c>
      <c r="AF57" s="326">
        <v>0</v>
      </c>
      <c r="AG57" s="326">
        <v>0</v>
      </c>
      <c r="AH57" s="326">
        <v>0</v>
      </c>
      <c r="AI57" s="326">
        <v>0</v>
      </c>
      <c r="AJ57" s="326">
        <v>0</v>
      </c>
      <c r="AK57" s="326">
        <v>0</v>
      </c>
      <c r="AL57" s="326">
        <v>0</v>
      </c>
      <c r="AM57" s="326">
        <v>0</v>
      </c>
    </row>
    <row r="58" spans="1:39" ht="42" customHeight="1" x14ac:dyDescent="0.25">
      <c r="A58" s="148"/>
      <c r="B58" s="424" t="s">
        <v>165</v>
      </c>
      <c r="C58" s="425" t="s">
        <v>166</v>
      </c>
      <c r="D58" s="424" t="s">
        <v>93</v>
      </c>
      <c r="E58" s="326">
        <v>0</v>
      </c>
      <c r="F58" s="326">
        <v>0</v>
      </c>
      <c r="G58" s="326">
        <v>0</v>
      </c>
      <c r="H58" s="326">
        <v>0</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c r="AE58" s="326">
        <v>0</v>
      </c>
      <c r="AF58" s="326">
        <v>0</v>
      </c>
      <c r="AG58" s="326">
        <v>0</v>
      </c>
      <c r="AH58" s="326">
        <v>0</v>
      </c>
      <c r="AI58" s="326">
        <v>0</v>
      </c>
      <c r="AJ58" s="326">
        <v>0</v>
      </c>
      <c r="AK58" s="326">
        <v>0</v>
      </c>
      <c r="AL58" s="326">
        <v>0</v>
      </c>
      <c r="AM58" s="326">
        <v>0</v>
      </c>
    </row>
    <row r="59" spans="1:39" ht="42" customHeight="1" x14ac:dyDescent="0.25">
      <c r="A59" s="148"/>
      <c r="B59" s="478" t="s">
        <v>167</v>
      </c>
      <c r="C59" s="496" t="s">
        <v>168</v>
      </c>
      <c r="D59" s="424" t="s">
        <v>93</v>
      </c>
      <c r="E59" s="326">
        <v>0</v>
      </c>
      <c r="F59" s="326">
        <v>0</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row>
    <row r="60" spans="1:39" ht="42" customHeight="1" x14ac:dyDescent="0.25">
      <c r="A60" s="148"/>
      <c r="B60" s="478" t="s">
        <v>169</v>
      </c>
      <c r="C60" s="496" t="s">
        <v>170</v>
      </c>
      <c r="D60" s="424" t="s">
        <v>93</v>
      </c>
      <c r="E60" s="326">
        <v>0</v>
      </c>
      <c r="F60" s="326">
        <v>0</v>
      </c>
      <c r="G60" s="326">
        <v>0</v>
      </c>
      <c r="H60" s="326">
        <v>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c r="AE60" s="326">
        <v>0</v>
      </c>
      <c r="AF60" s="326">
        <v>0</v>
      </c>
      <c r="AG60" s="326">
        <v>0</v>
      </c>
      <c r="AH60" s="326">
        <v>0</v>
      </c>
      <c r="AI60" s="326">
        <v>0</v>
      </c>
      <c r="AJ60" s="326">
        <v>0</v>
      </c>
      <c r="AK60" s="326">
        <v>0</v>
      </c>
      <c r="AL60" s="326">
        <v>0</v>
      </c>
      <c r="AM60" s="326">
        <v>0</v>
      </c>
    </row>
    <row r="61" spans="1:39" ht="48" customHeight="1" x14ac:dyDescent="0.25">
      <c r="A61" s="148"/>
      <c r="B61" s="394" t="s">
        <v>171</v>
      </c>
      <c r="C61" s="395" t="s">
        <v>172</v>
      </c>
      <c r="D61" s="394" t="s">
        <v>93</v>
      </c>
      <c r="E61" s="396">
        <f t="shared" ref="E61:AM61" si="23">E62+E63</f>
        <v>0</v>
      </c>
      <c r="F61" s="396">
        <f t="shared" si="23"/>
        <v>0</v>
      </c>
      <c r="G61" s="396">
        <f t="shared" si="23"/>
        <v>0</v>
      </c>
      <c r="H61" s="396">
        <f t="shared" si="23"/>
        <v>0</v>
      </c>
      <c r="I61" s="396">
        <f t="shared" si="23"/>
        <v>0</v>
      </c>
      <c r="J61" s="396">
        <f t="shared" si="23"/>
        <v>0</v>
      </c>
      <c r="K61" s="396">
        <f t="shared" si="23"/>
        <v>0</v>
      </c>
      <c r="L61" s="396">
        <f t="shared" si="23"/>
        <v>0</v>
      </c>
      <c r="M61" s="396">
        <f t="shared" si="23"/>
        <v>0</v>
      </c>
      <c r="N61" s="396">
        <f t="shared" si="23"/>
        <v>0</v>
      </c>
      <c r="O61" s="396">
        <f t="shared" si="23"/>
        <v>0</v>
      </c>
      <c r="P61" s="396">
        <f t="shared" si="23"/>
        <v>0</v>
      </c>
      <c r="Q61" s="396">
        <f t="shared" si="23"/>
        <v>0</v>
      </c>
      <c r="R61" s="396">
        <f t="shared" si="23"/>
        <v>0</v>
      </c>
      <c r="S61" s="396">
        <f t="shared" si="23"/>
        <v>0</v>
      </c>
      <c r="T61" s="396">
        <f t="shared" si="23"/>
        <v>0</v>
      </c>
      <c r="U61" s="396">
        <f t="shared" si="23"/>
        <v>0</v>
      </c>
      <c r="V61" s="396">
        <f t="shared" si="23"/>
        <v>0</v>
      </c>
      <c r="W61" s="396">
        <f t="shared" si="23"/>
        <v>0</v>
      </c>
      <c r="X61" s="396">
        <f t="shared" si="23"/>
        <v>0</v>
      </c>
      <c r="Y61" s="396">
        <f t="shared" si="23"/>
        <v>0</v>
      </c>
      <c r="Z61" s="396">
        <f t="shared" si="23"/>
        <v>0</v>
      </c>
      <c r="AA61" s="396">
        <f t="shared" si="23"/>
        <v>0</v>
      </c>
      <c r="AB61" s="396">
        <f t="shared" si="23"/>
        <v>0</v>
      </c>
      <c r="AC61" s="396">
        <f t="shared" si="23"/>
        <v>0</v>
      </c>
      <c r="AD61" s="396">
        <f t="shared" si="23"/>
        <v>0</v>
      </c>
      <c r="AE61" s="396">
        <f t="shared" si="23"/>
        <v>0</v>
      </c>
      <c r="AF61" s="396">
        <f t="shared" si="23"/>
        <v>0</v>
      </c>
      <c r="AG61" s="396">
        <f t="shared" si="23"/>
        <v>0</v>
      </c>
      <c r="AH61" s="396">
        <f t="shared" si="23"/>
        <v>0</v>
      </c>
      <c r="AI61" s="396">
        <f t="shared" si="23"/>
        <v>0</v>
      </c>
      <c r="AJ61" s="396">
        <f t="shared" si="23"/>
        <v>0</v>
      </c>
      <c r="AK61" s="396">
        <f t="shared" si="23"/>
        <v>0</v>
      </c>
      <c r="AL61" s="396">
        <f t="shared" si="23"/>
        <v>0</v>
      </c>
      <c r="AM61" s="396">
        <f t="shared" si="23"/>
        <v>0</v>
      </c>
    </row>
    <row r="62" spans="1:39" ht="42" customHeight="1" x14ac:dyDescent="0.25">
      <c r="A62" s="148"/>
      <c r="B62" s="421" t="s">
        <v>173</v>
      </c>
      <c r="C62" s="422" t="s">
        <v>174</v>
      </c>
      <c r="D62" s="421" t="s">
        <v>93</v>
      </c>
      <c r="E62" s="423">
        <v>0</v>
      </c>
      <c r="F62" s="423">
        <v>0</v>
      </c>
      <c r="G62" s="423">
        <v>0</v>
      </c>
      <c r="H62" s="423">
        <v>0</v>
      </c>
      <c r="I62" s="423">
        <v>0</v>
      </c>
      <c r="J62" s="423">
        <v>0</v>
      </c>
      <c r="K62" s="423">
        <v>0</v>
      </c>
      <c r="L62" s="423">
        <v>0</v>
      </c>
      <c r="M62" s="423">
        <v>0</v>
      </c>
      <c r="N62" s="423">
        <v>0</v>
      </c>
      <c r="O62" s="423">
        <v>0</v>
      </c>
      <c r="P62" s="423">
        <v>0</v>
      </c>
      <c r="Q62" s="423">
        <v>0</v>
      </c>
      <c r="R62" s="423">
        <v>0</v>
      </c>
      <c r="S62" s="423">
        <v>0</v>
      </c>
      <c r="T62" s="423">
        <v>0</v>
      </c>
      <c r="U62" s="423">
        <v>0</v>
      </c>
      <c r="V62" s="423">
        <v>0</v>
      </c>
      <c r="W62" s="423">
        <v>0</v>
      </c>
      <c r="X62" s="423">
        <v>0</v>
      </c>
      <c r="Y62" s="423">
        <v>0</v>
      </c>
      <c r="Z62" s="423">
        <v>0</v>
      </c>
      <c r="AA62" s="423">
        <v>0</v>
      </c>
      <c r="AB62" s="423">
        <v>0</v>
      </c>
      <c r="AC62" s="423">
        <v>0</v>
      </c>
      <c r="AD62" s="423">
        <v>0</v>
      </c>
      <c r="AE62" s="423">
        <v>0</v>
      </c>
      <c r="AF62" s="423">
        <v>0</v>
      </c>
      <c r="AG62" s="423">
        <v>0</v>
      </c>
      <c r="AH62" s="423">
        <v>0</v>
      </c>
      <c r="AI62" s="423">
        <v>0</v>
      </c>
      <c r="AJ62" s="423">
        <v>0</v>
      </c>
      <c r="AK62" s="423">
        <v>0</v>
      </c>
      <c r="AL62" s="423">
        <v>0</v>
      </c>
      <c r="AM62" s="423">
        <v>0</v>
      </c>
    </row>
    <row r="63" spans="1:39" ht="42" customHeight="1" x14ac:dyDescent="0.25">
      <c r="A63" s="148"/>
      <c r="B63" s="421" t="s">
        <v>175</v>
      </c>
      <c r="C63" s="422" t="s">
        <v>176</v>
      </c>
      <c r="D63" s="421" t="s">
        <v>93</v>
      </c>
      <c r="E63" s="423">
        <v>0</v>
      </c>
      <c r="F63" s="423">
        <v>0</v>
      </c>
      <c r="G63" s="423">
        <v>0</v>
      </c>
      <c r="H63" s="423">
        <v>0</v>
      </c>
      <c r="I63" s="423">
        <v>0</v>
      </c>
      <c r="J63" s="423">
        <v>0</v>
      </c>
      <c r="K63" s="423">
        <v>0</v>
      </c>
      <c r="L63" s="423">
        <v>0</v>
      </c>
      <c r="M63" s="423">
        <v>0</v>
      </c>
      <c r="N63" s="423">
        <v>0</v>
      </c>
      <c r="O63" s="423">
        <v>0</v>
      </c>
      <c r="P63" s="423">
        <v>0</v>
      </c>
      <c r="Q63" s="423">
        <v>0</v>
      </c>
      <c r="R63" s="423">
        <v>0</v>
      </c>
      <c r="S63" s="423">
        <v>0</v>
      </c>
      <c r="T63" s="423">
        <v>0</v>
      </c>
      <c r="U63" s="423">
        <v>0</v>
      </c>
      <c r="V63" s="423">
        <v>0</v>
      </c>
      <c r="W63" s="423">
        <v>0</v>
      </c>
      <c r="X63" s="423">
        <v>0</v>
      </c>
      <c r="Y63" s="423">
        <v>0</v>
      </c>
      <c r="Z63" s="423">
        <v>0</v>
      </c>
      <c r="AA63" s="423">
        <v>0</v>
      </c>
      <c r="AB63" s="423">
        <v>0</v>
      </c>
      <c r="AC63" s="423">
        <v>0</v>
      </c>
      <c r="AD63" s="423">
        <v>0</v>
      </c>
      <c r="AE63" s="423">
        <v>0</v>
      </c>
      <c r="AF63" s="423">
        <v>0</v>
      </c>
      <c r="AG63" s="423">
        <v>0</v>
      </c>
      <c r="AH63" s="423">
        <v>0</v>
      </c>
      <c r="AI63" s="423">
        <v>0</v>
      </c>
      <c r="AJ63" s="423">
        <v>0</v>
      </c>
      <c r="AK63" s="423">
        <v>0</v>
      </c>
      <c r="AL63" s="423">
        <v>0</v>
      </c>
      <c r="AM63" s="423">
        <v>0</v>
      </c>
    </row>
    <row r="64" spans="1:39" ht="48" customHeight="1" x14ac:dyDescent="0.25">
      <c r="A64" s="148"/>
      <c r="B64" s="394" t="s">
        <v>177</v>
      </c>
      <c r="C64" s="395" t="s">
        <v>178</v>
      </c>
      <c r="D64" s="440" t="s">
        <v>93</v>
      </c>
      <c r="E64" s="405">
        <f>E65+E66</f>
        <v>0</v>
      </c>
      <c r="F64" s="405">
        <f t="shared" ref="F64:Y64" si="24">F65+F66</f>
        <v>0</v>
      </c>
      <c r="G64" s="405">
        <f t="shared" si="24"/>
        <v>0</v>
      </c>
      <c r="H64" s="405">
        <f t="shared" si="24"/>
        <v>0</v>
      </c>
      <c r="I64" s="405">
        <f t="shared" si="24"/>
        <v>0</v>
      </c>
      <c r="J64" s="405">
        <f t="shared" si="24"/>
        <v>0</v>
      </c>
      <c r="K64" s="405">
        <f t="shared" si="24"/>
        <v>0</v>
      </c>
      <c r="L64" s="405">
        <f t="shared" si="24"/>
        <v>0</v>
      </c>
      <c r="M64" s="405">
        <f t="shared" si="24"/>
        <v>0</v>
      </c>
      <c r="N64" s="405">
        <f t="shared" si="24"/>
        <v>0</v>
      </c>
      <c r="O64" s="405">
        <f t="shared" si="24"/>
        <v>0</v>
      </c>
      <c r="P64" s="405">
        <f t="shared" si="24"/>
        <v>0</v>
      </c>
      <c r="Q64" s="405">
        <f t="shared" si="24"/>
        <v>0</v>
      </c>
      <c r="R64" s="405">
        <f t="shared" si="24"/>
        <v>0</v>
      </c>
      <c r="S64" s="405">
        <f t="shared" si="24"/>
        <v>0</v>
      </c>
      <c r="T64" s="405">
        <f t="shared" si="24"/>
        <v>0</v>
      </c>
      <c r="U64" s="405">
        <f t="shared" si="24"/>
        <v>0</v>
      </c>
      <c r="V64" s="405">
        <f t="shared" si="24"/>
        <v>0</v>
      </c>
      <c r="W64" s="405">
        <f t="shared" si="24"/>
        <v>0</v>
      </c>
      <c r="X64" s="405">
        <f t="shared" si="24"/>
        <v>0</v>
      </c>
      <c r="Y64" s="405">
        <f t="shared" si="24"/>
        <v>0</v>
      </c>
      <c r="Z64" s="405">
        <f>Z65+Z66</f>
        <v>0</v>
      </c>
      <c r="AA64" s="405">
        <f t="shared" ref="AA64:AM64" si="25">AA65+AA66</f>
        <v>0</v>
      </c>
      <c r="AB64" s="405">
        <f t="shared" si="25"/>
        <v>0</v>
      </c>
      <c r="AC64" s="405">
        <f t="shared" si="25"/>
        <v>0</v>
      </c>
      <c r="AD64" s="405">
        <f t="shared" si="25"/>
        <v>0</v>
      </c>
      <c r="AE64" s="405">
        <f t="shared" si="25"/>
        <v>0</v>
      </c>
      <c r="AF64" s="405">
        <f t="shared" si="25"/>
        <v>0</v>
      </c>
      <c r="AG64" s="405">
        <f t="shared" si="25"/>
        <v>0</v>
      </c>
      <c r="AH64" s="405">
        <f t="shared" si="25"/>
        <v>0</v>
      </c>
      <c r="AI64" s="405">
        <f t="shared" si="25"/>
        <v>0</v>
      </c>
      <c r="AJ64" s="405">
        <f t="shared" si="25"/>
        <v>0</v>
      </c>
      <c r="AK64" s="405">
        <f t="shared" si="25"/>
        <v>0</v>
      </c>
      <c r="AL64" s="405">
        <f t="shared" si="25"/>
        <v>0</v>
      </c>
      <c r="AM64" s="405">
        <f t="shared" si="25"/>
        <v>0</v>
      </c>
    </row>
    <row r="65" spans="1:40" ht="42" customHeight="1" x14ac:dyDescent="0.25">
      <c r="A65" s="148"/>
      <c r="B65" s="421" t="s">
        <v>179</v>
      </c>
      <c r="C65" s="422" t="s">
        <v>180</v>
      </c>
      <c r="D65" s="421" t="s">
        <v>93</v>
      </c>
      <c r="E65" s="423">
        <v>0</v>
      </c>
      <c r="F65" s="423">
        <v>0</v>
      </c>
      <c r="G65" s="423">
        <v>0</v>
      </c>
      <c r="H65" s="423">
        <v>0</v>
      </c>
      <c r="I65" s="423">
        <v>0</v>
      </c>
      <c r="J65" s="423">
        <v>0</v>
      </c>
      <c r="K65" s="423">
        <v>0</v>
      </c>
      <c r="L65" s="423">
        <v>0</v>
      </c>
      <c r="M65" s="423">
        <v>0</v>
      </c>
      <c r="N65" s="423">
        <v>0</v>
      </c>
      <c r="O65" s="423">
        <v>0</v>
      </c>
      <c r="P65" s="423">
        <v>0</v>
      </c>
      <c r="Q65" s="423">
        <v>0</v>
      </c>
      <c r="R65" s="423">
        <v>0</v>
      </c>
      <c r="S65" s="423">
        <v>0</v>
      </c>
      <c r="T65" s="423">
        <v>0</v>
      </c>
      <c r="U65" s="423">
        <v>0</v>
      </c>
      <c r="V65" s="423">
        <v>0</v>
      </c>
      <c r="W65" s="423">
        <v>0</v>
      </c>
      <c r="X65" s="423">
        <v>0</v>
      </c>
      <c r="Y65" s="423">
        <v>0</v>
      </c>
      <c r="Z65" s="423">
        <v>0</v>
      </c>
      <c r="AA65" s="423">
        <v>0</v>
      </c>
      <c r="AB65" s="423">
        <v>0</v>
      </c>
      <c r="AC65" s="423">
        <v>0</v>
      </c>
      <c r="AD65" s="423">
        <v>0</v>
      </c>
      <c r="AE65" s="423">
        <v>0</v>
      </c>
      <c r="AF65" s="423">
        <v>0</v>
      </c>
      <c r="AG65" s="423">
        <v>0</v>
      </c>
      <c r="AH65" s="423">
        <v>0</v>
      </c>
      <c r="AI65" s="423">
        <v>0</v>
      </c>
      <c r="AJ65" s="423">
        <v>0</v>
      </c>
      <c r="AK65" s="423">
        <v>0</v>
      </c>
      <c r="AL65" s="423">
        <v>0</v>
      </c>
      <c r="AM65" s="423">
        <v>0</v>
      </c>
    </row>
    <row r="66" spans="1:40" ht="42" customHeight="1" x14ac:dyDescent="0.25">
      <c r="A66" s="148"/>
      <c r="B66" s="421" t="s">
        <v>181</v>
      </c>
      <c r="C66" s="422" t="s">
        <v>182</v>
      </c>
      <c r="D66" s="421" t="s">
        <v>93</v>
      </c>
      <c r="E66" s="423">
        <v>0</v>
      </c>
      <c r="F66" s="423">
        <v>0</v>
      </c>
      <c r="G66" s="423">
        <v>0</v>
      </c>
      <c r="H66" s="423">
        <v>0</v>
      </c>
      <c r="I66" s="423">
        <v>0</v>
      </c>
      <c r="J66" s="423">
        <v>0</v>
      </c>
      <c r="K66" s="423">
        <v>0</v>
      </c>
      <c r="L66" s="423">
        <v>0</v>
      </c>
      <c r="M66" s="423">
        <v>0</v>
      </c>
      <c r="N66" s="423">
        <v>0</v>
      </c>
      <c r="O66" s="423">
        <v>0</v>
      </c>
      <c r="P66" s="423">
        <v>0</v>
      </c>
      <c r="Q66" s="423">
        <v>0</v>
      </c>
      <c r="R66" s="423">
        <v>0</v>
      </c>
      <c r="S66" s="423">
        <v>0</v>
      </c>
      <c r="T66" s="423">
        <v>0</v>
      </c>
      <c r="U66" s="423">
        <v>0</v>
      </c>
      <c r="V66" s="423">
        <v>0</v>
      </c>
      <c r="W66" s="423">
        <v>0</v>
      </c>
      <c r="X66" s="423">
        <v>0</v>
      </c>
      <c r="Y66" s="423">
        <v>0</v>
      </c>
      <c r="Z66" s="423">
        <v>0</v>
      </c>
      <c r="AA66" s="423">
        <v>0</v>
      </c>
      <c r="AB66" s="423">
        <v>0</v>
      </c>
      <c r="AC66" s="423">
        <v>0</v>
      </c>
      <c r="AD66" s="423">
        <v>0</v>
      </c>
      <c r="AE66" s="423">
        <v>0</v>
      </c>
      <c r="AF66" s="423">
        <v>0</v>
      </c>
      <c r="AG66" s="423">
        <v>0</v>
      </c>
      <c r="AH66" s="423">
        <v>0</v>
      </c>
      <c r="AI66" s="423">
        <v>0</v>
      </c>
      <c r="AJ66" s="423">
        <v>0</v>
      </c>
      <c r="AK66" s="423">
        <v>0</v>
      </c>
      <c r="AL66" s="423">
        <v>0</v>
      </c>
      <c r="AM66" s="423">
        <v>0</v>
      </c>
    </row>
    <row r="67" spans="1:40" ht="48" customHeight="1" x14ac:dyDescent="0.25">
      <c r="A67" s="148"/>
      <c r="B67" s="394" t="s">
        <v>183</v>
      </c>
      <c r="C67" s="395" t="s">
        <v>184</v>
      </c>
      <c r="D67" s="394" t="s">
        <v>93</v>
      </c>
      <c r="E67" s="405">
        <f t="shared" ref="E67:AM67" si="26">SUBTOTAL(9,E68:E71)</f>
        <v>0</v>
      </c>
      <c r="F67" s="405">
        <f t="shared" si="26"/>
        <v>0</v>
      </c>
      <c r="G67" s="405">
        <f t="shared" si="26"/>
        <v>0</v>
      </c>
      <c r="H67" s="405">
        <f t="shared" si="26"/>
        <v>0</v>
      </c>
      <c r="I67" s="405">
        <f t="shared" si="26"/>
        <v>0</v>
      </c>
      <c r="J67" s="405">
        <f t="shared" si="26"/>
        <v>0</v>
      </c>
      <c r="K67" s="405">
        <f t="shared" si="26"/>
        <v>0</v>
      </c>
      <c r="L67" s="405">
        <f t="shared" si="26"/>
        <v>0</v>
      </c>
      <c r="M67" s="405">
        <f t="shared" si="26"/>
        <v>0</v>
      </c>
      <c r="N67" s="405">
        <f t="shared" si="26"/>
        <v>0</v>
      </c>
      <c r="O67" s="405">
        <f t="shared" si="26"/>
        <v>0</v>
      </c>
      <c r="P67" s="405">
        <f t="shared" si="26"/>
        <v>0</v>
      </c>
      <c r="Q67" s="405">
        <f t="shared" si="26"/>
        <v>0</v>
      </c>
      <c r="R67" s="405">
        <f t="shared" si="26"/>
        <v>0</v>
      </c>
      <c r="S67" s="405">
        <f t="shared" si="26"/>
        <v>0</v>
      </c>
      <c r="T67" s="405">
        <f t="shared" si="26"/>
        <v>0</v>
      </c>
      <c r="U67" s="405">
        <f t="shared" si="26"/>
        <v>0</v>
      </c>
      <c r="V67" s="405">
        <f t="shared" si="26"/>
        <v>0</v>
      </c>
      <c r="W67" s="405">
        <f t="shared" si="26"/>
        <v>0</v>
      </c>
      <c r="X67" s="405">
        <f t="shared" si="26"/>
        <v>0</v>
      </c>
      <c r="Y67" s="405">
        <f t="shared" si="26"/>
        <v>0</v>
      </c>
      <c r="Z67" s="405">
        <f t="shared" si="26"/>
        <v>0</v>
      </c>
      <c r="AA67" s="405">
        <f t="shared" si="26"/>
        <v>11.755833333333335</v>
      </c>
      <c r="AB67" s="405">
        <f t="shared" si="26"/>
        <v>0.5</v>
      </c>
      <c r="AC67" s="405">
        <f t="shared" si="26"/>
        <v>0</v>
      </c>
      <c r="AD67" s="405">
        <f t="shared" si="26"/>
        <v>0</v>
      </c>
      <c r="AE67" s="405">
        <f t="shared" si="26"/>
        <v>0</v>
      </c>
      <c r="AF67" s="405">
        <f t="shared" si="26"/>
        <v>0</v>
      </c>
      <c r="AG67" s="405">
        <f t="shared" si="26"/>
        <v>0</v>
      </c>
      <c r="AH67" s="405">
        <f t="shared" si="26"/>
        <v>11.755833333333335</v>
      </c>
      <c r="AI67" s="405">
        <f t="shared" si="26"/>
        <v>0.5</v>
      </c>
      <c r="AJ67" s="405">
        <f t="shared" si="26"/>
        <v>0</v>
      </c>
      <c r="AK67" s="405">
        <f t="shared" si="26"/>
        <v>0</v>
      </c>
      <c r="AL67" s="405">
        <f t="shared" si="26"/>
        <v>0</v>
      </c>
      <c r="AM67" s="405">
        <f t="shared" si="26"/>
        <v>0</v>
      </c>
    </row>
    <row r="68" spans="1:40" ht="33" customHeight="1" x14ac:dyDescent="0.25">
      <c r="B68" s="76" t="s">
        <v>183</v>
      </c>
      <c r="C68" s="453" t="s">
        <v>745</v>
      </c>
      <c r="D68" s="647" t="s">
        <v>848</v>
      </c>
      <c r="E68" s="77"/>
      <c r="F68" s="77"/>
      <c r="G68" s="77"/>
      <c r="H68" s="77"/>
      <c r="I68" s="77"/>
      <c r="J68" s="77"/>
      <c r="K68" s="77"/>
      <c r="L68" s="77"/>
      <c r="M68" s="77"/>
      <c r="N68" s="77"/>
      <c r="O68" s="77"/>
      <c r="P68" s="77"/>
      <c r="Q68" s="77"/>
      <c r="R68" s="77"/>
      <c r="S68" s="77"/>
      <c r="T68" s="77"/>
      <c r="U68" s="77"/>
      <c r="V68" s="77"/>
      <c r="W68" s="77"/>
      <c r="X68" s="77"/>
      <c r="Y68" s="77"/>
      <c r="Z68" s="77"/>
      <c r="AA68" s="77">
        <f>'С № 4'!AJ76</f>
        <v>9.5833333333333339</v>
      </c>
      <c r="AB68" s="77">
        <f>'С № 4'!AK76</f>
        <v>0.25</v>
      </c>
      <c r="AC68" s="77"/>
      <c r="AD68" s="77"/>
      <c r="AE68" s="77"/>
      <c r="AF68" s="77"/>
      <c r="AG68" s="77"/>
      <c r="AH68" s="77">
        <f>AA68+T68+M68</f>
        <v>9.5833333333333339</v>
      </c>
      <c r="AI68" s="77">
        <f>AB68+U68+N68</f>
        <v>0.25</v>
      </c>
      <c r="AJ68" s="77"/>
      <c r="AK68" s="77"/>
      <c r="AL68" s="77"/>
      <c r="AM68" s="77"/>
      <c r="AN68" s="147"/>
    </row>
    <row r="69" spans="1:40" ht="33" customHeight="1" x14ac:dyDescent="0.25">
      <c r="B69" s="76" t="s">
        <v>183</v>
      </c>
      <c r="C69" s="399" t="s">
        <v>752</v>
      </c>
      <c r="D69" s="76" t="s">
        <v>849</v>
      </c>
      <c r="E69" s="401"/>
      <c r="F69" s="401"/>
      <c r="G69" s="401"/>
      <c r="H69" s="401"/>
      <c r="I69" s="401"/>
      <c r="J69" s="401"/>
      <c r="K69" s="401"/>
      <c r="L69" s="401"/>
      <c r="M69" s="401"/>
      <c r="N69" s="401"/>
      <c r="O69" s="401"/>
      <c r="P69" s="401"/>
      <c r="Q69" s="401"/>
      <c r="R69" s="401"/>
      <c r="S69" s="401"/>
      <c r="T69" s="401"/>
      <c r="U69" s="401"/>
      <c r="V69" s="401"/>
      <c r="W69" s="401"/>
      <c r="X69" s="401"/>
      <c r="Y69" s="401"/>
      <c r="Z69" s="401"/>
      <c r="AA69" s="402"/>
      <c r="AB69" s="401"/>
      <c r="AC69" s="401"/>
      <c r="AD69" s="402"/>
      <c r="AE69" s="401"/>
      <c r="AF69" s="401"/>
      <c r="AG69" s="401"/>
      <c r="AH69" s="77">
        <f t="shared" ref="AH69:AH71" si="27">AA69+T69+M69</f>
        <v>0</v>
      </c>
      <c r="AI69" s="77">
        <f t="shared" ref="AI69:AI71" si="28">AB69+U69+N69</f>
        <v>0</v>
      </c>
      <c r="AJ69" s="402">
        <f t="shared" ref="AJ69:AM71" si="29">AC69+V69+O69</f>
        <v>0</v>
      </c>
      <c r="AK69" s="402">
        <f t="shared" si="29"/>
        <v>0</v>
      </c>
      <c r="AL69" s="402">
        <f t="shared" si="29"/>
        <v>0</v>
      </c>
      <c r="AM69" s="402">
        <f t="shared" si="29"/>
        <v>0</v>
      </c>
      <c r="AN69" s="147"/>
    </row>
    <row r="70" spans="1:40" ht="33" customHeight="1" x14ac:dyDescent="0.25">
      <c r="B70" s="688" t="s">
        <v>183</v>
      </c>
      <c r="C70" s="651" t="s">
        <v>1713</v>
      </c>
      <c r="D70" s="688" t="s">
        <v>1714</v>
      </c>
      <c r="E70" s="401"/>
      <c r="F70" s="401"/>
      <c r="G70" s="401"/>
      <c r="H70" s="401"/>
      <c r="I70" s="401"/>
      <c r="J70" s="401"/>
      <c r="K70" s="401"/>
      <c r="L70" s="401"/>
      <c r="M70" s="401"/>
      <c r="N70" s="401"/>
      <c r="O70" s="401"/>
      <c r="P70" s="401"/>
      <c r="Q70" s="401"/>
      <c r="R70" s="401"/>
      <c r="S70" s="401"/>
      <c r="T70" s="401"/>
      <c r="U70" s="401"/>
      <c r="V70" s="401"/>
      <c r="W70" s="401"/>
      <c r="X70" s="401"/>
      <c r="Y70" s="401"/>
      <c r="Z70" s="401"/>
      <c r="AA70" s="402">
        <f>'С № 4'!AQ80</f>
        <v>2.1725000000000003</v>
      </c>
      <c r="AB70" s="402">
        <f>'С № 4'!AR80</f>
        <v>0.25</v>
      </c>
      <c r="AC70" s="401"/>
      <c r="AD70" s="402"/>
      <c r="AE70" s="401"/>
      <c r="AF70" s="401"/>
      <c r="AG70" s="401"/>
      <c r="AH70" s="77">
        <f t="shared" si="27"/>
        <v>2.1725000000000003</v>
      </c>
      <c r="AI70" s="77">
        <f t="shared" si="28"/>
        <v>0.25</v>
      </c>
      <c r="AJ70" s="402"/>
      <c r="AK70" s="402"/>
      <c r="AL70" s="402"/>
      <c r="AM70" s="402"/>
      <c r="AN70" s="147"/>
    </row>
    <row r="71" spans="1:40" ht="33" customHeight="1" x14ac:dyDescent="0.25">
      <c r="B71" s="76" t="s">
        <v>183</v>
      </c>
      <c r="C71" s="399" t="s">
        <v>753</v>
      </c>
      <c r="D71" s="76" t="s">
        <v>751</v>
      </c>
      <c r="E71" s="401"/>
      <c r="F71" s="401"/>
      <c r="G71" s="401"/>
      <c r="H71" s="401"/>
      <c r="I71" s="401"/>
      <c r="J71" s="401"/>
      <c r="K71" s="401"/>
      <c r="L71" s="401"/>
      <c r="M71" s="401"/>
      <c r="N71" s="401"/>
      <c r="O71" s="401"/>
      <c r="P71" s="401"/>
      <c r="Q71" s="401"/>
      <c r="R71" s="401"/>
      <c r="S71" s="401"/>
      <c r="T71" s="401"/>
      <c r="U71" s="401"/>
      <c r="V71" s="401"/>
      <c r="W71" s="401"/>
      <c r="X71" s="401"/>
      <c r="Y71" s="401"/>
      <c r="Z71" s="401"/>
      <c r="AA71" s="402"/>
      <c r="AB71" s="401"/>
      <c r="AC71" s="401"/>
      <c r="AD71" s="402"/>
      <c r="AE71" s="401"/>
      <c r="AF71" s="401"/>
      <c r="AG71" s="401"/>
      <c r="AH71" s="77">
        <f t="shared" si="27"/>
        <v>0</v>
      </c>
      <c r="AI71" s="77">
        <f t="shared" si="28"/>
        <v>0</v>
      </c>
      <c r="AJ71" s="402">
        <f t="shared" si="29"/>
        <v>0</v>
      </c>
      <c r="AK71" s="402">
        <f t="shared" si="29"/>
        <v>0</v>
      </c>
      <c r="AL71" s="402">
        <f t="shared" si="29"/>
        <v>0</v>
      </c>
      <c r="AM71" s="402">
        <f t="shared" si="29"/>
        <v>0</v>
      </c>
      <c r="AN71" s="147"/>
    </row>
    <row r="72" spans="1:40" ht="48" customHeight="1" x14ac:dyDescent="0.25">
      <c r="A72" s="148"/>
      <c r="B72" s="394" t="s">
        <v>185</v>
      </c>
      <c r="C72" s="395" t="s">
        <v>186</v>
      </c>
      <c r="D72" s="394" t="s">
        <v>93</v>
      </c>
      <c r="E72" s="405">
        <v>0</v>
      </c>
      <c r="F72" s="405">
        <v>0</v>
      </c>
      <c r="G72" s="405">
        <v>0</v>
      </c>
      <c r="H72" s="405">
        <v>0</v>
      </c>
      <c r="I72" s="405">
        <v>0</v>
      </c>
      <c r="J72" s="405">
        <v>0</v>
      </c>
      <c r="K72" s="405">
        <v>0</v>
      </c>
      <c r="L72" s="405">
        <v>0</v>
      </c>
      <c r="M72" s="405">
        <v>0</v>
      </c>
      <c r="N72" s="405">
        <v>0</v>
      </c>
      <c r="O72" s="405">
        <v>0</v>
      </c>
      <c r="P72" s="405">
        <v>0</v>
      </c>
      <c r="Q72" s="405">
        <v>0</v>
      </c>
      <c r="R72" s="405">
        <v>0</v>
      </c>
      <c r="S72" s="405">
        <v>0</v>
      </c>
      <c r="T72" s="405">
        <v>0</v>
      </c>
      <c r="U72" s="405">
        <v>0</v>
      </c>
      <c r="V72" s="405">
        <v>0</v>
      </c>
      <c r="W72" s="405">
        <v>0</v>
      </c>
      <c r="X72" s="405">
        <v>0</v>
      </c>
      <c r="Y72" s="405">
        <v>0</v>
      </c>
      <c r="Z72" s="405">
        <v>0</v>
      </c>
      <c r="AA72" s="405">
        <v>0</v>
      </c>
      <c r="AB72" s="405">
        <v>0</v>
      </c>
      <c r="AC72" s="405">
        <v>0</v>
      </c>
      <c r="AD72" s="405">
        <v>0</v>
      </c>
      <c r="AE72" s="405">
        <v>0</v>
      </c>
      <c r="AF72" s="405">
        <v>0</v>
      </c>
      <c r="AG72" s="405">
        <v>0</v>
      </c>
      <c r="AH72" s="405">
        <v>0</v>
      </c>
      <c r="AI72" s="405">
        <v>0</v>
      </c>
      <c r="AJ72" s="405">
        <v>0</v>
      </c>
      <c r="AK72" s="405">
        <v>0</v>
      </c>
      <c r="AL72" s="405">
        <v>0</v>
      </c>
      <c r="AM72" s="405">
        <v>0</v>
      </c>
    </row>
    <row r="73" spans="1:40" ht="48" customHeight="1" x14ac:dyDescent="0.25">
      <c r="A73" s="148"/>
      <c r="B73" s="394" t="s">
        <v>187</v>
      </c>
      <c r="C73" s="395" t="s">
        <v>188</v>
      </c>
      <c r="D73" s="394" t="s">
        <v>93</v>
      </c>
      <c r="E73" s="396">
        <f t="shared" ref="E73:AM73" si="30">SUBTOTAL(9,E74:E75)</f>
        <v>0</v>
      </c>
      <c r="F73" s="396">
        <f t="shared" si="30"/>
        <v>0</v>
      </c>
      <c r="G73" s="396">
        <f t="shared" si="30"/>
        <v>0</v>
      </c>
      <c r="H73" s="396">
        <f t="shared" si="30"/>
        <v>0</v>
      </c>
      <c r="I73" s="396">
        <f t="shared" si="30"/>
        <v>0</v>
      </c>
      <c r="J73" s="396">
        <f t="shared" si="30"/>
        <v>0</v>
      </c>
      <c r="K73" s="396">
        <f t="shared" si="30"/>
        <v>0</v>
      </c>
      <c r="L73" s="396">
        <f t="shared" si="30"/>
        <v>0</v>
      </c>
      <c r="M73" s="396">
        <f t="shared" si="30"/>
        <v>0</v>
      </c>
      <c r="N73" s="396">
        <f t="shared" si="30"/>
        <v>0</v>
      </c>
      <c r="O73" s="396">
        <f t="shared" si="30"/>
        <v>0</v>
      </c>
      <c r="P73" s="396">
        <f t="shared" si="30"/>
        <v>0</v>
      </c>
      <c r="Q73" s="396">
        <f t="shared" si="30"/>
        <v>0</v>
      </c>
      <c r="R73" s="396">
        <f t="shared" si="30"/>
        <v>0</v>
      </c>
      <c r="S73" s="396">
        <f t="shared" si="30"/>
        <v>0</v>
      </c>
      <c r="T73" s="396">
        <f t="shared" si="30"/>
        <v>0</v>
      </c>
      <c r="U73" s="396">
        <f t="shared" si="30"/>
        <v>0</v>
      </c>
      <c r="V73" s="396">
        <f t="shared" si="30"/>
        <v>0</v>
      </c>
      <c r="W73" s="396">
        <f t="shared" si="30"/>
        <v>0</v>
      </c>
      <c r="X73" s="396">
        <f t="shared" si="30"/>
        <v>0</v>
      </c>
      <c r="Y73" s="396">
        <f t="shared" si="30"/>
        <v>0</v>
      </c>
      <c r="Z73" s="396">
        <f t="shared" si="30"/>
        <v>0</v>
      </c>
      <c r="AA73" s="396">
        <f t="shared" si="30"/>
        <v>0.25</v>
      </c>
      <c r="AB73" s="396">
        <f t="shared" si="30"/>
        <v>0</v>
      </c>
      <c r="AC73" s="396">
        <f t="shared" si="30"/>
        <v>0</v>
      </c>
      <c r="AD73" s="396">
        <f t="shared" si="30"/>
        <v>0</v>
      </c>
      <c r="AE73" s="396">
        <f t="shared" si="30"/>
        <v>0</v>
      </c>
      <c r="AF73" s="396">
        <f t="shared" si="30"/>
        <v>0</v>
      </c>
      <c r="AG73" s="396">
        <f t="shared" si="30"/>
        <v>0</v>
      </c>
      <c r="AH73" s="396">
        <f t="shared" si="30"/>
        <v>0.25</v>
      </c>
      <c r="AI73" s="396">
        <f t="shared" si="30"/>
        <v>0</v>
      </c>
      <c r="AJ73" s="396">
        <f t="shared" si="30"/>
        <v>0</v>
      </c>
      <c r="AK73" s="396">
        <f t="shared" si="30"/>
        <v>0</v>
      </c>
      <c r="AL73" s="396">
        <f t="shared" si="30"/>
        <v>0</v>
      </c>
      <c r="AM73" s="396">
        <f t="shared" si="30"/>
        <v>0</v>
      </c>
    </row>
    <row r="74" spans="1:40" ht="33" customHeight="1" x14ac:dyDescent="0.25">
      <c r="A74" s="148"/>
      <c r="B74" s="209" t="s">
        <v>187</v>
      </c>
      <c r="C74" s="492" t="s">
        <v>722</v>
      </c>
      <c r="D74" s="712" t="s">
        <v>762</v>
      </c>
      <c r="E74" s="495"/>
      <c r="F74" s="495"/>
      <c r="G74" s="495"/>
      <c r="H74" s="495"/>
      <c r="I74" s="495"/>
      <c r="J74" s="495"/>
      <c r="K74" s="495"/>
      <c r="L74" s="495"/>
      <c r="M74" s="495"/>
      <c r="N74" s="495"/>
      <c r="O74" s="495"/>
      <c r="P74" s="495"/>
      <c r="Q74" s="495"/>
      <c r="R74" s="495"/>
      <c r="S74" s="495"/>
      <c r="T74" s="495"/>
      <c r="U74" s="495"/>
      <c r="V74" s="495"/>
      <c r="W74" s="495"/>
      <c r="X74" s="495"/>
      <c r="Y74" s="495"/>
      <c r="Z74" s="495"/>
      <c r="AA74" s="204">
        <f>'С № 4'!AJ86</f>
        <v>0.125</v>
      </c>
      <c r="AB74" s="495"/>
      <c r="AC74" s="495"/>
      <c r="AD74" s="495"/>
      <c r="AE74" s="495"/>
      <c r="AF74" s="495"/>
      <c r="AG74" s="495"/>
      <c r="AH74" s="204">
        <f>AA74+T74+M74</f>
        <v>0.125</v>
      </c>
      <c r="AI74" s="495"/>
      <c r="AJ74" s="495"/>
      <c r="AK74" s="495"/>
      <c r="AL74" s="495"/>
      <c r="AM74" s="495"/>
    </row>
    <row r="75" spans="1:40" ht="33" customHeight="1" x14ac:dyDescent="0.25">
      <c r="B75" s="209" t="s">
        <v>187</v>
      </c>
      <c r="C75" s="492" t="s">
        <v>723</v>
      </c>
      <c r="D75" s="712" t="s">
        <v>850</v>
      </c>
      <c r="E75" s="495"/>
      <c r="F75" s="495"/>
      <c r="G75" s="495"/>
      <c r="H75" s="495"/>
      <c r="I75" s="495"/>
      <c r="J75" s="495"/>
      <c r="K75" s="495"/>
      <c r="L75" s="495"/>
      <c r="M75" s="495"/>
      <c r="N75" s="495"/>
      <c r="O75" s="495"/>
      <c r="P75" s="495"/>
      <c r="Q75" s="495"/>
      <c r="R75" s="495"/>
      <c r="S75" s="495"/>
      <c r="T75" s="495"/>
      <c r="U75" s="495"/>
      <c r="V75" s="495"/>
      <c r="W75" s="495"/>
      <c r="X75" s="495"/>
      <c r="Y75" s="495"/>
      <c r="Z75" s="495"/>
      <c r="AA75" s="204">
        <f>'С № 4'!AJ87</f>
        <v>0.125</v>
      </c>
      <c r="AB75" s="495"/>
      <c r="AC75" s="495"/>
      <c r="AD75" s="495"/>
      <c r="AE75" s="495"/>
      <c r="AF75" s="495"/>
      <c r="AG75" s="495"/>
      <c r="AH75" s="204">
        <f>AA75+T75+M75</f>
        <v>0.125</v>
      </c>
      <c r="AI75" s="495"/>
      <c r="AJ75" s="495"/>
      <c r="AK75" s="495"/>
      <c r="AL75" s="495"/>
      <c r="AM75" s="495"/>
    </row>
  </sheetData>
  <sheetProtection formatCells="0" formatColumns="0" formatRows="0" insertColumns="0" insertRows="0" insertHyperlinks="0" deleteColumns="0" deleteRows="0" sort="0" autoFilter="0" pivotTables="0"/>
  <autoFilter ref="B22:BP73" xr:uid="{00000000-0009-0000-0000-000007000000}"/>
  <mergeCells count="22">
    <mergeCell ref="B12:AM12"/>
    <mergeCell ref="B4:AM4"/>
    <mergeCell ref="B5:AM5"/>
    <mergeCell ref="B7:AM7"/>
    <mergeCell ref="B8:AM8"/>
    <mergeCell ref="B10:AM10"/>
    <mergeCell ref="B13:AM13"/>
    <mergeCell ref="B17:AM17"/>
    <mergeCell ref="B18:B21"/>
    <mergeCell ref="C18:C21"/>
    <mergeCell ref="D18:D21"/>
    <mergeCell ref="E18:AM18"/>
    <mergeCell ref="E19:K19"/>
    <mergeCell ref="L19:R19"/>
    <mergeCell ref="S19:Y19"/>
    <mergeCell ref="Z19:AF19"/>
    <mergeCell ref="AG19:AM19"/>
    <mergeCell ref="F20:K20"/>
    <mergeCell ref="M20:R20"/>
    <mergeCell ref="T20:Y20"/>
    <mergeCell ref="AA20:AF20"/>
    <mergeCell ref="AH20:AM20"/>
  </mergeCells>
  <conditionalFormatting sqref="E61:Z61 AB61:AF61 B42:B48 E55:AH56">
    <cfRule type="containsText" dxfId="1446" priority="330" operator="containsText" text="Наименование инвестиционного проекта">
      <formula>NOT(ISERROR(SEARCH("Наименование инвестиционного проекта",B42)))</formula>
    </cfRule>
  </conditionalFormatting>
  <conditionalFormatting sqref="B64:C64 B65:D67 D23:D32 C42:D45 B51:D52 B49:C50 D59:D60 C46:C48 D53:D54 B61:D63 B55:D58 B69:D73 B68">
    <cfRule type="containsText" dxfId="1445" priority="345" operator="containsText" text="Наименование инвестиционного проекта">
      <formula>NOT(ISERROR(SEARCH("Наименование инвестиционного проекта",B23)))</formula>
    </cfRule>
  </conditionalFormatting>
  <conditionalFormatting sqref="B64:C64 D59:D60 B61:D63 D53:D54 B46:C50 B51:D52 D23:D32 E61:Z61 AB61:AF61 B55:D58 B41:D45 E55:AH56 B65:D73">
    <cfRule type="cellIs" dxfId="1444" priority="344" operator="equal">
      <formula>0</formula>
    </cfRule>
  </conditionalFormatting>
  <conditionalFormatting sqref="B23:C23 B32:C32 B31">
    <cfRule type="cellIs" dxfId="1443" priority="343" operator="equal">
      <formula>0</formula>
    </cfRule>
  </conditionalFormatting>
  <conditionalFormatting sqref="B23">
    <cfRule type="cellIs" dxfId="1442" priority="341" operator="equal">
      <formula>0</formula>
    </cfRule>
    <cfRule type="cellIs" dxfId="1441" priority="342" operator="equal">
      <formula>0</formula>
    </cfRule>
  </conditionalFormatting>
  <conditionalFormatting sqref="D33:D35 B33:B35">
    <cfRule type="cellIs" dxfId="1440" priority="340" operator="equal">
      <formula>0</formula>
    </cfRule>
  </conditionalFormatting>
  <conditionalFormatting sqref="B36 D36 B37:D40">
    <cfRule type="cellIs" dxfId="1439" priority="339" operator="equal">
      <formula>0</formula>
    </cfRule>
  </conditionalFormatting>
  <conditionalFormatting sqref="B53:C53">
    <cfRule type="cellIs" dxfId="1438" priority="337" operator="equal">
      <formula>0</formula>
    </cfRule>
  </conditionalFormatting>
  <conditionalFormatting sqref="B53:C53">
    <cfRule type="cellIs" dxfId="1437" priority="336" operator="equal">
      <formula>0</formula>
    </cfRule>
  </conditionalFormatting>
  <conditionalFormatting sqref="B54:C54">
    <cfRule type="cellIs" dxfId="1436" priority="335" operator="equal">
      <formula>0</formula>
    </cfRule>
  </conditionalFormatting>
  <conditionalFormatting sqref="B54:C54">
    <cfRule type="cellIs" dxfId="1435" priority="334" operator="equal">
      <formula>0</formula>
    </cfRule>
  </conditionalFormatting>
  <conditionalFormatting sqref="C33:C35">
    <cfRule type="cellIs" dxfId="1434" priority="333" operator="equal">
      <formula>0</formula>
    </cfRule>
  </conditionalFormatting>
  <conditionalFormatting sqref="C36">
    <cfRule type="cellIs" dxfId="1433" priority="332" operator="equal">
      <formula>0</formula>
    </cfRule>
  </conditionalFormatting>
  <conditionalFormatting sqref="C30:C31">
    <cfRule type="cellIs" dxfId="1432" priority="331" operator="equal">
      <formula>0</formula>
    </cfRule>
  </conditionalFormatting>
  <conditionalFormatting sqref="B59:C59">
    <cfRule type="cellIs" dxfId="1431" priority="329" operator="equal">
      <formula>0</formula>
    </cfRule>
  </conditionalFormatting>
  <conditionalFormatting sqref="B59:C59">
    <cfRule type="cellIs" dxfId="1430" priority="328" operator="equal">
      <formula>0</formula>
    </cfRule>
  </conditionalFormatting>
  <conditionalFormatting sqref="B60:C60">
    <cfRule type="cellIs" dxfId="1429" priority="327" operator="equal">
      <formula>0</formula>
    </cfRule>
  </conditionalFormatting>
  <conditionalFormatting sqref="B60:C60">
    <cfRule type="cellIs" dxfId="1428" priority="326" operator="equal">
      <formula>0</formula>
    </cfRule>
  </conditionalFormatting>
  <conditionalFormatting sqref="D64">
    <cfRule type="cellIs" dxfId="1427" priority="325" operator="equal">
      <formula>0</formula>
    </cfRule>
  </conditionalFormatting>
  <conditionalFormatting sqref="AA39:AA40 AA23:AA29 AA32 AA36 AA43:AA44 AA49 AH23:AH29 AG36 AM36 AG39:AG40 AM39:AM40 AH49 AH52:AH53 AA52:AA53 AA63:AA66 AH58:AH60 AA58:AA61 AA69:AA72">
    <cfRule type="cellIs" dxfId="1426" priority="324" operator="equal">
      <formula>0</formula>
    </cfRule>
  </conditionalFormatting>
  <conditionalFormatting sqref="AA39:AA40 AA36 AA43:AA44 AA49 AG36 AM36 AG39:AG40 AM39:AM40 AH49 AH52:AH53 AA52:AA53 AA63:AA66 AH58:AH60 AA58:AA61 AA69:AA72">
    <cfRule type="containsText" dxfId="1425" priority="323" operator="containsText" text="Наименование инвестиционного проекта">
      <formula>NOT(ISERROR(SEARCH("Наименование инвестиционного проекта",AA36)))</formula>
    </cfRule>
  </conditionalFormatting>
  <conditionalFormatting sqref="AA30:AA31">
    <cfRule type="cellIs" dxfId="1424" priority="322" operator="equal">
      <formula>0</formula>
    </cfRule>
  </conditionalFormatting>
  <conditionalFormatting sqref="AA23:AA32 AH23:AH29">
    <cfRule type="cellIs" dxfId="1423" priority="320" operator="equal">
      <formula>0</formula>
    </cfRule>
    <cfRule type="cellIs" dxfId="1422" priority="321" operator="equal">
      <formula>0</formula>
    </cfRule>
  </conditionalFormatting>
  <conditionalFormatting sqref="AA39:AA40 AA63:AA66 AA23:AA32 AA36 AA43:AA44 AH23:AH29 AG36 AM36 AG39:AG40 AM39:AM40 AH49 AA49 E61:AF61 AA52:AA53 AH52:AH53 AA58:AA60 AH58:AH60 AA69:AA72 E55:AH56">
    <cfRule type="cellIs" dxfId="1421" priority="319" operator="equal">
      <formula>0</formula>
    </cfRule>
  </conditionalFormatting>
  <conditionalFormatting sqref="AA39:AA40 AA63:AA66 AA23:AA32 AA36 AA43:AA44 AH23:AH29 AG36 AM36 AG39:AG40 AM39:AM40 AH49 AA49 E61:AF61 AA52:AA53 AH52:AH53 AA58:AA60 AH58:AH60 AA69:AA72 E55:AH56">
    <cfRule type="cellIs" dxfId="1420" priority="318" operator="equal">
      <formula>0</formula>
    </cfRule>
  </conditionalFormatting>
  <conditionalFormatting sqref="AA34:AA35">
    <cfRule type="containsText" dxfId="1419" priority="317" operator="containsText" text="Наименование инвестиционного проекта">
      <formula>NOT(ISERROR(SEARCH("Наименование инвестиционного проекта",AA34)))</formula>
    </cfRule>
  </conditionalFormatting>
  <conditionalFormatting sqref="AA34:AA35">
    <cfRule type="cellIs" dxfId="1418" priority="316" operator="equal">
      <formula>0</formula>
    </cfRule>
  </conditionalFormatting>
  <conditionalFormatting sqref="AA34:AA35">
    <cfRule type="cellIs" dxfId="1417" priority="315" operator="equal">
      <formula>0</formula>
    </cfRule>
  </conditionalFormatting>
  <conditionalFormatting sqref="AA34:AA35">
    <cfRule type="cellIs" dxfId="1416" priority="314" operator="equal">
      <formula>0</formula>
    </cfRule>
  </conditionalFormatting>
  <conditionalFormatting sqref="AA37:AA38">
    <cfRule type="containsText" dxfId="1415" priority="313" operator="containsText" text="Наименование инвестиционного проекта">
      <formula>NOT(ISERROR(SEARCH("Наименование инвестиционного проекта",AA37)))</formula>
    </cfRule>
  </conditionalFormatting>
  <conditionalFormatting sqref="AA37:AA38">
    <cfRule type="cellIs" dxfId="1414" priority="312" operator="equal">
      <formula>0</formula>
    </cfRule>
  </conditionalFormatting>
  <conditionalFormatting sqref="AA37:AA38">
    <cfRule type="cellIs" dxfId="1413" priority="311" operator="equal">
      <formula>0</formula>
    </cfRule>
  </conditionalFormatting>
  <conditionalFormatting sqref="AA37:AA38">
    <cfRule type="cellIs" dxfId="1412" priority="310" operator="equal">
      <formula>0</formula>
    </cfRule>
  </conditionalFormatting>
  <conditionalFormatting sqref="AA51 AH51">
    <cfRule type="containsText" dxfId="1411" priority="309" operator="containsText" text="Наименование инвестиционного проекта">
      <formula>NOT(ISERROR(SEARCH("Наименование инвестиционного проекта",AA51)))</formula>
    </cfRule>
  </conditionalFormatting>
  <conditionalFormatting sqref="AA51 AH51">
    <cfRule type="cellIs" dxfId="1410" priority="308" operator="equal">
      <formula>0</formula>
    </cfRule>
  </conditionalFormatting>
  <conditionalFormatting sqref="AA51 AH51">
    <cfRule type="cellIs" dxfId="1409" priority="307" operator="equal">
      <formula>0</formula>
    </cfRule>
  </conditionalFormatting>
  <conditionalFormatting sqref="AA51 AH51">
    <cfRule type="cellIs" dxfId="1408" priority="306" operator="equal">
      <formula>0</formula>
    </cfRule>
  </conditionalFormatting>
  <conditionalFormatting sqref="AA42">
    <cfRule type="containsText" dxfId="1407" priority="305" operator="containsText" text="Наименование инвестиционного проекта">
      <formula>NOT(ISERROR(SEARCH("Наименование инвестиционного проекта",AA42)))</formula>
    </cfRule>
  </conditionalFormatting>
  <conditionalFormatting sqref="AA42">
    <cfRule type="cellIs" dxfId="1406" priority="304" operator="equal">
      <formula>0</formula>
    </cfRule>
  </conditionalFormatting>
  <conditionalFormatting sqref="AA42">
    <cfRule type="cellIs" dxfId="1405" priority="303" operator="equal">
      <formula>0</formula>
    </cfRule>
  </conditionalFormatting>
  <conditionalFormatting sqref="AA42">
    <cfRule type="cellIs" dxfId="1404" priority="302" operator="equal">
      <formula>0</formula>
    </cfRule>
  </conditionalFormatting>
  <conditionalFormatting sqref="Z39:Z40 Z63:Z66 Z32 Z36 Z43:Z44 Z49 AG49 Z52:Z53 AG52:AG53 Z58:Z60 AG58:AG60 Z69:Z72">
    <cfRule type="cellIs" dxfId="1403" priority="301" operator="equal">
      <formula>0</formula>
    </cfRule>
  </conditionalFormatting>
  <conditionalFormatting sqref="Z39:Z40 Z63:Z66 Z36 Z43:Z44 Z49 AG49 Z52:Z53 AG52:AG53 Z58:Z60 AG58:AG60 Z69:Z72">
    <cfRule type="containsText" dxfId="1402" priority="300" operator="containsText" text="Наименование инвестиционного проекта">
      <formula>NOT(ISERROR(SEARCH("Наименование инвестиционного проекта",Z36)))</formula>
    </cfRule>
  </conditionalFormatting>
  <conditionalFormatting sqref="Z30:Z31">
    <cfRule type="cellIs" dxfId="1401" priority="299" operator="equal">
      <formula>0</formula>
    </cfRule>
  </conditionalFormatting>
  <conditionalFormatting sqref="Z30:Z32">
    <cfRule type="cellIs" dxfId="1400" priority="297" operator="equal">
      <formula>0</formula>
    </cfRule>
    <cfRule type="cellIs" dxfId="1399" priority="298" operator="equal">
      <formula>0</formula>
    </cfRule>
  </conditionalFormatting>
  <conditionalFormatting sqref="Z39:Z40 Z63:Z66 Z30:Z32 Z36 Z43:Z44 Z49 AG49 Z52:Z53 AG52:AG53 Z58:Z60 AG58:AG60 Z69:Z72">
    <cfRule type="cellIs" dxfId="1398" priority="296" operator="equal">
      <formula>0</formula>
    </cfRule>
  </conditionalFormatting>
  <conditionalFormatting sqref="Z39:Z40 Z63:Z66 Z30:Z32 Z36 Z43:Z44 Z49 AG49 Z52:Z53 AG52:AG53 Z58:Z60 AG58:AG60 Z69:Z72">
    <cfRule type="cellIs" dxfId="1397" priority="295" operator="equal">
      <formula>0</formula>
    </cfRule>
  </conditionalFormatting>
  <conditionalFormatting sqref="Z34:Z35">
    <cfRule type="containsText" dxfId="1396" priority="294" operator="containsText" text="Наименование инвестиционного проекта">
      <formula>NOT(ISERROR(SEARCH("Наименование инвестиционного проекта",Z34)))</formula>
    </cfRule>
  </conditionalFormatting>
  <conditionalFormatting sqref="Z34:Z35">
    <cfRule type="cellIs" dxfId="1395" priority="293" operator="equal">
      <formula>0</formula>
    </cfRule>
  </conditionalFormatting>
  <conditionalFormatting sqref="Z34:Z35">
    <cfRule type="cellIs" dxfId="1394" priority="292" operator="equal">
      <formula>0</formula>
    </cfRule>
  </conditionalFormatting>
  <conditionalFormatting sqref="Z34:Z35">
    <cfRule type="cellIs" dxfId="1393" priority="291" operator="equal">
      <formula>0</formula>
    </cfRule>
  </conditionalFormatting>
  <conditionalFormatting sqref="Z37:Z38">
    <cfRule type="containsText" dxfId="1392" priority="290" operator="containsText" text="Наименование инвестиционного проекта">
      <formula>NOT(ISERROR(SEARCH("Наименование инвестиционного проекта",Z37)))</formula>
    </cfRule>
  </conditionalFormatting>
  <conditionalFormatting sqref="Z37:Z38">
    <cfRule type="cellIs" dxfId="1391" priority="289" operator="equal">
      <formula>0</formula>
    </cfRule>
  </conditionalFormatting>
  <conditionalFormatting sqref="Z37:Z38">
    <cfRule type="cellIs" dxfId="1390" priority="288" operator="equal">
      <formula>0</formula>
    </cfRule>
  </conditionalFormatting>
  <conditionalFormatting sqref="Z37:Z38">
    <cfRule type="cellIs" dxfId="1389" priority="287" operator="equal">
      <formula>0</formula>
    </cfRule>
  </conditionalFormatting>
  <conditionalFormatting sqref="Z51 AG51">
    <cfRule type="containsText" dxfId="1388" priority="286" operator="containsText" text="Наименование инвестиционного проекта">
      <formula>NOT(ISERROR(SEARCH("Наименование инвестиционного проекта",Z51)))</formula>
    </cfRule>
  </conditionalFormatting>
  <conditionalFormatting sqref="Z51 AG51">
    <cfRule type="cellIs" dxfId="1387" priority="285" operator="equal">
      <formula>0</formula>
    </cfRule>
  </conditionalFormatting>
  <conditionalFormatting sqref="Z51 AG51">
    <cfRule type="cellIs" dxfId="1386" priority="284" operator="equal">
      <formula>0</formula>
    </cfRule>
  </conditionalFormatting>
  <conditionalFormatting sqref="Z51 AG51">
    <cfRule type="cellIs" dxfId="1385" priority="283" operator="equal">
      <formula>0</formula>
    </cfRule>
  </conditionalFormatting>
  <conditionalFormatting sqref="Z42">
    <cfRule type="containsText" dxfId="1384" priority="282" operator="containsText" text="Наименование инвестиционного проекта">
      <formula>NOT(ISERROR(SEARCH("Наименование инвестиционного проекта",Z42)))</formula>
    </cfRule>
  </conditionalFormatting>
  <conditionalFormatting sqref="Z42">
    <cfRule type="cellIs" dxfId="1383" priority="281" operator="equal">
      <formula>0</formula>
    </cfRule>
  </conditionalFormatting>
  <conditionalFormatting sqref="Z42">
    <cfRule type="cellIs" dxfId="1382" priority="280" operator="equal">
      <formula>0</formula>
    </cfRule>
  </conditionalFormatting>
  <conditionalFormatting sqref="Z42">
    <cfRule type="cellIs" dxfId="1381" priority="279" operator="equal">
      <formula>0</formula>
    </cfRule>
  </conditionalFormatting>
  <conditionalFormatting sqref="Z23:Z29 AG23:AG29">
    <cfRule type="cellIs" dxfId="1380" priority="278" operator="equal">
      <formula>0</formula>
    </cfRule>
  </conditionalFormatting>
  <conditionalFormatting sqref="Z23:Z29 AG23:AG29">
    <cfRule type="cellIs" dxfId="1379" priority="276" operator="equal">
      <formula>0</formula>
    </cfRule>
    <cfRule type="cellIs" dxfId="1378" priority="277" operator="equal">
      <formula>0</formula>
    </cfRule>
  </conditionalFormatting>
  <conditionalFormatting sqref="Z23:Z29 AG23:AG29">
    <cfRule type="cellIs" dxfId="1377" priority="275" operator="equal">
      <formula>0</formula>
    </cfRule>
  </conditionalFormatting>
  <conditionalFormatting sqref="Z23:Z29 AG23:AG29">
    <cfRule type="cellIs" dxfId="1376" priority="274" operator="equal">
      <formula>0</formula>
    </cfRule>
  </conditionalFormatting>
  <conditionalFormatting sqref="AB39:AF40 AB23:AF29 AB36:AF36 AB49:AF49 AB32:AM32 AI23:AM29 AH36:AL36 AH39:AL40 AI49:AM49 AG61:AM61 AB63:AM66 AB43:AM44 AB52:AF53 AI52:AM53 AG34:AM35 AI55:AM56 AB58:AF60 AI58:AM60 AB72:AM72 AB69:AG71 AJ69:AM71">
    <cfRule type="cellIs" dxfId="1375" priority="273" operator="equal">
      <formula>0</formula>
    </cfRule>
  </conditionalFormatting>
  <conditionalFormatting sqref="AB39:AF40 AB36:AF36 AB49:AF49 AH36:AL36 AH39:AL40 AI49:AM49 AG61:AM61 AB63:AM66 AB43:AM44 AB52:AF53 AI52:AM53 AG34:AM35 AI55:AM56 AB58:AF60 AI58:AM60 AB72:AM72 AB69:AG71 AJ69:AM71">
    <cfRule type="containsText" dxfId="1374" priority="272" operator="containsText" text="Наименование инвестиционного проекта">
      <formula>NOT(ISERROR(SEARCH("Наименование инвестиционного проекта",AB34)))</formula>
    </cfRule>
  </conditionalFormatting>
  <conditionalFormatting sqref="AB30:AM31">
    <cfRule type="cellIs" dxfId="1373" priority="271" operator="equal">
      <formula>0</formula>
    </cfRule>
  </conditionalFormatting>
  <conditionalFormatting sqref="AB23:AF32 AG30:AM32 AI23:AM29">
    <cfRule type="cellIs" dxfId="1372" priority="269" operator="equal">
      <formula>0</formula>
    </cfRule>
    <cfRule type="cellIs" dxfId="1371" priority="270" operator="equal">
      <formula>0</formula>
    </cfRule>
  </conditionalFormatting>
  <conditionalFormatting sqref="AB39:AF40 AB23:AF32 AB36:AF36 AB49:AF49 AI23:AM29 AH36:AL36 AH39:AL40 AI49:AM49 AG61:AM61 AB63:AM66 AB43:AM44 AB52:AF53 AI52:AM53 AG30:AM32 AG34:AM35 AI55:AM56 AB58:AF60 AI58:AM60 AB72:AM72 AB69:AG71 AJ69:AM71">
    <cfRule type="cellIs" dxfId="1370" priority="268" operator="equal">
      <formula>0</formula>
    </cfRule>
  </conditionalFormatting>
  <conditionalFormatting sqref="AB39:AF40 AB23:AF32 AB36:AF36 AB49:AF49 AI23:AM29 AH36:AL36 AH39:AL40 AI49:AM49 AG61:AM61 AB63:AM66 AB43:AM44 AB52:AF53 AI52:AM53 AG30:AM32 AG34:AM35 AI55:AM56 AB58:AF60 AI58:AM60 AB72:AM72 AB69:AG71 AJ69:AM71">
    <cfRule type="cellIs" dxfId="1369" priority="267" operator="equal">
      <formula>0</formula>
    </cfRule>
  </conditionalFormatting>
  <conditionalFormatting sqref="AB34:AF35">
    <cfRule type="containsText" dxfId="1368" priority="266" operator="containsText" text="Наименование инвестиционного проекта">
      <formula>NOT(ISERROR(SEARCH("Наименование инвестиционного проекта",AB34)))</formula>
    </cfRule>
  </conditionalFormatting>
  <conditionalFormatting sqref="AB34:AF35">
    <cfRule type="cellIs" dxfId="1367" priority="265" operator="equal">
      <formula>0</formula>
    </cfRule>
  </conditionalFormatting>
  <conditionalFormatting sqref="AB34:AF35">
    <cfRule type="cellIs" dxfId="1366" priority="264" operator="equal">
      <formula>0</formula>
    </cfRule>
  </conditionalFormatting>
  <conditionalFormatting sqref="AB34:AF35">
    <cfRule type="cellIs" dxfId="1365" priority="263" operator="equal">
      <formula>0</formula>
    </cfRule>
  </conditionalFormatting>
  <conditionalFormatting sqref="AB37:AM38">
    <cfRule type="containsText" dxfId="1364" priority="262" operator="containsText" text="Наименование инвестиционного проекта">
      <formula>NOT(ISERROR(SEARCH("Наименование инвестиционного проекта",AB37)))</formula>
    </cfRule>
  </conditionalFormatting>
  <conditionalFormatting sqref="AB37:AM38">
    <cfRule type="cellIs" dxfId="1363" priority="261" operator="equal">
      <formula>0</formula>
    </cfRule>
  </conditionalFormatting>
  <conditionalFormatting sqref="AB37:AM38">
    <cfRule type="cellIs" dxfId="1362" priority="260" operator="equal">
      <formula>0</formula>
    </cfRule>
  </conditionalFormatting>
  <conditionalFormatting sqref="AB37:AM38">
    <cfRule type="cellIs" dxfId="1361" priority="259" operator="equal">
      <formula>0</formula>
    </cfRule>
  </conditionalFormatting>
  <conditionalFormatting sqref="AB51:AF51 AI51:AM51">
    <cfRule type="containsText" dxfId="1360" priority="258" operator="containsText" text="Наименование инвестиционного проекта">
      <formula>NOT(ISERROR(SEARCH("Наименование инвестиционного проекта",AB51)))</formula>
    </cfRule>
  </conditionalFormatting>
  <conditionalFormatting sqref="AB51:AF51 AI51:AM51">
    <cfRule type="cellIs" dxfId="1359" priority="257" operator="equal">
      <formula>0</formula>
    </cfRule>
  </conditionalFormatting>
  <conditionalFormatting sqref="AB51:AF51 AI51:AM51">
    <cfRule type="cellIs" dxfId="1358" priority="256" operator="equal">
      <formula>0</formula>
    </cfRule>
  </conditionalFormatting>
  <conditionalFormatting sqref="AB51:AF51 AI51:AM51">
    <cfRule type="cellIs" dxfId="1357" priority="255" operator="equal">
      <formula>0</formula>
    </cfRule>
  </conditionalFormatting>
  <conditionalFormatting sqref="AB42:AM42">
    <cfRule type="containsText" dxfId="1356" priority="254" operator="containsText" text="Наименование инвестиционного проекта">
      <formula>NOT(ISERROR(SEARCH("Наименование инвестиционного проекта",AB42)))</formula>
    </cfRule>
  </conditionalFormatting>
  <conditionalFormatting sqref="AB42:AM42">
    <cfRule type="cellIs" dxfId="1355" priority="253" operator="equal">
      <formula>0</formula>
    </cfRule>
  </conditionalFormatting>
  <conditionalFormatting sqref="AB42:AM42">
    <cfRule type="cellIs" dxfId="1354" priority="252" operator="equal">
      <formula>0</formula>
    </cfRule>
  </conditionalFormatting>
  <conditionalFormatting sqref="AB42:AM42">
    <cfRule type="cellIs" dxfId="1353" priority="251" operator="equal">
      <formula>0</formula>
    </cfRule>
  </conditionalFormatting>
  <conditionalFormatting sqref="E39:L40 E63:L64 E32:L32 E36:L36 E43:L44 E49:L49 N43:S44 N36:S36 N32:S32 N63:S64 N49:S49 N39:S40 U39:Y40 U63:Y64 U32:Y32 U36:Y36 U43:Y44 U49:Y49 E52:L53 N52:S53 U52:Y53 E73:AM73 E45:AM45 E50:AM50 E58:L60 N58:S60 U58:Y60 E57:AM57 E54:AM54">
    <cfRule type="cellIs" dxfId="1352" priority="250" operator="equal">
      <formula>0</formula>
    </cfRule>
  </conditionalFormatting>
  <conditionalFormatting sqref="E39:L40 E63:L64 E36:L36 E43:L44 E49:L49 N43:S44 N36:S36 N63:S64 N49:S49 N39:S40 U39:Y40 U63:Y64 U36:Y36 U43:Y44 U49:Y49 E52:L53 N52:S53 U52:Y53 E73:AM73 E45:AM45 E50:AM50 E58:L60 N58:S60 U58:Y60 E57:AM57 E54:AM54">
    <cfRule type="containsText" dxfId="1351" priority="249" operator="containsText" text="Наименование инвестиционного проекта">
      <formula>NOT(ISERROR(SEARCH("Наименование инвестиционного проекта",E36)))</formula>
    </cfRule>
  </conditionalFormatting>
  <conditionalFormatting sqref="E30:L31 N30:S31 U30:Y31">
    <cfRule type="cellIs" dxfId="1350" priority="248" operator="equal">
      <formula>0</formula>
    </cfRule>
  </conditionalFormatting>
  <conditionalFormatting sqref="E30:L32 N30:S32 U30:Y32">
    <cfRule type="cellIs" dxfId="1349" priority="246" operator="equal">
      <formula>0</formula>
    </cfRule>
    <cfRule type="cellIs" dxfId="1348" priority="247" operator="equal">
      <formula>0</formula>
    </cfRule>
  </conditionalFormatting>
  <conditionalFormatting sqref="E39:L40 E63:L64 E30:L32 E36:L36 E43:L44 E49:L49 N43:S44 N36:S36 N30:S32 N63:S64 N49:S49 N39:S40 U39:Y40 U63:Y64 U30:Y32 U36:Y36 U43:Y44 U49:Y49 E52:L53 N52:S53 U52:Y53 E73:AM73 E45:AM45 E50:AM50 E58:L60 N58:S60 U58:Y60 E57:AM57 E54:AM54">
    <cfRule type="cellIs" dxfId="1347" priority="245" operator="equal">
      <formula>0</formula>
    </cfRule>
  </conditionalFormatting>
  <conditionalFormatting sqref="E39:L40 E63:L64 E30:L32 E36:L36 E43:L44 E49:L49 N43:S44 N36:S36 N30:S32 N63:S64 N49:S49 N39:S40 U39:Y40 U63:Y64 U30:Y32 U36:Y36 U43:Y44 U49:Y49 E52:L53 N52:S53 U52:Y53 E73:AM73 E45:AM45 E50:AM50 E58:L60 N58:S60 U58:Y60 E57:AM57 E54:AM54">
    <cfRule type="cellIs" dxfId="1346" priority="244" operator="equal">
      <formula>0</formula>
    </cfRule>
  </conditionalFormatting>
  <conditionalFormatting sqref="U24:Y29 E24:S29">
    <cfRule type="cellIs" dxfId="1345" priority="243" operator="equal">
      <formula>0</formula>
    </cfRule>
  </conditionalFormatting>
  <conditionalFormatting sqref="U24:Y29 E24:S29">
    <cfRule type="cellIs" dxfId="1344" priority="241" operator="equal">
      <formula>0</formula>
    </cfRule>
    <cfRule type="cellIs" dxfId="1343" priority="242" operator="equal">
      <formula>0</formula>
    </cfRule>
  </conditionalFormatting>
  <conditionalFormatting sqref="U24:Y29 E24:S29">
    <cfRule type="cellIs" dxfId="1342" priority="240" operator="equal">
      <formula>0</formula>
    </cfRule>
  </conditionalFormatting>
  <conditionalFormatting sqref="U24:Y29 E24:S29">
    <cfRule type="cellIs" dxfId="1341" priority="239" operator="equal">
      <formula>0</formula>
    </cfRule>
  </conditionalFormatting>
  <conditionalFormatting sqref="N23:S23 U23:Y23 E23:L23">
    <cfRule type="cellIs" dxfId="1340" priority="238" operator="equal">
      <formula>0</formula>
    </cfRule>
  </conditionalFormatting>
  <conditionalFormatting sqref="N23:S23 U23:Y23 E23:L23">
    <cfRule type="cellIs" dxfId="1339" priority="236" operator="equal">
      <formula>0</formula>
    </cfRule>
    <cfRule type="cellIs" dxfId="1338" priority="237" operator="equal">
      <formula>0</formula>
    </cfRule>
  </conditionalFormatting>
  <conditionalFormatting sqref="N23:S23 U23:Y23 E23:L23">
    <cfRule type="cellIs" dxfId="1337" priority="235" operator="equal">
      <formula>0</formula>
    </cfRule>
  </conditionalFormatting>
  <conditionalFormatting sqref="N23:S23 U23:Y23 E23:L23">
    <cfRule type="cellIs" dxfId="1336" priority="234" operator="equal">
      <formula>0</formula>
    </cfRule>
  </conditionalFormatting>
  <conditionalFormatting sqref="E34:L35 N34:S35 U34:Y35">
    <cfRule type="containsText" dxfId="1335" priority="233" operator="containsText" text="Наименование инвестиционного проекта">
      <formula>NOT(ISERROR(SEARCH("Наименование инвестиционного проекта",E34)))</formula>
    </cfRule>
  </conditionalFormatting>
  <conditionalFormatting sqref="U34:Y35 N34:S35 E34:L35">
    <cfRule type="cellIs" dxfId="1334" priority="232" operator="equal">
      <formula>0</formula>
    </cfRule>
  </conditionalFormatting>
  <conditionalFormatting sqref="U34:Y35 N34:S35 E34:L35">
    <cfRule type="cellIs" dxfId="1333" priority="231" operator="equal">
      <formula>0</formula>
    </cfRule>
  </conditionalFormatting>
  <conditionalFormatting sqref="U34:Y35 N34:S35 E34:L35">
    <cfRule type="cellIs" dxfId="1332" priority="230" operator="equal">
      <formula>0</formula>
    </cfRule>
  </conditionalFormatting>
  <conditionalFormatting sqref="E37:L38 N37:S38 U37:Y38">
    <cfRule type="containsText" dxfId="1331" priority="229" operator="containsText" text="Наименование инвестиционного проекта">
      <formula>NOT(ISERROR(SEARCH("Наименование инвестиционного проекта",E37)))</formula>
    </cfRule>
  </conditionalFormatting>
  <conditionalFormatting sqref="E37:L38 N37:S38 U37:Y38">
    <cfRule type="cellIs" dxfId="1330" priority="228" operator="equal">
      <formula>0</formula>
    </cfRule>
  </conditionalFormatting>
  <conditionalFormatting sqref="E37:L38 N37:S38 U37:Y38">
    <cfRule type="cellIs" dxfId="1329" priority="227" operator="equal">
      <formula>0</formula>
    </cfRule>
  </conditionalFormatting>
  <conditionalFormatting sqref="E37:L38 N37:S38 U37:Y38">
    <cfRule type="cellIs" dxfId="1328" priority="226" operator="equal">
      <formula>0</formula>
    </cfRule>
  </conditionalFormatting>
  <conditionalFormatting sqref="E51:L51 N51:S51 U51:Y51">
    <cfRule type="containsText" dxfId="1327" priority="225" operator="containsText" text="Наименование инвестиционного проекта">
      <formula>NOT(ISERROR(SEARCH("Наименование инвестиционного проекта",E51)))</formula>
    </cfRule>
  </conditionalFormatting>
  <conditionalFormatting sqref="E51:L51 N51:S51 U51:Y51">
    <cfRule type="cellIs" dxfId="1326" priority="224" operator="equal">
      <formula>0</formula>
    </cfRule>
  </conditionalFormatting>
  <conditionalFormatting sqref="E51:L51 N51:S51 U51:Y51">
    <cfRule type="cellIs" dxfId="1325" priority="223" operator="equal">
      <formula>0</formula>
    </cfRule>
  </conditionalFormatting>
  <conditionalFormatting sqref="E51:L51 N51:S51 U51:Y51">
    <cfRule type="cellIs" dxfId="1324" priority="222" operator="equal">
      <formula>0</formula>
    </cfRule>
  </conditionalFormatting>
  <conditionalFormatting sqref="E67:AM67 N69:R72 E69:K72 U69:Y72">
    <cfRule type="containsText" dxfId="1323" priority="217" operator="containsText" text="Наименование инвестиционного проекта">
      <formula>NOT(ISERROR(SEARCH("Наименование инвестиционного проекта",E67)))</formula>
    </cfRule>
  </conditionalFormatting>
  <conditionalFormatting sqref="E67:AM67 N69:R72 E69:K72 U69:Y72">
    <cfRule type="cellIs" dxfId="1322" priority="216" operator="equal">
      <formula>0</formula>
    </cfRule>
  </conditionalFormatting>
  <conditionalFormatting sqref="E67:AM67 N69:R72 E69:K72 U69:Y72">
    <cfRule type="cellIs" dxfId="1321" priority="215" operator="equal">
      <formula>0</formula>
    </cfRule>
  </conditionalFormatting>
  <conditionalFormatting sqref="E67:AM67 N69:R72 E69:K72 U69:Y72">
    <cfRule type="cellIs" dxfId="1320" priority="214" operator="equal">
      <formula>0</formula>
    </cfRule>
  </conditionalFormatting>
  <conditionalFormatting sqref="E65:L66 N65:S66 U65:Y66">
    <cfRule type="containsText" dxfId="1319" priority="221" operator="containsText" text="Наименование инвестиционного проекта">
      <formula>NOT(ISERROR(SEARCH("Наименование инвестиционного проекта",E65)))</formula>
    </cfRule>
  </conditionalFormatting>
  <conditionalFormatting sqref="E65:L66 N65:S66 U65:Y66">
    <cfRule type="cellIs" dxfId="1318" priority="220" operator="equal">
      <formula>0</formula>
    </cfRule>
  </conditionalFormatting>
  <conditionalFormatting sqref="E65:L66 N65:S66 U65:Y66">
    <cfRule type="cellIs" dxfId="1317" priority="219" operator="equal">
      <formula>0</formula>
    </cfRule>
  </conditionalFormatting>
  <conditionalFormatting sqref="E65:L66 N65:S66 U65:Y66">
    <cfRule type="cellIs" dxfId="1316" priority="218" operator="equal">
      <formula>0</formula>
    </cfRule>
  </conditionalFormatting>
  <conditionalFormatting sqref="E42:L42 N42:S42 U42:Y42">
    <cfRule type="containsText" dxfId="1315" priority="213" operator="containsText" text="Наименование инвестиционного проекта">
      <formula>NOT(ISERROR(SEARCH("Наименование инвестиционного проекта",E42)))</formula>
    </cfRule>
  </conditionalFormatting>
  <conditionalFormatting sqref="E42:L42 N42:S42 U42:Y42">
    <cfRule type="cellIs" dxfId="1314" priority="212" operator="equal">
      <formula>0</formula>
    </cfRule>
  </conditionalFormatting>
  <conditionalFormatting sqref="E42:L42 N42:S42 U42:Y42">
    <cfRule type="cellIs" dxfId="1313" priority="211" operator="equal">
      <formula>0</formula>
    </cfRule>
  </conditionalFormatting>
  <conditionalFormatting sqref="E42:L42 N42:S42 U42:Y42">
    <cfRule type="cellIs" dxfId="1312" priority="210" operator="equal">
      <formula>0</formula>
    </cfRule>
  </conditionalFormatting>
  <conditionalFormatting sqref="L69:L72 S69:S72">
    <cfRule type="containsText" dxfId="1311" priority="205" operator="containsText" text="Наименование инвестиционного проекта">
      <formula>NOT(ISERROR(SEARCH("Наименование инвестиционного проекта",L69)))</formula>
    </cfRule>
  </conditionalFormatting>
  <conditionalFormatting sqref="L69:L72 S69:S72">
    <cfRule type="cellIs" dxfId="1310" priority="204" operator="equal">
      <formula>0</formula>
    </cfRule>
  </conditionalFormatting>
  <conditionalFormatting sqref="L69:L72 S69:S72">
    <cfRule type="cellIs" dxfId="1309" priority="203" operator="equal">
      <formula>0</formula>
    </cfRule>
  </conditionalFormatting>
  <conditionalFormatting sqref="L69:L72 S69:S72">
    <cfRule type="cellIs" dxfId="1308" priority="202" operator="equal">
      <formula>0</formula>
    </cfRule>
  </conditionalFormatting>
  <conditionalFormatting sqref="M39:M40 M63:M64 M32 M36 M43:M44 M49 M52:M53 M58:M60">
    <cfRule type="cellIs" dxfId="1307" priority="201" operator="equal">
      <formula>0</formula>
    </cfRule>
  </conditionalFormatting>
  <conditionalFormatting sqref="M39:M40 M63:M64 M36 M43:M44 M49 M52:M53 M58:M60">
    <cfRule type="containsText" dxfId="1306" priority="200" operator="containsText" text="Наименование инвестиционного проекта">
      <formula>NOT(ISERROR(SEARCH("Наименование инвестиционного проекта",M36)))</formula>
    </cfRule>
  </conditionalFormatting>
  <conditionalFormatting sqref="M30:M31">
    <cfRule type="cellIs" dxfId="1305" priority="199" operator="equal">
      <formula>0</formula>
    </cfRule>
  </conditionalFormatting>
  <conditionalFormatting sqref="M30:M32">
    <cfRule type="cellIs" dxfId="1304" priority="197" operator="equal">
      <formula>0</formula>
    </cfRule>
    <cfRule type="cellIs" dxfId="1303" priority="198" operator="equal">
      <formula>0</formula>
    </cfRule>
  </conditionalFormatting>
  <conditionalFormatting sqref="M39:M40 M63:M64 M30:M32 M36 M43:M44 M49 M52:M53 M58:M60">
    <cfRule type="cellIs" dxfId="1302" priority="196" operator="equal">
      <formula>0</formula>
    </cfRule>
  </conditionalFormatting>
  <conditionalFormatting sqref="M39:M40 M63:M64 M30:M32 M36 M43:M44 M49 M52:M53 M58:M60">
    <cfRule type="cellIs" dxfId="1301" priority="195" operator="equal">
      <formula>0</formula>
    </cfRule>
  </conditionalFormatting>
  <conditionalFormatting sqref="M23">
    <cfRule type="cellIs" dxfId="1300" priority="194" operator="equal">
      <formula>0</formula>
    </cfRule>
  </conditionalFormatting>
  <conditionalFormatting sqref="M23">
    <cfRule type="cellIs" dxfId="1299" priority="192" operator="equal">
      <formula>0</formula>
    </cfRule>
    <cfRule type="cellIs" dxfId="1298" priority="193" operator="equal">
      <formula>0</formula>
    </cfRule>
  </conditionalFormatting>
  <conditionalFormatting sqref="M23">
    <cfRule type="cellIs" dxfId="1297" priority="191" operator="equal">
      <formula>0</formula>
    </cfRule>
  </conditionalFormatting>
  <conditionalFormatting sqref="M23">
    <cfRule type="cellIs" dxfId="1296" priority="190" operator="equal">
      <formula>0</formula>
    </cfRule>
  </conditionalFormatting>
  <conditionalFormatting sqref="M34:M35">
    <cfRule type="containsText" dxfId="1295" priority="189" operator="containsText" text="Наименование инвестиционного проекта">
      <formula>NOT(ISERROR(SEARCH("Наименование инвестиционного проекта",M34)))</formula>
    </cfRule>
  </conditionalFormatting>
  <conditionalFormatting sqref="M34:M35">
    <cfRule type="cellIs" dxfId="1294" priority="188" operator="equal">
      <formula>0</formula>
    </cfRule>
  </conditionalFormatting>
  <conditionalFormatting sqref="M34:M35">
    <cfRule type="cellIs" dxfId="1293" priority="187" operator="equal">
      <formula>0</formula>
    </cfRule>
  </conditionalFormatting>
  <conditionalFormatting sqref="M34:M35">
    <cfRule type="cellIs" dxfId="1292" priority="186" operator="equal">
      <formula>0</formula>
    </cfRule>
  </conditionalFormatting>
  <conditionalFormatting sqref="M37:M38">
    <cfRule type="containsText" dxfId="1291" priority="185" operator="containsText" text="Наименование инвестиционного проекта">
      <formula>NOT(ISERROR(SEARCH("Наименование инвестиционного проекта",M37)))</formula>
    </cfRule>
  </conditionalFormatting>
  <conditionalFormatting sqref="M37:M38">
    <cfRule type="cellIs" dxfId="1290" priority="184" operator="equal">
      <formula>0</formula>
    </cfRule>
  </conditionalFormatting>
  <conditionalFormatting sqref="M37:M38">
    <cfRule type="cellIs" dxfId="1289" priority="183" operator="equal">
      <formula>0</formula>
    </cfRule>
  </conditionalFormatting>
  <conditionalFormatting sqref="M37:M38">
    <cfRule type="cellIs" dxfId="1288" priority="182" operator="equal">
      <formula>0</formula>
    </cfRule>
  </conditionalFormatting>
  <conditionalFormatting sqref="M51">
    <cfRule type="containsText" dxfId="1287" priority="181" operator="containsText" text="Наименование инвестиционного проекта">
      <formula>NOT(ISERROR(SEARCH("Наименование инвестиционного проекта",M51)))</formula>
    </cfRule>
  </conditionalFormatting>
  <conditionalFormatting sqref="M51">
    <cfRule type="cellIs" dxfId="1286" priority="180" operator="equal">
      <formula>0</formula>
    </cfRule>
  </conditionalFormatting>
  <conditionalFormatting sqref="M51">
    <cfRule type="cellIs" dxfId="1285" priority="179" operator="equal">
      <formula>0</formula>
    </cfRule>
  </conditionalFormatting>
  <conditionalFormatting sqref="M51">
    <cfRule type="cellIs" dxfId="1284" priority="178" operator="equal">
      <formula>0</formula>
    </cfRule>
  </conditionalFormatting>
  <conditionalFormatting sqref="M69:M72">
    <cfRule type="containsText" dxfId="1283" priority="173" operator="containsText" text="Наименование инвестиционного проекта">
      <formula>NOT(ISERROR(SEARCH("Наименование инвестиционного проекта",M69)))</formula>
    </cfRule>
  </conditionalFormatting>
  <conditionalFormatting sqref="M69:M72">
    <cfRule type="cellIs" dxfId="1282" priority="172" operator="equal">
      <formula>0</formula>
    </cfRule>
  </conditionalFormatting>
  <conditionalFormatting sqref="M69:M72">
    <cfRule type="cellIs" dxfId="1281" priority="171" operator="equal">
      <formula>0</formula>
    </cfRule>
  </conditionalFormatting>
  <conditionalFormatting sqref="M69:M72">
    <cfRule type="cellIs" dxfId="1280" priority="170" operator="equal">
      <formula>0</formula>
    </cfRule>
  </conditionalFormatting>
  <conditionalFormatting sqref="M65:M66">
    <cfRule type="containsText" dxfId="1279" priority="177" operator="containsText" text="Наименование инвестиционного проекта">
      <formula>NOT(ISERROR(SEARCH("Наименование инвестиционного проекта",M65)))</formula>
    </cfRule>
  </conditionalFormatting>
  <conditionalFormatting sqref="M65:M66">
    <cfRule type="cellIs" dxfId="1278" priority="176" operator="equal">
      <formula>0</formula>
    </cfRule>
  </conditionalFormatting>
  <conditionalFormatting sqref="M65:M66">
    <cfRule type="cellIs" dxfId="1277" priority="175" operator="equal">
      <formula>0</formula>
    </cfRule>
  </conditionalFormatting>
  <conditionalFormatting sqref="M65:M66">
    <cfRule type="cellIs" dxfId="1276" priority="174" operator="equal">
      <formula>0</formula>
    </cfRule>
  </conditionalFormatting>
  <conditionalFormatting sqref="M42">
    <cfRule type="containsText" dxfId="1275" priority="169" operator="containsText" text="Наименование инвестиционного проекта">
      <formula>NOT(ISERROR(SEARCH("Наименование инвестиционного проекта",M42)))</formula>
    </cfRule>
  </conditionalFormatting>
  <conditionalFormatting sqref="M42">
    <cfRule type="cellIs" dxfId="1274" priority="168" operator="equal">
      <formula>0</formula>
    </cfRule>
  </conditionalFormatting>
  <conditionalFormatting sqref="M42">
    <cfRule type="cellIs" dxfId="1273" priority="167" operator="equal">
      <formula>0</formula>
    </cfRule>
  </conditionalFormatting>
  <conditionalFormatting sqref="M42">
    <cfRule type="cellIs" dxfId="1272" priority="166" operator="equal">
      <formula>0</formula>
    </cfRule>
  </conditionalFormatting>
  <conditionalFormatting sqref="T39:T40 T63:T64 T32 T36 T43:T44 T49 T52:T53 T58:T60">
    <cfRule type="cellIs" dxfId="1271" priority="165" operator="equal">
      <formula>0</formula>
    </cfRule>
  </conditionalFormatting>
  <conditionalFormatting sqref="T39:T40 T63:T64 T36 T43:T44 T49 T52:T53 T58:T60">
    <cfRule type="containsText" dxfId="1270" priority="164" operator="containsText" text="Наименование инвестиционного проекта">
      <formula>NOT(ISERROR(SEARCH("Наименование инвестиционного проекта",T36)))</formula>
    </cfRule>
  </conditionalFormatting>
  <conditionalFormatting sqref="T30:T31">
    <cfRule type="cellIs" dxfId="1269" priority="163" operator="equal">
      <formula>0</formula>
    </cfRule>
  </conditionalFormatting>
  <conditionalFormatting sqref="T30:T32">
    <cfRule type="cellIs" dxfId="1268" priority="161" operator="equal">
      <formula>0</formula>
    </cfRule>
    <cfRule type="cellIs" dxfId="1267" priority="162" operator="equal">
      <formula>0</formula>
    </cfRule>
  </conditionalFormatting>
  <conditionalFormatting sqref="T39:T40 T63:T64 T30:T32 T36 T43:T44 T49 T52:T53 T58:T60">
    <cfRule type="cellIs" dxfId="1266" priority="160" operator="equal">
      <formula>0</formula>
    </cfRule>
  </conditionalFormatting>
  <conditionalFormatting sqref="T39:T40 T63:T64 T30:T32 T36 T43:T44 T49 T52:T53 T58:T60">
    <cfRule type="cellIs" dxfId="1265" priority="159" operator="equal">
      <formula>0</formula>
    </cfRule>
  </conditionalFormatting>
  <conditionalFormatting sqref="T24:T29">
    <cfRule type="cellIs" dxfId="1264" priority="158" operator="equal">
      <formula>0</formula>
    </cfRule>
  </conditionalFormatting>
  <conditionalFormatting sqref="T24:T29">
    <cfRule type="cellIs" dxfId="1263" priority="156" operator="equal">
      <formula>0</formula>
    </cfRule>
    <cfRule type="cellIs" dxfId="1262" priority="157" operator="equal">
      <formula>0</formula>
    </cfRule>
  </conditionalFormatting>
  <conditionalFormatting sqref="T24:T29">
    <cfRule type="cellIs" dxfId="1261" priority="155" operator="equal">
      <formula>0</formula>
    </cfRule>
  </conditionalFormatting>
  <conditionalFormatting sqref="T24:T29">
    <cfRule type="cellIs" dxfId="1260" priority="154" operator="equal">
      <formula>0</formula>
    </cfRule>
  </conditionalFormatting>
  <conditionalFormatting sqref="T23">
    <cfRule type="cellIs" dxfId="1259" priority="153" operator="equal">
      <formula>0</formula>
    </cfRule>
  </conditionalFormatting>
  <conditionalFormatting sqref="T23">
    <cfRule type="cellIs" dxfId="1258" priority="151" operator="equal">
      <formula>0</formula>
    </cfRule>
    <cfRule type="cellIs" dxfId="1257" priority="152" operator="equal">
      <formula>0</formula>
    </cfRule>
  </conditionalFormatting>
  <conditionalFormatting sqref="T23">
    <cfRule type="cellIs" dxfId="1256" priority="150" operator="equal">
      <formula>0</formula>
    </cfRule>
  </conditionalFormatting>
  <conditionalFormatting sqref="T23">
    <cfRule type="cellIs" dxfId="1255" priority="149" operator="equal">
      <formula>0</formula>
    </cfRule>
  </conditionalFormatting>
  <conditionalFormatting sqref="T34:T35">
    <cfRule type="containsText" dxfId="1254" priority="148" operator="containsText" text="Наименование инвестиционного проекта">
      <formula>NOT(ISERROR(SEARCH("Наименование инвестиционного проекта",T34)))</formula>
    </cfRule>
  </conditionalFormatting>
  <conditionalFormatting sqref="T34:T35">
    <cfRule type="cellIs" dxfId="1253" priority="147" operator="equal">
      <formula>0</formula>
    </cfRule>
  </conditionalFormatting>
  <conditionalFormatting sqref="T34:T35">
    <cfRule type="cellIs" dxfId="1252" priority="146" operator="equal">
      <formula>0</formula>
    </cfRule>
  </conditionalFormatting>
  <conditionalFormatting sqref="T34:T35">
    <cfRule type="cellIs" dxfId="1251" priority="145" operator="equal">
      <formula>0</formula>
    </cfRule>
  </conditionalFormatting>
  <conditionalFormatting sqref="T37:T38">
    <cfRule type="containsText" dxfId="1250" priority="144" operator="containsText" text="Наименование инвестиционного проекта">
      <formula>NOT(ISERROR(SEARCH("Наименование инвестиционного проекта",T37)))</formula>
    </cfRule>
  </conditionalFormatting>
  <conditionalFormatting sqref="T37:T38">
    <cfRule type="cellIs" dxfId="1249" priority="143" operator="equal">
      <formula>0</formula>
    </cfRule>
  </conditionalFormatting>
  <conditionalFormatting sqref="T37:T38">
    <cfRule type="cellIs" dxfId="1248" priority="142" operator="equal">
      <formula>0</formula>
    </cfRule>
  </conditionalFormatting>
  <conditionalFormatting sqref="T37:T38">
    <cfRule type="cellIs" dxfId="1247" priority="141" operator="equal">
      <formula>0</formula>
    </cfRule>
  </conditionalFormatting>
  <conditionalFormatting sqref="T51">
    <cfRule type="containsText" dxfId="1246" priority="140" operator="containsText" text="Наименование инвестиционного проекта">
      <formula>NOT(ISERROR(SEARCH("Наименование инвестиционного проекта",T51)))</formula>
    </cfRule>
  </conditionalFormatting>
  <conditionalFormatting sqref="T51">
    <cfRule type="cellIs" dxfId="1245" priority="139" operator="equal">
      <formula>0</formula>
    </cfRule>
  </conditionalFormatting>
  <conditionalFormatting sqref="T51">
    <cfRule type="cellIs" dxfId="1244" priority="138" operator="equal">
      <formula>0</formula>
    </cfRule>
  </conditionalFormatting>
  <conditionalFormatting sqref="T51">
    <cfRule type="cellIs" dxfId="1243" priority="137" operator="equal">
      <formula>0</formula>
    </cfRule>
  </conditionalFormatting>
  <conditionalFormatting sqref="T69:T72">
    <cfRule type="containsText" dxfId="1242" priority="132" operator="containsText" text="Наименование инвестиционного проекта">
      <formula>NOT(ISERROR(SEARCH("Наименование инвестиционного проекта",T69)))</formula>
    </cfRule>
  </conditionalFormatting>
  <conditionalFormatting sqref="T69:T72">
    <cfRule type="cellIs" dxfId="1241" priority="131" operator="equal">
      <formula>0</formula>
    </cfRule>
  </conditionalFormatting>
  <conditionalFormatting sqref="T69:T72">
    <cfRule type="cellIs" dxfId="1240" priority="130" operator="equal">
      <formula>0</formula>
    </cfRule>
  </conditionalFormatting>
  <conditionalFormatting sqref="T69:T72">
    <cfRule type="cellIs" dxfId="1239" priority="129" operator="equal">
      <formula>0</formula>
    </cfRule>
  </conditionalFormatting>
  <conditionalFormatting sqref="T65:T66">
    <cfRule type="containsText" dxfId="1238" priority="136" operator="containsText" text="Наименование инвестиционного проекта">
      <formula>NOT(ISERROR(SEARCH("Наименование инвестиционного проекта",T65)))</formula>
    </cfRule>
  </conditionalFormatting>
  <conditionalFormatting sqref="T65:T66">
    <cfRule type="cellIs" dxfId="1237" priority="135" operator="equal">
      <formula>0</formula>
    </cfRule>
  </conditionalFormatting>
  <conditionalFormatting sqref="T65:T66">
    <cfRule type="cellIs" dxfId="1236" priority="134" operator="equal">
      <formula>0</formula>
    </cfRule>
  </conditionalFormatting>
  <conditionalFormatting sqref="T65:T66">
    <cfRule type="cellIs" dxfId="1235" priority="133" operator="equal">
      <formula>0</formula>
    </cfRule>
  </conditionalFormatting>
  <conditionalFormatting sqref="T42">
    <cfRule type="containsText" dxfId="1234" priority="128" operator="containsText" text="Наименование инвестиционного проекта">
      <formula>NOT(ISERROR(SEARCH("Наименование инвестиционного проекта",T42)))</formula>
    </cfRule>
  </conditionalFormatting>
  <conditionalFormatting sqref="T42">
    <cfRule type="cellIs" dxfId="1233" priority="127" operator="equal">
      <formula>0</formula>
    </cfRule>
  </conditionalFormatting>
  <conditionalFormatting sqref="T42">
    <cfRule type="cellIs" dxfId="1232" priority="126" operator="equal">
      <formula>0</formula>
    </cfRule>
  </conditionalFormatting>
  <conditionalFormatting sqref="T42">
    <cfRule type="cellIs" dxfId="1231" priority="125" operator="equal">
      <formula>0</formula>
    </cfRule>
  </conditionalFormatting>
  <conditionalFormatting sqref="AA62">
    <cfRule type="cellIs" dxfId="1230" priority="120" operator="equal">
      <formula>0</formula>
    </cfRule>
  </conditionalFormatting>
  <conditionalFormatting sqref="AA62">
    <cfRule type="containsText" dxfId="1229" priority="119" operator="containsText" text="Наименование инвестиционного проекта">
      <formula>NOT(ISERROR(SEARCH("Наименование инвестиционного проекта",AA62)))</formula>
    </cfRule>
  </conditionalFormatting>
  <conditionalFormatting sqref="AA62">
    <cfRule type="cellIs" dxfId="1228" priority="118" operator="equal">
      <formula>0</formula>
    </cfRule>
  </conditionalFormatting>
  <conditionalFormatting sqref="AA62">
    <cfRule type="cellIs" dxfId="1227" priority="117" operator="equal">
      <formula>0</formula>
    </cfRule>
  </conditionalFormatting>
  <conditionalFormatting sqref="Z62">
    <cfRule type="cellIs" dxfId="1226" priority="116" operator="equal">
      <formula>0</formula>
    </cfRule>
  </conditionalFormatting>
  <conditionalFormatting sqref="Z62">
    <cfRule type="containsText" dxfId="1225" priority="115" operator="containsText" text="Наименование инвестиционного проекта">
      <formula>NOT(ISERROR(SEARCH("Наименование инвестиционного проекта",Z62)))</formula>
    </cfRule>
  </conditionalFormatting>
  <conditionalFormatting sqref="Z62">
    <cfRule type="cellIs" dxfId="1224" priority="114" operator="equal">
      <formula>0</formula>
    </cfRule>
  </conditionalFormatting>
  <conditionalFormatting sqref="Z62">
    <cfRule type="cellIs" dxfId="1223" priority="113" operator="equal">
      <formula>0</formula>
    </cfRule>
  </conditionalFormatting>
  <conditionalFormatting sqref="AB62:AM62">
    <cfRule type="cellIs" dxfId="1222" priority="112" operator="equal">
      <formula>0</formula>
    </cfRule>
  </conditionalFormatting>
  <conditionalFormatting sqref="AB62:AM62">
    <cfRule type="containsText" dxfId="1221" priority="111" operator="containsText" text="Наименование инвестиционного проекта">
      <formula>NOT(ISERROR(SEARCH("Наименование инвестиционного проекта",AB62)))</formula>
    </cfRule>
  </conditionalFormatting>
  <conditionalFormatting sqref="AB62:AM62">
    <cfRule type="cellIs" dxfId="1220" priority="110" operator="equal">
      <formula>0</formula>
    </cfRule>
  </conditionalFormatting>
  <conditionalFormatting sqref="AB62:AM62">
    <cfRule type="cellIs" dxfId="1219" priority="109" operator="equal">
      <formula>0</formula>
    </cfRule>
  </conditionalFormatting>
  <conditionalFormatting sqref="E62:L62 N62:S62 U62:Y62">
    <cfRule type="cellIs" dxfId="1218" priority="108" operator="equal">
      <formula>0</formula>
    </cfRule>
  </conditionalFormatting>
  <conditionalFormatting sqref="E62:L62 N62:S62 U62:Y62">
    <cfRule type="containsText" dxfId="1217" priority="107" operator="containsText" text="Наименование инвестиционного проекта">
      <formula>NOT(ISERROR(SEARCH("Наименование инвестиционного проекта",E62)))</formula>
    </cfRule>
  </conditionalFormatting>
  <conditionalFormatting sqref="E62:L62 N62:S62 U62:Y62">
    <cfRule type="cellIs" dxfId="1216" priority="106" operator="equal">
      <formula>0</formula>
    </cfRule>
  </conditionalFormatting>
  <conditionalFormatting sqref="E62:L62 N62:S62 U62:Y62">
    <cfRule type="cellIs" dxfId="1215" priority="105" operator="equal">
      <formula>0</formula>
    </cfRule>
  </conditionalFormatting>
  <conditionalFormatting sqref="M62">
    <cfRule type="cellIs" dxfId="1214" priority="104" operator="equal">
      <formula>0</formula>
    </cfRule>
  </conditionalFormatting>
  <conditionalFormatting sqref="M62">
    <cfRule type="containsText" dxfId="1213" priority="103" operator="containsText" text="Наименование инвестиционного проекта">
      <formula>NOT(ISERROR(SEARCH("Наименование инвестиционного проекта",M62)))</formula>
    </cfRule>
  </conditionalFormatting>
  <conditionalFormatting sqref="M62">
    <cfRule type="cellIs" dxfId="1212" priority="102" operator="equal">
      <formula>0</formula>
    </cfRule>
  </conditionalFormatting>
  <conditionalFormatting sqref="M62">
    <cfRule type="cellIs" dxfId="1211" priority="101" operator="equal">
      <formula>0</formula>
    </cfRule>
  </conditionalFormatting>
  <conditionalFormatting sqref="T62">
    <cfRule type="cellIs" dxfId="1210" priority="100" operator="equal">
      <formula>0</formula>
    </cfRule>
  </conditionalFormatting>
  <conditionalFormatting sqref="T62">
    <cfRule type="containsText" dxfId="1209" priority="99" operator="containsText" text="Наименование инвестиционного проекта">
      <formula>NOT(ISERROR(SEARCH("Наименование инвестиционного проекта",T62)))</formula>
    </cfRule>
  </conditionalFormatting>
  <conditionalFormatting sqref="T62">
    <cfRule type="cellIs" dxfId="1208" priority="98" operator="equal">
      <formula>0</formula>
    </cfRule>
  </conditionalFormatting>
  <conditionalFormatting sqref="T62">
    <cfRule type="cellIs" dxfId="1207" priority="97" operator="equal">
      <formula>0</formula>
    </cfRule>
  </conditionalFormatting>
  <conditionalFormatting sqref="AA47:AA48">
    <cfRule type="cellIs" dxfId="1206" priority="96" operator="equal">
      <formula>0</formula>
    </cfRule>
  </conditionalFormatting>
  <conditionalFormatting sqref="AA47:AA48">
    <cfRule type="containsText" dxfId="1205" priority="95" operator="containsText" text="Наименование инвестиционного проекта">
      <formula>NOT(ISERROR(SEARCH("Наименование инвестиционного проекта",AA47)))</formula>
    </cfRule>
  </conditionalFormatting>
  <conditionalFormatting sqref="AA47:AA48">
    <cfRule type="cellIs" dxfId="1204" priority="94" operator="equal">
      <formula>0</formula>
    </cfRule>
  </conditionalFormatting>
  <conditionalFormatting sqref="AA47:AA48">
    <cfRule type="cellIs" dxfId="1203" priority="93" operator="equal">
      <formula>0</formula>
    </cfRule>
  </conditionalFormatting>
  <conditionalFormatting sqref="Z47:Z48">
    <cfRule type="cellIs" dxfId="1202" priority="92" operator="equal">
      <formula>0</formula>
    </cfRule>
  </conditionalFormatting>
  <conditionalFormatting sqref="Z47:Z48">
    <cfRule type="containsText" dxfId="1201" priority="91" operator="containsText" text="Наименование инвестиционного проекта">
      <formula>NOT(ISERROR(SEARCH("Наименование инвестиционного проекта",Z47)))</formula>
    </cfRule>
  </conditionalFormatting>
  <conditionalFormatting sqref="Z47:Z48">
    <cfRule type="cellIs" dxfId="1200" priority="90" operator="equal">
      <formula>0</formula>
    </cfRule>
  </conditionalFormatting>
  <conditionalFormatting sqref="Z47:Z48">
    <cfRule type="cellIs" dxfId="1199" priority="89" operator="equal">
      <formula>0</formula>
    </cfRule>
  </conditionalFormatting>
  <conditionalFormatting sqref="AB47:AM48">
    <cfRule type="cellIs" dxfId="1198" priority="88" operator="equal">
      <formula>0</formula>
    </cfRule>
  </conditionalFormatting>
  <conditionalFormatting sqref="AB47:AM48">
    <cfRule type="containsText" dxfId="1197" priority="87" operator="containsText" text="Наименование инвестиционного проекта">
      <formula>NOT(ISERROR(SEARCH("Наименование инвестиционного проекта",AB47)))</formula>
    </cfRule>
  </conditionalFormatting>
  <conditionalFormatting sqref="AB47:AM48">
    <cfRule type="cellIs" dxfId="1196" priority="86" operator="equal">
      <formula>0</formula>
    </cfRule>
  </conditionalFormatting>
  <conditionalFormatting sqref="AB47:AM48">
    <cfRule type="cellIs" dxfId="1195" priority="85" operator="equal">
      <formula>0</formula>
    </cfRule>
  </conditionalFormatting>
  <conditionalFormatting sqref="E47:L48 N47:S48 U47:Y48 E46:AM46">
    <cfRule type="cellIs" dxfId="1194" priority="84" operator="equal">
      <formula>0</formula>
    </cfRule>
  </conditionalFormatting>
  <conditionalFormatting sqref="E47:L48 N47:S48 U47:Y48 E46:AM46">
    <cfRule type="containsText" dxfId="1193" priority="83" operator="containsText" text="Наименование инвестиционного проекта">
      <formula>NOT(ISERROR(SEARCH("Наименование инвестиционного проекта",E46)))</formula>
    </cfRule>
  </conditionalFormatting>
  <conditionalFormatting sqref="E47:L48 N47:S48 U47:Y48 E46:AM46">
    <cfRule type="cellIs" dxfId="1192" priority="82" operator="equal">
      <formula>0</formula>
    </cfRule>
  </conditionalFormatting>
  <conditionalFormatting sqref="E47:L48 N47:S48 U47:Y48 E46:AM46">
    <cfRule type="cellIs" dxfId="1191" priority="81" operator="equal">
      <formula>0</formula>
    </cfRule>
  </conditionalFormatting>
  <conditionalFormatting sqref="M47:M48">
    <cfRule type="cellIs" dxfId="1190" priority="80" operator="equal">
      <formula>0</formula>
    </cfRule>
  </conditionalFormatting>
  <conditionalFormatting sqref="M47:M48">
    <cfRule type="containsText" dxfId="1189" priority="79" operator="containsText" text="Наименование инвестиционного проекта">
      <formula>NOT(ISERROR(SEARCH("Наименование инвестиционного проекта",M47)))</formula>
    </cfRule>
  </conditionalFormatting>
  <conditionalFormatting sqref="M47:M48">
    <cfRule type="cellIs" dxfId="1188" priority="78" operator="equal">
      <formula>0</formula>
    </cfRule>
  </conditionalFormatting>
  <conditionalFormatting sqref="M47:M48">
    <cfRule type="cellIs" dxfId="1187" priority="77" operator="equal">
      <formula>0</formula>
    </cfRule>
  </conditionalFormatting>
  <conditionalFormatting sqref="T47:T48">
    <cfRule type="cellIs" dxfId="1186" priority="76" operator="equal">
      <formula>0</formula>
    </cfRule>
  </conditionalFormatting>
  <conditionalFormatting sqref="T47:T48">
    <cfRule type="containsText" dxfId="1185" priority="75" operator="containsText" text="Наименование инвестиционного проекта">
      <formula>NOT(ISERROR(SEARCH("Наименование инвестиционного проекта",T47)))</formula>
    </cfRule>
  </conditionalFormatting>
  <conditionalFormatting sqref="T47:T48">
    <cfRule type="cellIs" dxfId="1184" priority="74" operator="equal">
      <formula>0</formula>
    </cfRule>
  </conditionalFormatting>
  <conditionalFormatting sqref="T47:T48">
    <cfRule type="cellIs" dxfId="1183" priority="73" operator="equal">
      <formula>0</formula>
    </cfRule>
  </conditionalFormatting>
  <conditionalFormatting sqref="AA68">
    <cfRule type="containsText" dxfId="1182" priority="72" operator="containsText" text="Наименование инвестиционного проекта">
      <formula>NOT(ISERROR(SEARCH("Наименование инвестиционного проекта",AA68)))</formula>
    </cfRule>
  </conditionalFormatting>
  <conditionalFormatting sqref="AA68">
    <cfRule type="cellIs" dxfId="1181" priority="71" operator="equal">
      <formula>0</formula>
    </cfRule>
  </conditionalFormatting>
  <conditionalFormatting sqref="AA68">
    <cfRule type="cellIs" dxfId="1180" priority="70" operator="equal">
      <formula>0</formula>
    </cfRule>
  </conditionalFormatting>
  <conditionalFormatting sqref="AA68">
    <cfRule type="cellIs" dxfId="1179" priority="69" operator="equal">
      <formula>0</formula>
    </cfRule>
  </conditionalFormatting>
  <conditionalFormatting sqref="Z68">
    <cfRule type="containsText" dxfId="1178" priority="68" operator="containsText" text="Наименование инвестиционного проекта">
      <formula>NOT(ISERROR(SEARCH("Наименование инвестиционного проекта",Z68)))</formula>
    </cfRule>
  </conditionalFormatting>
  <conditionalFormatting sqref="Z68">
    <cfRule type="cellIs" dxfId="1177" priority="67" operator="equal">
      <formula>0</formula>
    </cfRule>
  </conditionalFormatting>
  <conditionalFormatting sqref="Z68">
    <cfRule type="cellIs" dxfId="1176" priority="66" operator="equal">
      <formula>0</formula>
    </cfRule>
  </conditionalFormatting>
  <conditionalFormatting sqref="Z68">
    <cfRule type="cellIs" dxfId="1175" priority="65" operator="equal">
      <formula>0</formula>
    </cfRule>
  </conditionalFormatting>
  <conditionalFormatting sqref="AB68:AM68 AH69:AI71">
    <cfRule type="containsText" dxfId="1174" priority="64" operator="containsText" text="Наименование инвестиционного проекта">
      <formula>NOT(ISERROR(SEARCH("Наименование инвестиционного проекта",AB68)))</formula>
    </cfRule>
  </conditionalFormatting>
  <conditionalFormatting sqref="AB68:AM68 AH69:AI71">
    <cfRule type="cellIs" dxfId="1173" priority="63" operator="equal">
      <formula>0</formula>
    </cfRule>
  </conditionalFormatting>
  <conditionalFormatting sqref="AB68:AM68 AH69:AI71">
    <cfRule type="cellIs" dxfId="1172" priority="62" operator="equal">
      <formula>0</formula>
    </cfRule>
  </conditionalFormatting>
  <conditionalFormatting sqref="AB68:AM68 AH69:AI71">
    <cfRule type="cellIs" dxfId="1171" priority="61" operator="equal">
      <formula>0</formula>
    </cfRule>
  </conditionalFormatting>
  <conditionalFormatting sqref="E68:L68 N68:S68 U68:Y68 E41:AM41">
    <cfRule type="containsText" dxfId="1170" priority="60" operator="containsText" text="Наименование инвестиционного проекта">
      <formula>NOT(ISERROR(SEARCH("Наименование инвестиционного проекта",E41)))</formula>
    </cfRule>
  </conditionalFormatting>
  <conditionalFormatting sqref="E68:L68 N68:S68 U68:Y68 E41:AM41">
    <cfRule type="cellIs" dxfId="1169" priority="59" operator="equal">
      <formula>0</formula>
    </cfRule>
  </conditionalFormatting>
  <conditionalFormatting sqref="E68:L68 N68:S68 U68:Y68 E41:AM41">
    <cfRule type="cellIs" dxfId="1168" priority="58" operator="equal">
      <formula>0</formula>
    </cfRule>
  </conditionalFormatting>
  <conditionalFormatting sqref="E68:L68 N68:S68 U68:Y68 E41:AM41">
    <cfRule type="cellIs" dxfId="1167" priority="57" operator="equal">
      <formula>0</formula>
    </cfRule>
  </conditionalFormatting>
  <conditionalFormatting sqref="M68">
    <cfRule type="containsText" dxfId="1166" priority="56" operator="containsText" text="Наименование инвестиционного проекта">
      <formula>NOT(ISERROR(SEARCH("Наименование инвестиционного проекта",M68)))</formula>
    </cfRule>
  </conditionalFormatting>
  <conditionalFormatting sqref="M68">
    <cfRule type="cellIs" dxfId="1165" priority="55" operator="equal">
      <formula>0</formula>
    </cfRule>
  </conditionalFormatting>
  <conditionalFormatting sqref="M68">
    <cfRule type="cellIs" dxfId="1164" priority="54" operator="equal">
      <formula>0</formula>
    </cfRule>
  </conditionalFormatting>
  <conditionalFormatting sqref="M68">
    <cfRule type="cellIs" dxfId="1163" priority="53" operator="equal">
      <formula>0</formula>
    </cfRule>
  </conditionalFormatting>
  <conditionalFormatting sqref="T68">
    <cfRule type="containsText" dxfId="1162" priority="52" operator="containsText" text="Наименование инвестиционного проекта">
      <formula>NOT(ISERROR(SEARCH("Наименование инвестиционного проекта",T68)))</formula>
    </cfRule>
  </conditionalFormatting>
  <conditionalFormatting sqref="T68">
    <cfRule type="cellIs" dxfId="1161" priority="51" operator="equal">
      <formula>0</formula>
    </cfRule>
  </conditionalFormatting>
  <conditionalFormatting sqref="T68">
    <cfRule type="cellIs" dxfId="1160" priority="50" operator="equal">
      <formula>0</formula>
    </cfRule>
  </conditionalFormatting>
  <conditionalFormatting sqref="T68">
    <cfRule type="cellIs" dxfId="1159" priority="49" operator="equal">
      <formula>0</formula>
    </cfRule>
  </conditionalFormatting>
  <conditionalFormatting sqref="AA33">
    <cfRule type="containsText" dxfId="1158" priority="48" operator="containsText" text="Наименование инвестиционного проекта">
      <formula>NOT(ISERROR(SEARCH("Наименование инвестиционного проекта",AA33)))</formula>
    </cfRule>
  </conditionalFormatting>
  <conditionalFormatting sqref="AA33">
    <cfRule type="cellIs" dxfId="1157" priority="47" operator="equal">
      <formula>0</formula>
    </cfRule>
  </conditionalFormatting>
  <conditionalFormatting sqref="AA33">
    <cfRule type="cellIs" dxfId="1156" priority="46" operator="equal">
      <formula>0</formula>
    </cfRule>
  </conditionalFormatting>
  <conditionalFormatting sqref="AA33">
    <cfRule type="cellIs" dxfId="1155" priority="45" operator="equal">
      <formula>0</formula>
    </cfRule>
  </conditionalFormatting>
  <conditionalFormatting sqref="Z33">
    <cfRule type="containsText" dxfId="1154" priority="44" operator="containsText" text="Наименование инвестиционного проекта">
      <formula>NOT(ISERROR(SEARCH("Наименование инвестиционного проекта",Z33)))</formula>
    </cfRule>
  </conditionalFormatting>
  <conditionalFormatting sqref="Z33">
    <cfRule type="cellIs" dxfId="1153" priority="43" operator="equal">
      <formula>0</formula>
    </cfRule>
  </conditionalFormatting>
  <conditionalFormatting sqref="Z33">
    <cfRule type="cellIs" dxfId="1152" priority="42" operator="equal">
      <formula>0</formula>
    </cfRule>
  </conditionalFormatting>
  <conditionalFormatting sqref="Z33">
    <cfRule type="cellIs" dxfId="1151" priority="41" operator="equal">
      <formula>0</formula>
    </cfRule>
  </conditionalFormatting>
  <conditionalFormatting sqref="AG33:AM33">
    <cfRule type="cellIs" dxfId="1150" priority="40" operator="equal">
      <formula>0</formula>
    </cfRule>
  </conditionalFormatting>
  <conditionalFormatting sqref="AG33:AM33">
    <cfRule type="containsText" dxfId="1149" priority="39" operator="containsText" text="Наименование инвестиционного проекта">
      <formula>NOT(ISERROR(SEARCH("Наименование инвестиционного проекта",AG33)))</formula>
    </cfRule>
  </conditionalFormatting>
  <conditionalFormatting sqref="AG33:AM33">
    <cfRule type="cellIs" dxfId="1148" priority="38" operator="equal">
      <formula>0</formula>
    </cfRule>
  </conditionalFormatting>
  <conditionalFormatting sqref="AG33:AM33">
    <cfRule type="cellIs" dxfId="1147" priority="37" operator="equal">
      <formula>0</formula>
    </cfRule>
  </conditionalFormatting>
  <conditionalFormatting sqref="AB33:AF33">
    <cfRule type="containsText" dxfId="1146" priority="36" operator="containsText" text="Наименование инвестиционного проекта">
      <formula>NOT(ISERROR(SEARCH("Наименование инвестиционного проекта",AB33)))</formula>
    </cfRule>
  </conditionalFormatting>
  <conditionalFormatting sqref="AB33:AF33">
    <cfRule type="cellIs" dxfId="1145" priority="35" operator="equal">
      <formula>0</formula>
    </cfRule>
  </conditionalFormatting>
  <conditionalFormatting sqref="AB33:AF33">
    <cfRule type="cellIs" dxfId="1144" priority="34" operator="equal">
      <formula>0</formula>
    </cfRule>
  </conditionalFormatting>
  <conditionalFormatting sqref="AB33:AF33">
    <cfRule type="cellIs" dxfId="1143" priority="33" operator="equal">
      <formula>0</formula>
    </cfRule>
  </conditionalFormatting>
  <conditionalFormatting sqref="E33:L33 N33:S33 U33:Y33">
    <cfRule type="containsText" dxfId="1142" priority="32" operator="containsText" text="Наименование инвестиционного проекта">
      <formula>NOT(ISERROR(SEARCH("Наименование инвестиционного проекта",E33)))</formula>
    </cfRule>
  </conditionalFormatting>
  <conditionalFormatting sqref="U33:Y33 N33:S33 E33:L33">
    <cfRule type="cellIs" dxfId="1141" priority="31" operator="equal">
      <formula>0</formula>
    </cfRule>
  </conditionalFormatting>
  <conditionalFormatting sqref="U33:Y33 N33:S33 E33:L33">
    <cfRule type="cellIs" dxfId="1140" priority="30" operator="equal">
      <formula>0</formula>
    </cfRule>
  </conditionalFormatting>
  <conditionalFormatting sqref="U33:Y33 N33:S33 E33:L33">
    <cfRule type="cellIs" dxfId="1139" priority="29" operator="equal">
      <formula>0</formula>
    </cfRule>
  </conditionalFormatting>
  <conditionalFormatting sqref="M33">
    <cfRule type="containsText" dxfId="1138" priority="28" operator="containsText" text="Наименование инвестиционного проекта">
      <formula>NOT(ISERROR(SEARCH("Наименование инвестиционного проекта",M33)))</formula>
    </cfRule>
  </conditionalFormatting>
  <conditionalFormatting sqref="M33">
    <cfRule type="cellIs" dxfId="1137" priority="27" operator="equal">
      <formula>0</formula>
    </cfRule>
  </conditionalFormatting>
  <conditionalFormatting sqref="M33">
    <cfRule type="cellIs" dxfId="1136" priority="26" operator="equal">
      <formula>0</formula>
    </cfRule>
  </conditionalFormatting>
  <conditionalFormatting sqref="M33">
    <cfRule type="cellIs" dxfId="1135" priority="25" operator="equal">
      <formula>0</formula>
    </cfRule>
  </conditionalFormatting>
  <conditionalFormatting sqref="T33">
    <cfRule type="containsText" dxfId="1134" priority="24" operator="containsText" text="Наименование инвестиционного проекта">
      <formula>NOT(ISERROR(SEARCH("Наименование инвестиционного проекта",T33)))</formula>
    </cfRule>
  </conditionalFormatting>
  <conditionalFormatting sqref="T33">
    <cfRule type="cellIs" dxfId="1133" priority="23" operator="equal">
      <formula>0</formula>
    </cfRule>
  </conditionalFormatting>
  <conditionalFormatting sqref="T33">
    <cfRule type="cellIs" dxfId="1132" priority="22" operator="equal">
      <formula>0</formula>
    </cfRule>
  </conditionalFormatting>
  <conditionalFormatting sqref="T33">
    <cfRule type="cellIs" dxfId="1131" priority="21" operator="equal">
      <formula>0</formula>
    </cfRule>
  </conditionalFormatting>
  <conditionalFormatting sqref="D46:D50">
    <cfRule type="containsText" dxfId="1130" priority="12" operator="containsText" text="Наименование инвестиционного проекта">
      <formula>NOT(ISERROR(SEARCH("Наименование инвестиционного проекта",D46)))</formula>
    </cfRule>
  </conditionalFormatting>
  <conditionalFormatting sqref="D46:D50">
    <cfRule type="cellIs" dxfId="1129" priority="11" operator="equal">
      <formula>0</formula>
    </cfRule>
  </conditionalFormatting>
  <pageMargins left="0.70866141732283472" right="0.70866141732283472" top="0.74803149606299213" bottom="0.74803149606299213" header="0.31496062992125984" footer="0.31496062992125984"/>
  <pageSetup paperSize="8" scale="17" orientation="landscape" r:id="rId1"/>
  <ignoredErrors>
    <ignoredError sqref="E67 F67:AG67 AI67:AM67" formulaRange="1"/>
    <ignoredError sqref="F49:G49"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O82"/>
  <sheetViews>
    <sheetView zoomScale="70" zoomScaleNormal="70" zoomScaleSheetLayoutView="55" workbookViewId="0">
      <pane xSplit="4" ySplit="25" topLeftCell="I75" activePane="bottomRight" state="frozen"/>
      <selection activeCell="A18" sqref="A18"/>
      <selection pane="topRight" activeCell="E18" sqref="E18"/>
      <selection pane="bottomLeft" activeCell="A26" sqref="A26"/>
      <selection pane="bottomRight" activeCell="B13" sqref="B13:AM13"/>
    </sheetView>
  </sheetViews>
  <sheetFormatPr defaultRowHeight="15.75" x14ac:dyDescent="0.25"/>
  <cols>
    <col min="1" max="1" width="6.5703125" style="147" customWidth="1"/>
    <col min="2" max="2" width="13.28515625" style="147" customWidth="1"/>
    <col min="3" max="3" width="82.7109375" style="147" bestFit="1" customWidth="1"/>
    <col min="4" max="4" width="26.28515625" style="147" customWidth="1"/>
    <col min="5" max="5" width="20.5703125" style="147" customWidth="1"/>
    <col min="6" max="6" width="17.7109375" style="147" customWidth="1"/>
    <col min="7" max="11" width="8.7109375" style="147" customWidth="1"/>
    <col min="12" max="12" width="20.5703125" style="147" customWidth="1"/>
    <col min="13" max="13" width="17.140625" style="147" customWidth="1"/>
    <col min="14" max="18" width="8.7109375" style="147" customWidth="1"/>
    <col min="19" max="19" width="20.5703125" style="147" customWidth="1"/>
    <col min="20" max="20" width="15.7109375" style="147" customWidth="1"/>
    <col min="21" max="25" width="8.7109375" style="147" customWidth="1"/>
    <col min="26" max="26" width="20.5703125" style="147" customWidth="1"/>
    <col min="27" max="27" width="17.7109375" style="147" customWidth="1"/>
    <col min="28" max="28" width="11.140625" style="147" customWidth="1"/>
    <col min="29" max="32" width="8.7109375" style="147" bestFit="1" customWidth="1"/>
    <col min="33" max="33" width="20.5703125" style="147" customWidth="1"/>
    <col min="34" max="34" width="15.28515625" style="147" customWidth="1"/>
    <col min="35" max="35" width="12.140625" style="147" customWidth="1"/>
    <col min="36" max="38" width="8.7109375" style="147" bestFit="1" customWidth="1"/>
    <col min="39" max="39" width="17.42578125" style="147" customWidth="1"/>
    <col min="40" max="40" width="6.5703125" style="148" customWidth="1"/>
    <col min="41" max="41" width="18.42578125" style="147" customWidth="1"/>
    <col min="42" max="42" width="24.28515625" style="147" customWidth="1"/>
    <col min="43" max="43" width="14.42578125" style="147" customWidth="1"/>
    <col min="44" max="44" width="25.5703125" style="147" customWidth="1"/>
    <col min="45" max="45" width="12.42578125" style="147" customWidth="1"/>
    <col min="46" max="46" width="19.85546875" style="147" customWidth="1"/>
    <col min="47" max="48" width="4.7109375" style="147" customWidth="1"/>
    <col min="49" max="49" width="4.28515625" style="147" customWidth="1"/>
    <col min="50" max="50" width="4.42578125" style="147" customWidth="1"/>
    <col min="51" max="51" width="5.140625" style="147" customWidth="1"/>
    <col min="52" max="52" width="5.7109375" style="147" customWidth="1"/>
    <col min="53" max="53" width="6.28515625" style="147" customWidth="1"/>
    <col min="54" max="54" width="6.5703125" style="147" customWidth="1"/>
    <col min="55" max="55" width="6.28515625" style="147" customWidth="1"/>
    <col min="56" max="57" width="5.7109375" style="147" customWidth="1"/>
    <col min="58" max="58" width="14.7109375" style="147" customWidth="1"/>
    <col min="59" max="68" width="5.7109375" style="147" customWidth="1"/>
    <col min="69" max="16384" width="9.140625" style="147"/>
  </cols>
  <sheetData>
    <row r="1" spans="2:67" ht="18.75" x14ac:dyDescent="0.25">
      <c r="AM1" s="119" t="s">
        <v>424</v>
      </c>
    </row>
    <row r="2" spans="2:67" ht="18.75" x14ac:dyDescent="0.3">
      <c r="AM2" s="149" t="s">
        <v>1</v>
      </c>
    </row>
    <row r="3" spans="2:67" ht="18.75" x14ac:dyDescent="0.3">
      <c r="AM3" s="149" t="s">
        <v>334</v>
      </c>
    </row>
    <row r="4" spans="2:67" ht="18.75" x14ac:dyDescent="0.3">
      <c r="B4" s="1140" t="s">
        <v>425</v>
      </c>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row>
    <row r="5" spans="2:67" ht="18.75" x14ac:dyDescent="0.3">
      <c r="B5" s="1141" t="s">
        <v>471</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row>
    <row r="6" spans="2:67"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67" ht="18.75" x14ac:dyDescent="0.25">
      <c r="B7" s="1088" t="str">
        <f>'С № 1 (2020)'!B7:AY7</f>
        <v>Инвестиционная программа  ГУП НАО "Нарьян-Марская электростанция"</v>
      </c>
      <c r="C7" s="1088"/>
      <c r="D7" s="1088"/>
      <c r="E7" s="1088"/>
      <c r="F7" s="1088"/>
      <c r="G7" s="1088"/>
      <c r="H7" s="1088"/>
      <c r="I7" s="1088"/>
      <c r="J7" s="1088"/>
      <c r="K7" s="1088"/>
      <c r="L7" s="1088"/>
      <c r="M7" s="1088"/>
      <c r="N7" s="1088"/>
      <c r="O7" s="1088"/>
      <c r="P7" s="1088"/>
      <c r="Q7" s="1088"/>
      <c r="R7" s="1088"/>
      <c r="S7" s="1088"/>
      <c r="T7" s="1088"/>
      <c r="U7" s="1088"/>
      <c r="V7" s="1088"/>
      <c r="W7" s="1088"/>
      <c r="X7" s="1088"/>
      <c r="Y7" s="1088"/>
      <c r="Z7" s="1088"/>
      <c r="AA7" s="1088"/>
      <c r="AB7" s="1088"/>
      <c r="AC7" s="1088"/>
      <c r="AD7" s="1088"/>
      <c r="AE7" s="1088"/>
      <c r="AF7" s="1088"/>
      <c r="AG7" s="1088"/>
      <c r="AH7" s="1088"/>
      <c r="AI7" s="1088"/>
      <c r="AJ7" s="1088"/>
      <c r="AK7" s="1088"/>
      <c r="AL7" s="1088"/>
      <c r="AM7" s="1088"/>
      <c r="AN7" s="151"/>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row>
    <row r="8" spans="2:67" x14ac:dyDescent="0.25">
      <c r="B8" s="1142" t="s">
        <v>4</v>
      </c>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1142"/>
      <c r="AK8" s="1142"/>
      <c r="AL8" s="1142"/>
      <c r="AM8" s="1142"/>
      <c r="AN8" s="153"/>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row>
    <row r="9" spans="2:67" x14ac:dyDescent="0.2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3"/>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row>
    <row r="10" spans="2:67" x14ac:dyDescent="0.25">
      <c r="B10" s="1143" t="s">
        <v>1711</v>
      </c>
      <c r="C10" s="1144"/>
      <c r="D10" s="1144"/>
      <c r="E10" s="1144"/>
      <c r="F10" s="1144"/>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4"/>
      <c r="AD10" s="1144"/>
      <c r="AE10" s="1144"/>
      <c r="AF10" s="1144"/>
      <c r="AG10" s="1144"/>
      <c r="AH10" s="1144"/>
      <c r="AI10" s="1144"/>
      <c r="AJ10" s="1144"/>
      <c r="AK10" s="1144"/>
      <c r="AL10" s="1144"/>
      <c r="AM10" s="1144"/>
      <c r="AN10" s="156"/>
      <c r="AO10" s="157"/>
      <c r="AP10" s="157"/>
      <c r="AQ10" s="157"/>
      <c r="AR10" s="157"/>
      <c r="AS10" s="157"/>
      <c r="AT10" s="157"/>
      <c r="AU10" s="157"/>
      <c r="AV10" s="157"/>
      <c r="AW10" s="157"/>
      <c r="AX10" s="157"/>
      <c r="AY10" s="157"/>
      <c r="AZ10" s="157"/>
      <c r="BA10" s="157"/>
      <c r="BB10" s="157"/>
      <c r="BC10" s="157"/>
      <c r="BD10" s="157"/>
      <c r="BE10" s="157"/>
      <c r="BF10" s="157"/>
    </row>
    <row r="11" spans="2:67" ht="18.75" x14ac:dyDescent="0.3">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9"/>
      <c r="AO11" s="160"/>
      <c r="AP11" s="160"/>
      <c r="AQ11" s="160"/>
      <c r="AR11" s="160"/>
      <c r="AS11" s="160"/>
      <c r="AT11" s="160"/>
      <c r="AU11" s="160"/>
      <c r="AV11" s="160"/>
      <c r="AW11" s="160"/>
      <c r="AX11" s="160"/>
    </row>
    <row r="12" spans="2:67" ht="18.75" x14ac:dyDescent="0.25">
      <c r="B12" s="1034" t="str">
        <f>'С № 1 (2020)'!B12:AY12</f>
        <v>Утвержденные плановые значения показателей приведены в соответствии с:  "решение об утверждении инвестиционной программы отсутствует"</v>
      </c>
      <c r="C12" s="1034"/>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c r="AI12" s="1034"/>
      <c r="AJ12" s="1034"/>
      <c r="AK12" s="1034"/>
      <c r="AL12" s="1034"/>
      <c r="AM12" s="1034"/>
      <c r="AN12" s="161"/>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row>
    <row r="13" spans="2:67" x14ac:dyDescent="0.25">
      <c r="B13" s="1036" t="s">
        <v>6</v>
      </c>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63"/>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row>
    <row r="14" spans="2:67"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63"/>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row>
    <row r="15" spans="2:67"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63"/>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row>
    <row r="16" spans="2:67"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row>
    <row r="17" spans="1:58" ht="16.5" thickBot="1" x14ac:dyDescent="0.3">
      <c r="B17" s="1132"/>
      <c r="C17" s="1132"/>
      <c r="D17" s="1132"/>
      <c r="E17" s="1132"/>
      <c r="F17" s="1132"/>
      <c r="G17" s="1132"/>
      <c r="H17" s="1132"/>
      <c r="I17" s="1132"/>
      <c r="J17" s="1132"/>
      <c r="K17" s="1132"/>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65"/>
      <c r="AO17" s="166"/>
      <c r="AP17" s="166"/>
      <c r="AQ17" s="167"/>
      <c r="AR17" s="167"/>
      <c r="AS17" s="167"/>
      <c r="AT17" s="167"/>
      <c r="AU17" s="167"/>
      <c r="AV17" s="167"/>
      <c r="AW17" s="167"/>
      <c r="AX17" s="167"/>
      <c r="AY17" s="167"/>
      <c r="AZ17" s="167"/>
      <c r="BA17" s="167"/>
      <c r="BB17" s="167"/>
      <c r="BC17" s="167"/>
      <c r="BD17" s="167"/>
      <c r="BE17" s="167"/>
      <c r="BF17" s="167"/>
    </row>
    <row r="18" spans="1:58" ht="29.25" customHeight="1" thickBot="1" x14ac:dyDescent="0.3">
      <c r="A18" s="148"/>
      <c r="B18" s="1112" t="s">
        <v>7</v>
      </c>
      <c r="C18" s="1133" t="s">
        <v>8</v>
      </c>
      <c r="D18" s="1112" t="s">
        <v>9</v>
      </c>
      <c r="E18" s="1104" t="s">
        <v>472</v>
      </c>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105"/>
      <c r="AJ18" s="1105"/>
      <c r="AK18" s="1105"/>
      <c r="AL18" s="1105"/>
      <c r="AM18" s="1106"/>
      <c r="AN18" s="168"/>
      <c r="AO18" s="169"/>
      <c r="AP18" s="169"/>
    </row>
    <row r="19" spans="1:58" ht="43.5" customHeight="1" thickBot="1" x14ac:dyDescent="0.3">
      <c r="A19" s="148"/>
      <c r="B19" s="1113"/>
      <c r="C19" s="1134"/>
      <c r="D19" s="1113"/>
      <c r="E19" s="1104" t="s">
        <v>426</v>
      </c>
      <c r="F19" s="1105"/>
      <c r="G19" s="1105"/>
      <c r="H19" s="1105"/>
      <c r="I19" s="1105"/>
      <c r="J19" s="1105"/>
      <c r="K19" s="1106"/>
      <c r="L19" s="1136" t="s">
        <v>427</v>
      </c>
      <c r="M19" s="1105"/>
      <c r="N19" s="1105"/>
      <c r="O19" s="1105"/>
      <c r="P19" s="1105"/>
      <c r="Q19" s="1105"/>
      <c r="R19" s="1106"/>
      <c r="S19" s="1104" t="s">
        <v>428</v>
      </c>
      <c r="T19" s="1105"/>
      <c r="U19" s="1105"/>
      <c r="V19" s="1105"/>
      <c r="W19" s="1105"/>
      <c r="X19" s="1105"/>
      <c r="Y19" s="1106"/>
      <c r="Z19" s="1136" t="s">
        <v>429</v>
      </c>
      <c r="AA19" s="1105"/>
      <c r="AB19" s="1105"/>
      <c r="AC19" s="1105"/>
      <c r="AD19" s="1105"/>
      <c r="AE19" s="1105"/>
      <c r="AF19" s="1106"/>
      <c r="AG19" s="1137" t="s">
        <v>473</v>
      </c>
      <c r="AH19" s="1138"/>
      <c r="AI19" s="1138"/>
      <c r="AJ19" s="1138"/>
      <c r="AK19" s="1138"/>
      <c r="AL19" s="1138"/>
      <c r="AM19" s="1139"/>
      <c r="AN19" s="168"/>
      <c r="AO19" s="169"/>
      <c r="AP19" s="169"/>
    </row>
    <row r="20" spans="1:58" ht="43.5" customHeight="1" thickBot="1" x14ac:dyDescent="0.3">
      <c r="A20" s="148"/>
      <c r="B20" s="1113"/>
      <c r="C20" s="1134"/>
      <c r="D20" s="1113"/>
      <c r="E20" s="126" t="s">
        <v>344</v>
      </c>
      <c r="F20" s="1104" t="s">
        <v>345</v>
      </c>
      <c r="G20" s="1105"/>
      <c r="H20" s="1105"/>
      <c r="I20" s="1105"/>
      <c r="J20" s="1105"/>
      <c r="K20" s="1106"/>
      <c r="L20" s="170" t="s">
        <v>344</v>
      </c>
      <c r="M20" s="1097" t="s">
        <v>345</v>
      </c>
      <c r="N20" s="1098"/>
      <c r="O20" s="1098"/>
      <c r="P20" s="1098"/>
      <c r="Q20" s="1098"/>
      <c r="R20" s="1099"/>
      <c r="S20" s="126" t="s">
        <v>344</v>
      </c>
      <c r="T20" s="1097" t="s">
        <v>345</v>
      </c>
      <c r="U20" s="1098"/>
      <c r="V20" s="1098"/>
      <c r="W20" s="1098"/>
      <c r="X20" s="1098"/>
      <c r="Y20" s="1099"/>
      <c r="Z20" s="170" t="s">
        <v>344</v>
      </c>
      <c r="AA20" s="1097" t="s">
        <v>345</v>
      </c>
      <c r="AB20" s="1098"/>
      <c r="AC20" s="1098"/>
      <c r="AD20" s="1098"/>
      <c r="AE20" s="1098"/>
      <c r="AF20" s="1099"/>
      <c r="AG20" s="126" t="s">
        <v>344</v>
      </c>
      <c r="AH20" s="1097" t="s">
        <v>345</v>
      </c>
      <c r="AI20" s="1098"/>
      <c r="AJ20" s="1098"/>
      <c r="AK20" s="1098"/>
      <c r="AL20" s="1098"/>
      <c r="AM20" s="1099"/>
    </row>
    <row r="21" spans="1:58" ht="87.75" customHeight="1" thickBot="1" x14ac:dyDescent="0.3">
      <c r="A21" s="148"/>
      <c r="B21" s="1114"/>
      <c r="C21" s="1135"/>
      <c r="D21" s="1114"/>
      <c r="E21" s="171" t="s">
        <v>430</v>
      </c>
      <c r="F21" s="171" t="s">
        <v>346</v>
      </c>
      <c r="G21" s="172" t="s">
        <v>347</v>
      </c>
      <c r="H21" s="173" t="s">
        <v>348</v>
      </c>
      <c r="I21" s="173" t="s">
        <v>349</v>
      </c>
      <c r="J21" s="173" t="s">
        <v>350</v>
      </c>
      <c r="K21" s="174" t="s">
        <v>351</v>
      </c>
      <c r="L21" s="175" t="s">
        <v>430</v>
      </c>
      <c r="M21" s="171" t="s">
        <v>346</v>
      </c>
      <c r="N21" s="176" t="s">
        <v>347</v>
      </c>
      <c r="O21" s="177" t="s">
        <v>348</v>
      </c>
      <c r="P21" s="177" t="s">
        <v>349</v>
      </c>
      <c r="Q21" s="177" t="s">
        <v>350</v>
      </c>
      <c r="R21" s="178" t="s">
        <v>351</v>
      </c>
      <c r="S21" s="127" t="s">
        <v>430</v>
      </c>
      <c r="T21" s="127" t="s">
        <v>346</v>
      </c>
      <c r="U21" s="179" t="s">
        <v>347</v>
      </c>
      <c r="V21" s="180" t="s">
        <v>348</v>
      </c>
      <c r="W21" s="180" t="s">
        <v>349</v>
      </c>
      <c r="X21" s="180" t="s">
        <v>350</v>
      </c>
      <c r="Y21" s="181" t="s">
        <v>351</v>
      </c>
      <c r="Z21" s="182" t="s">
        <v>430</v>
      </c>
      <c r="AA21" s="171" t="s">
        <v>346</v>
      </c>
      <c r="AB21" s="176" t="s">
        <v>347</v>
      </c>
      <c r="AC21" s="177" t="s">
        <v>348</v>
      </c>
      <c r="AD21" s="177" t="s">
        <v>349</v>
      </c>
      <c r="AE21" s="177" t="s">
        <v>350</v>
      </c>
      <c r="AF21" s="178" t="s">
        <v>351</v>
      </c>
      <c r="AG21" s="171" t="s">
        <v>430</v>
      </c>
      <c r="AH21" s="171" t="s">
        <v>346</v>
      </c>
      <c r="AI21" s="183" t="s">
        <v>347</v>
      </c>
      <c r="AJ21" s="173" t="s">
        <v>348</v>
      </c>
      <c r="AK21" s="173" t="s">
        <v>349</v>
      </c>
      <c r="AL21" s="173" t="s">
        <v>350</v>
      </c>
      <c r="AM21" s="174" t="s">
        <v>351</v>
      </c>
    </row>
    <row r="22" spans="1:58" x14ac:dyDescent="0.25">
      <c r="A22" s="148"/>
      <c r="B22" s="207">
        <v>1</v>
      </c>
      <c r="C22" s="207">
        <v>2</v>
      </c>
      <c r="D22" s="207">
        <v>3</v>
      </c>
      <c r="E22" s="184" t="s">
        <v>431</v>
      </c>
      <c r="F22" s="140" t="s">
        <v>432</v>
      </c>
      <c r="G22" s="140" t="s">
        <v>433</v>
      </c>
      <c r="H22" s="140" t="s">
        <v>434</v>
      </c>
      <c r="I22" s="140" t="s">
        <v>435</v>
      </c>
      <c r="J22" s="140" t="s">
        <v>436</v>
      </c>
      <c r="K22" s="140" t="s">
        <v>437</v>
      </c>
      <c r="L22" s="140" t="s">
        <v>438</v>
      </c>
      <c r="M22" s="140" t="s">
        <v>439</v>
      </c>
      <c r="N22" s="140" t="s">
        <v>440</v>
      </c>
      <c r="O22" s="140" t="s">
        <v>441</v>
      </c>
      <c r="P22" s="140" t="s">
        <v>442</v>
      </c>
      <c r="Q22" s="140" t="s">
        <v>443</v>
      </c>
      <c r="R22" s="141" t="s">
        <v>444</v>
      </c>
      <c r="S22" s="144" t="s">
        <v>445</v>
      </c>
      <c r="T22" s="145" t="s">
        <v>446</v>
      </c>
      <c r="U22" s="185" t="s">
        <v>447</v>
      </c>
      <c r="V22" s="185" t="s">
        <v>448</v>
      </c>
      <c r="W22" s="185" t="s">
        <v>449</v>
      </c>
      <c r="X22" s="185" t="s">
        <v>450</v>
      </c>
      <c r="Y22" s="186" t="s">
        <v>451</v>
      </c>
      <c r="Z22" s="184" t="s">
        <v>452</v>
      </c>
      <c r="AA22" s="140" t="s">
        <v>453</v>
      </c>
      <c r="AB22" s="140" t="s">
        <v>454</v>
      </c>
      <c r="AC22" s="140" t="s">
        <v>455</v>
      </c>
      <c r="AD22" s="140" t="s">
        <v>456</v>
      </c>
      <c r="AE22" s="140" t="s">
        <v>457</v>
      </c>
      <c r="AF22" s="487" t="s">
        <v>458</v>
      </c>
      <c r="AG22" s="184" t="s">
        <v>459</v>
      </c>
      <c r="AH22" s="140" t="s">
        <v>460</v>
      </c>
      <c r="AI22" s="140" t="s">
        <v>461</v>
      </c>
      <c r="AJ22" s="140" t="s">
        <v>462</v>
      </c>
      <c r="AK22" s="140" t="s">
        <v>423</v>
      </c>
      <c r="AL22" s="140" t="s">
        <v>463</v>
      </c>
      <c r="AM22" s="141" t="s">
        <v>464</v>
      </c>
    </row>
    <row r="23" spans="1:58" ht="48" customHeight="1" x14ac:dyDescent="0.25">
      <c r="A23" s="148"/>
      <c r="B23" s="440">
        <v>0</v>
      </c>
      <c r="C23" s="440" t="s">
        <v>92</v>
      </c>
      <c r="D23" s="441" t="s">
        <v>93</v>
      </c>
      <c r="E23" s="440">
        <f t="shared" ref="E23:K23" si="0">SUM(E24:E29)</f>
        <v>0</v>
      </c>
      <c r="F23" s="440">
        <f>SUM(F24:F29)</f>
        <v>0</v>
      </c>
      <c r="G23" s="440">
        <f t="shared" si="0"/>
        <v>0</v>
      </c>
      <c r="H23" s="440">
        <f t="shared" si="0"/>
        <v>0</v>
      </c>
      <c r="I23" s="440">
        <f t="shared" si="0"/>
        <v>0</v>
      </c>
      <c r="J23" s="440">
        <f t="shared" si="0"/>
        <v>0</v>
      </c>
      <c r="K23" s="440">
        <f t="shared" si="0"/>
        <v>0</v>
      </c>
      <c r="L23" s="440">
        <f t="shared" ref="L23:Y23" si="1">SUM(L24:L29)</f>
        <v>0</v>
      </c>
      <c r="M23" s="440">
        <f t="shared" si="1"/>
        <v>0</v>
      </c>
      <c r="N23" s="440">
        <f t="shared" si="1"/>
        <v>0</v>
      </c>
      <c r="O23" s="440">
        <f t="shared" si="1"/>
        <v>0</v>
      </c>
      <c r="P23" s="440">
        <f t="shared" si="1"/>
        <v>0</v>
      </c>
      <c r="Q23" s="440">
        <f t="shared" si="1"/>
        <v>0</v>
      </c>
      <c r="R23" s="440">
        <f t="shared" si="1"/>
        <v>0</v>
      </c>
      <c r="S23" s="440">
        <f t="shared" si="1"/>
        <v>0</v>
      </c>
      <c r="T23" s="440">
        <f t="shared" si="1"/>
        <v>0</v>
      </c>
      <c r="U23" s="440">
        <f t="shared" si="1"/>
        <v>0</v>
      </c>
      <c r="V23" s="440">
        <f t="shared" si="1"/>
        <v>0</v>
      </c>
      <c r="W23" s="440">
        <f t="shared" si="1"/>
        <v>0</v>
      </c>
      <c r="X23" s="440">
        <f t="shared" si="1"/>
        <v>0</v>
      </c>
      <c r="Y23" s="440">
        <f t="shared" si="1"/>
        <v>0</v>
      </c>
      <c r="Z23" s="440">
        <f>SUM(Z24:Z29)</f>
        <v>0</v>
      </c>
      <c r="AA23" s="440">
        <f t="shared" ref="AA23:AF23" si="2">SUM(AA24:AA29)</f>
        <v>28.765000000000001</v>
      </c>
      <c r="AB23" s="440">
        <f t="shared" si="2"/>
        <v>0.65</v>
      </c>
      <c r="AC23" s="440">
        <f t="shared" si="2"/>
        <v>0</v>
      </c>
      <c r="AD23" s="440">
        <f t="shared" si="2"/>
        <v>2.7050000000000001</v>
      </c>
      <c r="AE23" s="440">
        <f t="shared" si="2"/>
        <v>0</v>
      </c>
      <c r="AF23" s="440">
        <f t="shared" si="2"/>
        <v>0</v>
      </c>
      <c r="AG23" s="440">
        <f>SUM(AG24:AG29)</f>
        <v>0</v>
      </c>
      <c r="AH23" s="440">
        <f t="shared" ref="AH23:AM23" si="3">SUM(AH24:AH29)</f>
        <v>28.765000000000001</v>
      </c>
      <c r="AI23" s="440">
        <f t="shared" si="3"/>
        <v>0.65</v>
      </c>
      <c r="AJ23" s="440">
        <f t="shared" si="3"/>
        <v>0</v>
      </c>
      <c r="AK23" s="440">
        <f t="shared" si="3"/>
        <v>2.7050000000000001</v>
      </c>
      <c r="AL23" s="440">
        <f t="shared" si="3"/>
        <v>0</v>
      </c>
      <c r="AM23" s="440">
        <f t="shared" si="3"/>
        <v>0</v>
      </c>
    </row>
    <row r="24" spans="1:58" ht="42" customHeight="1" x14ac:dyDescent="0.25">
      <c r="A24" s="148"/>
      <c r="B24" s="443" t="s">
        <v>94</v>
      </c>
      <c r="C24" s="72" t="s">
        <v>95</v>
      </c>
      <c r="D24" s="444" t="s">
        <v>93</v>
      </c>
      <c r="E24" s="72">
        <f>E31</f>
        <v>0</v>
      </c>
      <c r="F24" s="72">
        <f>F31</f>
        <v>0</v>
      </c>
      <c r="G24" s="72">
        <f t="shared" ref="G24:AM24" si="4">G31</f>
        <v>0</v>
      </c>
      <c r="H24" s="72">
        <f t="shared" si="4"/>
        <v>0</v>
      </c>
      <c r="I24" s="72">
        <f t="shared" si="4"/>
        <v>0</v>
      </c>
      <c r="J24" s="72">
        <f t="shared" si="4"/>
        <v>0</v>
      </c>
      <c r="K24" s="72">
        <f t="shared" si="4"/>
        <v>0</v>
      </c>
      <c r="L24" s="72">
        <f t="shared" si="4"/>
        <v>0</v>
      </c>
      <c r="M24" s="72">
        <f t="shared" si="4"/>
        <v>0</v>
      </c>
      <c r="N24" s="72">
        <f t="shared" si="4"/>
        <v>0</v>
      </c>
      <c r="O24" s="72">
        <f t="shared" si="4"/>
        <v>0</v>
      </c>
      <c r="P24" s="72">
        <f t="shared" si="4"/>
        <v>0</v>
      </c>
      <c r="Q24" s="72">
        <f t="shared" si="4"/>
        <v>0</v>
      </c>
      <c r="R24" s="72">
        <f t="shared" si="4"/>
        <v>0</v>
      </c>
      <c r="S24" s="72">
        <f t="shared" si="4"/>
        <v>0</v>
      </c>
      <c r="T24" s="72">
        <f t="shared" si="4"/>
        <v>0</v>
      </c>
      <c r="U24" s="72">
        <f t="shared" si="4"/>
        <v>0</v>
      </c>
      <c r="V24" s="72">
        <f t="shared" si="4"/>
        <v>0</v>
      </c>
      <c r="W24" s="72">
        <f t="shared" si="4"/>
        <v>0</v>
      </c>
      <c r="X24" s="72">
        <f t="shared" si="4"/>
        <v>0</v>
      </c>
      <c r="Y24" s="72">
        <f t="shared" si="4"/>
        <v>0</v>
      </c>
      <c r="Z24" s="72">
        <f t="shared" si="4"/>
        <v>0</v>
      </c>
      <c r="AA24" s="72">
        <f t="shared" si="4"/>
        <v>0</v>
      </c>
      <c r="AB24" s="72">
        <f t="shared" si="4"/>
        <v>0</v>
      </c>
      <c r="AC24" s="72">
        <f t="shared" si="4"/>
        <v>0</v>
      </c>
      <c r="AD24" s="72">
        <f t="shared" si="4"/>
        <v>0</v>
      </c>
      <c r="AE24" s="72">
        <f t="shared" si="4"/>
        <v>0</v>
      </c>
      <c r="AF24" s="72">
        <f t="shared" si="4"/>
        <v>0</v>
      </c>
      <c r="AG24" s="72">
        <f t="shared" si="4"/>
        <v>0</v>
      </c>
      <c r="AH24" s="72">
        <f t="shared" si="4"/>
        <v>0</v>
      </c>
      <c r="AI24" s="72">
        <f t="shared" si="4"/>
        <v>0</v>
      </c>
      <c r="AJ24" s="72">
        <f t="shared" si="4"/>
        <v>0</v>
      </c>
      <c r="AK24" s="72">
        <f t="shared" si="4"/>
        <v>0</v>
      </c>
      <c r="AL24" s="72">
        <f t="shared" si="4"/>
        <v>0</v>
      </c>
      <c r="AM24" s="72">
        <f t="shared" si="4"/>
        <v>0</v>
      </c>
    </row>
    <row r="25" spans="1:58" ht="42" customHeight="1" x14ac:dyDescent="0.25">
      <c r="A25" s="148"/>
      <c r="B25" s="443" t="s">
        <v>96</v>
      </c>
      <c r="C25" s="72" t="s">
        <v>97</v>
      </c>
      <c r="D25" s="444" t="s">
        <v>93</v>
      </c>
      <c r="E25" s="72">
        <f>E43</f>
        <v>0</v>
      </c>
      <c r="F25" s="72">
        <f>F43</f>
        <v>0</v>
      </c>
      <c r="G25" s="72">
        <f t="shared" ref="G25:AM25" si="5">G43</f>
        <v>0</v>
      </c>
      <c r="H25" s="72">
        <f t="shared" si="5"/>
        <v>0</v>
      </c>
      <c r="I25" s="72">
        <f t="shared" si="5"/>
        <v>0</v>
      </c>
      <c r="J25" s="72">
        <f t="shared" si="5"/>
        <v>0</v>
      </c>
      <c r="K25" s="72">
        <f t="shared" si="5"/>
        <v>0</v>
      </c>
      <c r="L25" s="72">
        <f t="shared" si="5"/>
        <v>0</v>
      </c>
      <c r="M25" s="72">
        <f t="shared" si="5"/>
        <v>0</v>
      </c>
      <c r="N25" s="72">
        <f t="shared" si="5"/>
        <v>0</v>
      </c>
      <c r="O25" s="72">
        <f t="shared" si="5"/>
        <v>0</v>
      </c>
      <c r="P25" s="72">
        <f t="shared" si="5"/>
        <v>0</v>
      </c>
      <c r="Q25" s="72">
        <f t="shared" si="5"/>
        <v>0</v>
      </c>
      <c r="R25" s="72">
        <f t="shared" si="5"/>
        <v>0</v>
      </c>
      <c r="S25" s="72">
        <f t="shared" si="5"/>
        <v>0</v>
      </c>
      <c r="T25" s="72">
        <f t="shared" si="5"/>
        <v>0</v>
      </c>
      <c r="U25" s="72">
        <f t="shared" si="5"/>
        <v>0</v>
      </c>
      <c r="V25" s="72">
        <f t="shared" si="5"/>
        <v>0</v>
      </c>
      <c r="W25" s="72">
        <f t="shared" si="5"/>
        <v>0</v>
      </c>
      <c r="X25" s="72">
        <f t="shared" si="5"/>
        <v>0</v>
      </c>
      <c r="Y25" s="72">
        <f t="shared" si="5"/>
        <v>0</v>
      </c>
      <c r="Z25" s="72">
        <f t="shared" si="5"/>
        <v>0</v>
      </c>
      <c r="AA25" s="72">
        <f t="shared" si="5"/>
        <v>6.495000000000001</v>
      </c>
      <c r="AB25" s="72">
        <f t="shared" si="5"/>
        <v>0</v>
      </c>
      <c r="AC25" s="72">
        <f t="shared" si="5"/>
        <v>0</v>
      </c>
      <c r="AD25" s="72">
        <f t="shared" si="5"/>
        <v>0</v>
      </c>
      <c r="AE25" s="72">
        <f t="shared" si="5"/>
        <v>0</v>
      </c>
      <c r="AF25" s="72">
        <f t="shared" si="5"/>
        <v>0</v>
      </c>
      <c r="AG25" s="72">
        <f t="shared" si="5"/>
        <v>0</v>
      </c>
      <c r="AH25" s="72">
        <f t="shared" si="5"/>
        <v>6.495000000000001</v>
      </c>
      <c r="AI25" s="72">
        <f t="shared" si="5"/>
        <v>0</v>
      </c>
      <c r="AJ25" s="72">
        <f t="shared" si="5"/>
        <v>0</v>
      </c>
      <c r="AK25" s="72">
        <f t="shared" si="5"/>
        <v>0</v>
      </c>
      <c r="AL25" s="72">
        <f t="shared" si="5"/>
        <v>0</v>
      </c>
      <c r="AM25" s="72">
        <f t="shared" si="5"/>
        <v>0</v>
      </c>
    </row>
    <row r="26" spans="1:58" ht="42" customHeight="1" x14ac:dyDescent="0.25">
      <c r="A26" s="148"/>
      <c r="B26" s="443" t="s">
        <v>98</v>
      </c>
      <c r="C26" s="72" t="s">
        <v>99</v>
      </c>
      <c r="D26" s="444" t="s">
        <v>93</v>
      </c>
      <c r="E26" s="72">
        <f>E71</f>
        <v>0</v>
      </c>
      <c r="F26" s="72">
        <f>F71</f>
        <v>0</v>
      </c>
      <c r="G26" s="72">
        <f t="shared" ref="G26:AM26" si="6">G71</f>
        <v>0</v>
      </c>
      <c r="H26" s="72">
        <f t="shared" si="6"/>
        <v>0</v>
      </c>
      <c r="I26" s="72">
        <f t="shared" si="6"/>
        <v>0</v>
      </c>
      <c r="J26" s="72">
        <f t="shared" si="6"/>
        <v>0</v>
      </c>
      <c r="K26" s="72">
        <f t="shared" si="6"/>
        <v>0</v>
      </c>
      <c r="L26" s="72">
        <f t="shared" si="6"/>
        <v>0</v>
      </c>
      <c r="M26" s="72">
        <f t="shared" si="6"/>
        <v>0</v>
      </c>
      <c r="N26" s="72">
        <f t="shared" si="6"/>
        <v>0</v>
      </c>
      <c r="O26" s="72">
        <f t="shared" si="6"/>
        <v>0</v>
      </c>
      <c r="P26" s="72">
        <f t="shared" si="6"/>
        <v>0</v>
      </c>
      <c r="Q26" s="72">
        <f t="shared" si="6"/>
        <v>0</v>
      </c>
      <c r="R26" s="72">
        <f t="shared" si="6"/>
        <v>0</v>
      </c>
      <c r="S26" s="72">
        <f t="shared" si="6"/>
        <v>0</v>
      </c>
      <c r="T26" s="72">
        <f t="shared" si="6"/>
        <v>0</v>
      </c>
      <c r="U26" s="72">
        <f t="shared" si="6"/>
        <v>0</v>
      </c>
      <c r="V26" s="72">
        <f t="shared" si="6"/>
        <v>0</v>
      </c>
      <c r="W26" s="72">
        <f t="shared" si="6"/>
        <v>0</v>
      </c>
      <c r="X26" s="72">
        <f t="shared" si="6"/>
        <v>0</v>
      </c>
      <c r="Y26" s="72">
        <f t="shared" si="6"/>
        <v>0</v>
      </c>
      <c r="Z26" s="72">
        <f t="shared" si="6"/>
        <v>0</v>
      </c>
      <c r="AA26" s="72">
        <f t="shared" si="6"/>
        <v>0</v>
      </c>
      <c r="AB26" s="72">
        <f t="shared" si="6"/>
        <v>0</v>
      </c>
      <c r="AC26" s="72">
        <f t="shared" si="6"/>
        <v>0</v>
      </c>
      <c r="AD26" s="72">
        <f t="shared" si="6"/>
        <v>0</v>
      </c>
      <c r="AE26" s="72">
        <f t="shared" si="6"/>
        <v>0</v>
      </c>
      <c r="AF26" s="72">
        <f t="shared" si="6"/>
        <v>0</v>
      </c>
      <c r="AG26" s="72">
        <f t="shared" si="6"/>
        <v>0</v>
      </c>
      <c r="AH26" s="72">
        <f t="shared" si="6"/>
        <v>0</v>
      </c>
      <c r="AI26" s="72">
        <f t="shared" si="6"/>
        <v>0</v>
      </c>
      <c r="AJ26" s="72">
        <f t="shared" si="6"/>
        <v>0</v>
      </c>
      <c r="AK26" s="72">
        <f t="shared" si="6"/>
        <v>0</v>
      </c>
      <c r="AL26" s="72">
        <f t="shared" si="6"/>
        <v>0</v>
      </c>
      <c r="AM26" s="72">
        <f t="shared" si="6"/>
        <v>0</v>
      </c>
    </row>
    <row r="27" spans="1:58" ht="42" customHeight="1" x14ac:dyDescent="0.25">
      <c r="A27" s="148"/>
      <c r="B27" s="443" t="s">
        <v>100</v>
      </c>
      <c r="C27" s="72" t="s">
        <v>101</v>
      </c>
      <c r="D27" s="444" t="s">
        <v>93</v>
      </c>
      <c r="E27" s="72">
        <f t="shared" ref="E27:AM27" si="7">E74</f>
        <v>0</v>
      </c>
      <c r="F27" s="72">
        <f t="shared" si="7"/>
        <v>0</v>
      </c>
      <c r="G27" s="72">
        <f t="shared" si="7"/>
        <v>0</v>
      </c>
      <c r="H27" s="72">
        <f t="shared" si="7"/>
        <v>0</v>
      </c>
      <c r="I27" s="72">
        <f t="shared" si="7"/>
        <v>0</v>
      </c>
      <c r="J27" s="72">
        <f t="shared" si="7"/>
        <v>0</v>
      </c>
      <c r="K27" s="72">
        <f t="shared" si="7"/>
        <v>0</v>
      </c>
      <c r="L27" s="72">
        <f t="shared" si="7"/>
        <v>0</v>
      </c>
      <c r="M27" s="72">
        <f t="shared" si="7"/>
        <v>0</v>
      </c>
      <c r="N27" s="72">
        <f t="shared" si="7"/>
        <v>0</v>
      </c>
      <c r="O27" s="72">
        <f t="shared" si="7"/>
        <v>0</v>
      </c>
      <c r="P27" s="72">
        <f t="shared" si="7"/>
        <v>0</v>
      </c>
      <c r="Q27" s="72">
        <f t="shared" si="7"/>
        <v>0</v>
      </c>
      <c r="R27" s="72">
        <f t="shared" si="7"/>
        <v>0</v>
      </c>
      <c r="S27" s="72">
        <f t="shared" si="7"/>
        <v>0</v>
      </c>
      <c r="T27" s="72">
        <f t="shared" si="7"/>
        <v>0</v>
      </c>
      <c r="U27" s="72">
        <f t="shared" si="7"/>
        <v>0</v>
      </c>
      <c r="V27" s="72">
        <f t="shared" si="7"/>
        <v>0</v>
      </c>
      <c r="W27" s="72">
        <f t="shared" si="7"/>
        <v>0</v>
      </c>
      <c r="X27" s="72">
        <f t="shared" si="7"/>
        <v>0</v>
      </c>
      <c r="Y27" s="72">
        <f t="shared" si="7"/>
        <v>0</v>
      </c>
      <c r="Z27" s="72">
        <f t="shared" si="7"/>
        <v>0</v>
      </c>
      <c r="AA27" s="72">
        <f t="shared" si="7"/>
        <v>22.02</v>
      </c>
      <c r="AB27" s="72">
        <f t="shared" si="7"/>
        <v>0.65</v>
      </c>
      <c r="AC27" s="72">
        <f t="shared" si="7"/>
        <v>0</v>
      </c>
      <c r="AD27" s="72">
        <f t="shared" si="7"/>
        <v>2.7050000000000001</v>
      </c>
      <c r="AE27" s="72">
        <f t="shared" si="7"/>
        <v>0</v>
      </c>
      <c r="AF27" s="72">
        <f t="shared" si="7"/>
        <v>0</v>
      </c>
      <c r="AG27" s="72">
        <f t="shared" si="7"/>
        <v>0</v>
      </c>
      <c r="AH27" s="72">
        <f t="shared" si="7"/>
        <v>22.02</v>
      </c>
      <c r="AI27" s="72">
        <f t="shared" si="7"/>
        <v>0.65</v>
      </c>
      <c r="AJ27" s="72">
        <f t="shared" si="7"/>
        <v>0</v>
      </c>
      <c r="AK27" s="72">
        <f t="shared" si="7"/>
        <v>2.7050000000000001</v>
      </c>
      <c r="AL27" s="72">
        <f t="shared" si="7"/>
        <v>0</v>
      </c>
      <c r="AM27" s="72">
        <f t="shared" si="7"/>
        <v>0</v>
      </c>
    </row>
    <row r="28" spans="1:58" ht="42" customHeight="1" x14ac:dyDescent="0.25">
      <c r="A28" s="148"/>
      <c r="B28" s="443" t="s">
        <v>102</v>
      </c>
      <c r="C28" s="72" t="s">
        <v>103</v>
      </c>
      <c r="D28" s="444" t="s">
        <v>93</v>
      </c>
      <c r="E28" s="72">
        <f t="shared" ref="E28:AM28" si="8">E78</f>
        <v>0</v>
      </c>
      <c r="F28" s="72">
        <f t="shared" si="8"/>
        <v>0</v>
      </c>
      <c r="G28" s="72">
        <f t="shared" si="8"/>
        <v>0</v>
      </c>
      <c r="H28" s="72">
        <f t="shared" si="8"/>
        <v>0</v>
      </c>
      <c r="I28" s="72">
        <f t="shared" si="8"/>
        <v>0</v>
      </c>
      <c r="J28" s="72">
        <f t="shared" si="8"/>
        <v>0</v>
      </c>
      <c r="K28" s="72">
        <f t="shared" si="8"/>
        <v>0</v>
      </c>
      <c r="L28" s="72">
        <f t="shared" si="8"/>
        <v>0</v>
      </c>
      <c r="M28" s="72">
        <f t="shared" si="8"/>
        <v>0</v>
      </c>
      <c r="N28" s="72">
        <f t="shared" si="8"/>
        <v>0</v>
      </c>
      <c r="O28" s="72">
        <f t="shared" si="8"/>
        <v>0</v>
      </c>
      <c r="P28" s="72">
        <f t="shared" si="8"/>
        <v>0</v>
      </c>
      <c r="Q28" s="72">
        <f t="shared" si="8"/>
        <v>0</v>
      </c>
      <c r="R28" s="72">
        <f t="shared" si="8"/>
        <v>0</v>
      </c>
      <c r="S28" s="72">
        <f t="shared" si="8"/>
        <v>0</v>
      </c>
      <c r="T28" s="72">
        <f t="shared" si="8"/>
        <v>0</v>
      </c>
      <c r="U28" s="72">
        <f t="shared" si="8"/>
        <v>0</v>
      </c>
      <c r="V28" s="72">
        <f t="shared" si="8"/>
        <v>0</v>
      </c>
      <c r="W28" s="72">
        <f t="shared" si="8"/>
        <v>0</v>
      </c>
      <c r="X28" s="72">
        <f t="shared" si="8"/>
        <v>0</v>
      </c>
      <c r="Y28" s="72">
        <f t="shared" si="8"/>
        <v>0</v>
      </c>
      <c r="Z28" s="72">
        <f t="shared" si="8"/>
        <v>0</v>
      </c>
      <c r="AA28" s="72">
        <f t="shared" si="8"/>
        <v>0</v>
      </c>
      <c r="AB28" s="72">
        <f t="shared" si="8"/>
        <v>0</v>
      </c>
      <c r="AC28" s="72">
        <f t="shared" si="8"/>
        <v>0</v>
      </c>
      <c r="AD28" s="72">
        <f t="shared" si="8"/>
        <v>0</v>
      </c>
      <c r="AE28" s="72">
        <f t="shared" si="8"/>
        <v>0</v>
      </c>
      <c r="AF28" s="72">
        <f t="shared" si="8"/>
        <v>0</v>
      </c>
      <c r="AG28" s="72">
        <f t="shared" si="8"/>
        <v>0</v>
      </c>
      <c r="AH28" s="72">
        <f t="shared" si="8"/>
        <v>0</v>
      </c>
      <c r="AI28" s="72">
        <f t="shared" si="8"/>
        <v>0</v>
      </c>
      <c r="AJ28" s="72">
        <f t="shared" si="8"/>
        <v>0</v>
      </c>
      <c r="AK28" s="72">
        <f t="shared" si="8"/>
        <v>0</v>
      </c>
      <c r="AL28" s="72">
        <f t="shared" si="8"/>
        <v>0</v>
      </c>
      <c r="AM28" s="72">
        <f t="shared" si="8"/>
        <v>0</v>
      </c>
    </row>
    <row r="29" spans="1:58" ht="42" customHeight="1" x14ac:dyDescent="0.25">
      <c r="A29" s="148"/>
      <c r="B29" s="443" t="s">
        <v>104</v>
      </c>
      <c r="C29" s="72" t="s">
        <v>105</v>
      </c>
      <c r="D29" s="444" t="s">
        <v>93</v>
      </c>
      <c r="E29" s="72">
        <f t="shared" ref="E29:AM29" si="9">E79</f>
        <v>0</v>
      </c>
      <c r="F29" s="72">
        <f t="shared" si="9"/>
        <v>0</v>
      </c>
      <c r="G29" s="72">
        <f t="shared" si="9"/>
        <v>0</v>
      </c>
      <c r="H29" s="72">
        <f t="shared" si="9"/>
        <v>0</v>
      </c>
      <c r="I29" s="72">
        <f t="shared" si="9"/>
        <v>0</v>
      </c>
      <c r="J29" s="72">
        <f t="shared" si="9"/>
        <v>0</v>
      </c>
      <c r="K29" s="72">
        <f t="shared" si="9"/>
        <v>0</v>
      </c>
      <c r="L29" s="72">
        <f t="shared" si="9"/>
        <v>0</v>
      </c>
      <c r="M29" s="72">
        <f t="shared" si="9"/>
        <v>0</v>
      </c>
      <c r="N29" s="72">
        <f t="shared" si="9"/>
        <v>0</v>
      </c>
      <c r="O29" s="72">
        <f t="shared" si="9"/>
        <v>0</v>
      </c>
      <c r="P29" s="72">
        <f t="shared" si="9"/>
        <v>0</v>
      </c>
      <c r="Q29" s="72">
        <f t="shared" si="9"/>
        <v>0</v>
      </c>
      <c r="R29" s="72">
        <f t="shared" si="9"/>
        <v>0</v>
      </c>
      <c r="S29" s="72">
        <f t="shared" si="9"/>
        <v>0</v>
      </c>
      <c r="T29" s="72">
        <f t="shared" si="9"/>
        <v>0</v>
      </c>
      <c r="U29" s="72">
        <f t="shared" si="9"/>
        <v>0</v>
      </c>
      <c r="V29" s="72">
        <f t="shared" si="9"/>
        <v>0</v>
      </c>
      <c r="W29" s="72">
        <f t="shared" si="9"/>
        <v>0</v>
      </c>
      <c r="X29" s="72">
        <f t="shared" si="9"/>
        <v>0</v>
      </c>
      <c r="Y29" s="72">
        <f t="shared" si="9"/>
        <v>0</v>
      </c>
      <c r="Z29" s="72">
        <f t="shared" si="9"/>
        <v>0</v>
      </c>
      <c r="AA29" s="72">
        <f t="shared" si="9"/>
        <v>0.25</v>
      </c>
      <c r="AB29" s="72">
        <f t="shared" si="9"/>
        <v>0</v>
      </c>
      <c r="AC29" s="72">
        <f t="shared" si="9"/>
        <v>0</v>
      </c>
      <c r="AD29" s="72">
        <f t="shared" si="9"/>
        <v>0</v>
      </c>
      <c r="AE29" s="72">
        <f t="shared" si="9"/>
        <v>0</v>
      </c>
      <c r="AF29" s="72">
        <f t="shared" si="9"/>
        <v>0</v>
      </c>
      <c r="AG29" s="72">
        <f t="shared" si="9"/>
        <v>0</v>
      </c>
      <c r="AH29" s="72">
        <f t="shared" si="9"/>
        <v>0.25</v>
      </c>
      <c r="AI29" s="72">
        <f t="shared" si="9"/>
        <v>0</v>
      </c>
      <c r="AJ29" s="72">
        <f t="shared" si="9"/>
        <v>0</v>
      </c>
      <c r="AK29" s="72">
        <f t="shared" si="9"/>
        <v>0</v>
      </c>
      <c r="AL29" s="72">
        <f t="shared" si="9"/>
        <v>0</v>
      </c>
      <c r="AM29" s="72">
        <f t="shared" si="9"/>
        <v>0</v>
      </c>
    </row>
    <row r="30" spans="1:58" ht="48" customHeight="1" x14ac:dyDescent="0.25">
      <c r="A30" s="148"/>
      <c r="B30" s="440" t="s">
        <v>106</v>
      </c>
      <c r="C30" s="445" t="s">
        <v>107</v>
      </c>
      <c r="D30" s="441" t="s">
        <v>93</v>
      </c>
      <c r="E30" s="440">
        <f t="shared" ref="E30:AM30" si="10">E31+E43+E71+E74+E78+E79</f>
        <v>0</v>
      </c>
      <c r="F30" s="440">
        <f t="shared" si="10"/>
        <v>0</v>
      </c>
      <c r="G30" s="440">
        <f t="shared" si="10"/>
        <v>0</v>
      </c>
      <c r="H30" s="440">
        <f t="shared" si="10"/>
        <v>0</v>
      </c>
      <c r="I30" s="440">
        <f t="shared" si="10"/>
        <v>0</v>
      </c>
      <c r="J30" s="440">
        <f t="shared" si="10"/>
        <v>0</v>
      </c>
      <c r="K30" s="440">
        <f t="shared" si="10"/>
        <v>0</v>
      </c>
      <c r="L30" s="440">
        <f t="shared" si="10"/>
        <v>0</v>
      </c>
      <c r="M30" s="440">
        <f t="shared" si="10"/>
        <v>0</v>
      </c>
      <c r="N30" s="440">
        <f t="shared" si="10"/>
        <v>0</v>
      </c>
      <c r="O30" s="440">
        <f t="shared" si="10"/>
        <v>0</v>
      </c>
      <c r="P30" s="440">
        <f t="shared" si="10"/>
        <v>0</v>
      </c>
      <c r="Q30" s="440">
        <f t="shared" si="10"/>
        <v>0</v>
      </c>
      <c r="R30" s="440">
        <f t="shared" si="10"/>
        <v>0</v>
      </c>
      <c r="S30" s="440">
        <f t="shared" si="10"/>
        <v>0</v>
      </c>
      <c r="T30" s="440">
        <f t="shared" si="10"/>
        <v>0</v>
      </c>
      <c r="U30" s="440">
        <f t="shared" si="10"/>
        <v>0</v>
      </c>
      <c r="V30" s="440">
        <f t="shared" si="10"/>
        <v>0</v>
      </c>
      <c r="W30" s="440">
        <f t="shared" si="10"/>
        <v>0</v>
      </c>
      <c r="X30" s="440">
        <f t="shared" si="10"/>
        <v>0</v>
      </c>
      <c r="Y30" s="440">
        <f t="shared" si="10"/>
        <v>0</v>
      </c>
      <c r="Z30" s="440">
        <f t="shared" si="10"/>
        <v>0</v>
      </c>
      <c r="AA30" s="440">
        <f t="shared" si="10"/>
        <v>28.765000000000001</v>
      </c>
      <c r="AB30" s="440">
        <f t="shared" si="10"/>
        <v>0.65</v>
      </c>
      <c r="AC30" s="440">
        <f t="shared" si="10"/>
        <v>0</v>
      </c>
      <c r="AD30" s="440">
        <f t="shared" si="10"/>
        <v>2.7050000000000001</v>
      </c>
      <c r="AE30" s="440">
        <f t="shared" si="10"/>
        <v>0</v>
      </c>
      <c r="AF30" s="440">
        <f t="shared" si="10"/>
        <v>0</v>
      </c>
      <c r="AG30" s="440">
        <f t="shared" si="10"/>
        <v>0</v>
      </c>
      <c r="AH30" s="440">
        <f t="shared" si="10"/>
        <v>28.765000000000001</v>
      </c>
      <c r="AI30" s="440">
        <f t="shared" si="10"/>
        <v>0.65</v>
      </c>
      <c r="AJ30" s="440">
        <f t="shared" si="10"/>
        <v>0</v>
      </c>
      <c r="AK30" s="440">
        <f t="shared" si="10"/>
        <v>2.7050000000000001</v>
      </c>
      <c r="AL30" s="440">
        <f t="shared" si="10"/>
        <v>0</v>
      </c>
      <c r="AM30" s="440">
        <f t="shared" si="10"/>
        <v>0</v>
      </c>
    </row>
    <row r="31" spans="1:58" ht="48" customHeight="1" x14ac:dyDescent="0.25">
      <c r="A31" s="148"/>
      <c r="B31" s="440" t="s">
        <v>108</v>
      </c>
      <c r="C31" s="445" t="s">
        <v>109</v>
      </c>
      <c r="D31" s="441" t="s">
        <v>93</v>
      </c>
      <c r="E31" s="440">
        <f t="shared" ref="E31:AM31" si="11">E32+E36+E39+E40</f>
        <v>0</v>
      </c>
      <c r="F31" s="440">
        <f t="shared" si="11"/>
        <v>0</v>
      </c>
      <c r="G31" s="440">
        <f t="shared" si="11"/>
        <v>0</v>
      </c>
      <c r="H31" s="440">
        <f t="shared" si="11"/>
        <v>0</v>
      </c>
      <c r="I31" s="440">
        <f t="shared" si="11"/>
        <v>0</v>
      </c>
      <c r="J31" s="440">
        <f t="shared" si="11"/>
        <v>0</v>
      </c>
      <c r="K31" s="440">
        <f t="shared" si="11"/>
        <v>0</v>
      </c>
      <c r="L31" s="440">
        <f t="shared" si="11"/>
        <v>0</v>
      </c>
      <c r="M31" s="440">
        <f t="shared" si="11"/>
        <v>0</v>
      </c>
      <c r="N31" s="440">
        <f t="shared" si="11"/>
        <v>0</v>
      </c>
      <c r="O31" s="440">
        <f t="shared" si="11"/>
        <v>0</v>
      </c>
      <c r="P31" s="440">
        <f t="shared" si="11"/>
        <v>0</v>
      </c>
      <c r="Q31" s="440">
        <f t="shared" si="11"/>
        <v>0</v>
      </c>
      <c r="R31" s="440">
        <f t="shared" si="11"/>
        <v>0</v>
      </c>
      <c r="S31" s="440">
        <f t="shared" si="11"/>
        <v>0</v>
      </c>
      <c r="T31" s="440">
        <f t="shared" si="11"/>
        <v>0</v>
      </c>
      <c r="U31" s="440">
        <f t="shared" si="11"/>
        <v>0</v>
      </c>
      <c r="V31" s="440">
        <f t="shared" si="11"/>
        <v>0</v>
      </c>
      <c r="W31" s="440">
        <f t="shared" si="11"/>
        <v>0</v>
      </c>
      <c r="X31" s="440">
        <f t="shared" si="11"/>
        <v>0</v>
      </c>
      <c r="Y31" s="440">
        <f t="shared" si="11"/>
        <v>0</v>
      </c>
      <c r="Z31" s="440">
        <f t="shared" si="11"/>
        <v>0</v>
      </c>
      <c r="AA31" s="440">
        <f t="shared" si="11"/>
        <v>0</v>
      </c>
      <c r="AB31" s="440">
        <f t="shared" si="11"/>
        <v>0</v>
      </c>
      <c r="AC31" s="440">
        <f t="shared" si="11"/>
        <v>0</v>
      </c>
      <c r="AD31" s="440">
        <f t="shared" si="11"/>
        <v>0</v>
      </c>
      <c r="AE31" s="440">
        <f t="shared" si="11"/>
        <v>0</v>
      </c>
      <c r="AF31" s="440">
        <f t="shared" si="11"/>
        <v>0</v>
      </c>
      <c r="AG31" s="440">
        <f t="shared" si="11"/>
        <v>0</v>
      </c>
      <c r="AH31" s="440">
        <f t="shared" si="11"/>
        <v>0</v>
      </c>
      <c r="AI31" s="440">
        <f t="shared" si="11"/>
        <v>0</v>
      </c>
      <c r="AJ31" s="440">
        <f t="shared" si="11"/>
        <v>0</v>
      </c>
      <c r="AK31" s="440">
        <f t="shared" si="11"/>
        <v>0</v>
      </c>
      <c r="AL31" s="440">
        <f t="shared" si="11"/>
        <v>0</v>
      </c>
      <c r="AM31" s="440">
        <f t="shared" si="11"/>
        <v>0</v>
      </c>
    </row>
    <row r="32" spans="1:58" ht="48" customHeight="1" x14ac:dyDescent="0.25">
      <c r="A32" s="148"/>
      <c r="B32" s="445" t="s">
        <v>110</v>
      </c>
      <c r="C32" s="445" t="s">
        <v>111</v>
      </c>
      <c r="D32" s="441" t="s">
        <v>93</v>
      </c>
      <c r="E32" s="481">
        <f t="shared" ref="E32:AM32" si="12">E33+E34+E35</f>
        <v>0</v>
      </c>
      <c r="F32" s="440">
        <f t="shared" si="12"/>
        <v>0</v>
      </c>
      <c r="G32" s="440">
        <f t="shared" si="12"/>
        <v>0</v>
      </c>
      <c r="H32" s="440">
        <f t="shared" si="12"/>
        <v>0</v>
      </c>
      <c r="I32" s="440">
        <f t="shared" si="12"/>
        <v>0</v>
      </c>
      <c r="J32" s="440">
        <f t="shared" si="12"/>
        <v>0</v>
      </c>
      <c r="K32" s="440">
        <f t="shared" si="12"/>
        <v>0</v>
      </c>
      <c r="L32" s="440">
        <f t="shared" si="12"/>
        <v>0</v>
      </c>
      <c r="M32" s="440">
        <f t="shared" si="12"/>
        <v>0</v>
      </c>
      <c r="N32" s="440">
        <f t="shared" si="12"/>
        <v>0</v>
      </c>
      <c r="O32" s="440">
        <f t="shared" si="12"/>
        <v>0</v>
      </c>
      <c r="P32" s="440">
        <f t="shared" si="12"/>
        <v>0</v>
      </c>
      <c r="Q32" s="440">
        <f t="shared" si="12"/>
        <v>0</v>
      </c>
      <c r="R32" s="440">
        <f t="shared" si="12"/>
        <v>0</v>
      </c>
      <c r="S32" s="440">
        <f t="shared" si="12"/>
        <v>0</v>
      </c>
      <c r="T32" s="440">
        <f t="shared" si="12"/>
        <v>0</v>
      </c>
      <c r="U32" s="440">
        <f t="shared" si="12"/>
        <v>0</v>
      </c>
      <c r="V32" s="440">
        <f t="shared" si="12"/>
        <v>0</v>
      </c>
      <c r="W32" s="440">
        <f t="shared" si="12"/>
        <v>0</v>
      </c>
      <c r="X32" s="440">
        <f t="shared" si="12"/>
        <v>0</v>
      </c>
      <c r="Y32" s="440">
        <f t="shared" si="12"/>
        <v>0</v>
      </c>
      <c r="Z32" s="440">
        <f t="shared" si="12"/>
        <v>0</v>
      </c>
      <c r="AA32" s="440">
        <f t="shared" si="12"/>
        <v>0</v>
      </c>
      <c r="AB32" s="440">
        <f t="shared" si="12"/>
        <v>0</v>
      </c>
      <c r="AC32" s="440">
        <f t="shared" si="12"/>
        <v>0</v>
      </c>
      <c r="AD32" s="440">
        <f t="shared" si="12"/>
        <v>0</v>
      </c>
      <c r="AE32" s="440">
        <f t="shared" si="12"/>
        <v>0</v>
      </c>
      <c r="AF32" s="440">
        <f t="shared" si="12"/>
        <v>0</v>
      </c>
      <c r="AG32" s="440">
        <f t="shared" si="12"/>
        <v>0</v>
      </c>
      <c r="AH32" s="440">
        <f t="shared" si="12"/>
        <v>0</v>
      </c>
      <c r="AI32" s="440">
        <f t="shared" si="12"/>
        <v>0</v>
      </c>
      <c r="AJ32" s="440">
        <f t="shared" si="12"/>
        <v>0</v>
      </c>
      <c r="AK32" s="440">
        <f t="shared" si="12"/>
        <v>0</v>
      </c>
      <c r="AL32" s="440">
        <f t="shared" si="12"/>
        <v>0</v>
      </c>
      <c r="AM32" s="440">
        <f t="shared" si="12"/>
        <v>0</v>
      </c>
    </row>
    <row r="33" spans="1:40" ht="42" customHeight="1" x14ac:dyDescent="0.25">
      <c r="A33" s="148"/>
      <c r="B33" s="446" t="s">
        <v>112</v>
      </c>
      <c r="C33" s="447" t="s">
        <v>113</v>
      </c>
      <c r="D33" s="72" t="s">
        <v>93</v>
      </c>
      <c r="E33" s="326">
        <v>0</v>
      </c>
      <c r="F33" s="326">
        <v>0</v>
      </c>
      <c r="G33" s="326">
        <v>0</v>
      </c>
      <c r="H33" s="326">
        <v>0</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c r="AE33" s="326">
        <v>0</v>
      </c>
      <c r="AF33" s="326">
        <v>0</v>
      </c>
      <c r="AG33" s="326">
        <v>0</v>
      </c>
      <c r="AH33" s="326">
        <v>0</v>
      </c>
      <c r="AI33" s="326">
        <v>0</v>
      </c>
      <c r="AJ33" s="326">
        <v>0</v>
      </c>
      <c r="AK33" s="326">
        <v>0</v>
      </c>
      <c r="AL33" s="326">
        <v>0</v>
      </c>
      <c r="AM33" s="326">
        <v>0</v>
      </c>
    </row>
    <row r="34" spans="1:40" ht="42" customHeight="1" x14ac:dyDescent="0.25">
      <c r="A34" s="148"/>
      <c r="B34" s="446" t="s">
        <v>114</v>
      </c>
      <c r="C34" s="447" t="s">
        <v>115</v>
      </c>
      <c r="D34" s="72" t="s">
        <v>93</v>
      </c>
      <c r="E34" s="326">
        <v>0</v>
      </c>
      <c r="F34" s="326">
        <v>0</v>
      </c>
      <c r="G34" s="326">
        <v>0</v>
      </c>
      <c r="H34" s="326">
        <v>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c r="AG34" s="326">
        <v>0</v>
      </c>
      <c r="AH34" s="326">
        <v>0</v>
      </c>
      <c r="AI34" s="326">
        <v>0</v>
      </c>
      <c r="AJ34" s="326">
        <v>0</v>
      </c>
      <c r="AK34" s="326">
        <v>0</v>
      </c>
      <c r="AL34" s="326">
        <v>0</v>
      </c>
      <c r="AM34" s="326">
        <v>0</v>
      </c>
    </row>
    <row r="35" spans="1:40" s="187" customFormat="1" ht="42" customHeight="1" x14ac:dyDescent="0.25">
      <c r="A35" s="148"/>
      <c r="B35" s="446" t="s">
        <v>116</v>
      </c>
      <c r="C35" s="447" t="s">
        <v>117</v>
      </c>
      <c r="D35" s="72" t="s">
        <v>93</v>
      </c>
      <c r="E35" s="326">
        <v>0</v>
      </c>
      <c r="F35" s="326">
        <v>0</v>
      </c>
      <c r="G35" s="326">
        <v>0</v>
      </c>
      <c r="H35" s="326">
        <v>0</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c r="AE35" s="326">
        <v>0</v>
      </c>
      <c r="AF35" s="326">
        <v>0</v>
      </c>
      <c r="AG35" s="326">
        <v>0</v>
      </c>
      <c r="AH35" s="326">
        <v>0</v>
      </c>
      <c r="AI35" s="326">
        <v>0</v>
      </c>
      <c r="AJ35" s="326">
        <v>0</v>
      </c>
      <c r="AK35" s="326">
        <v>0</v>
      </c>
      <c r="AL35" s="326">
        <v>0</v>
      </c>
      <c r="AM35" s="326">
        <v>0</v>
      </c>
      <c r="AN35" s="148"/>
    </row>
    <row r="36" spans="1:40" s="187" customFormat="1" ht="48" customHeight="1" x14ac:dyDescent="0.25">
      <c r="A36" s="148"/>
      <c r="B36" s="440" t="s">
        <v>118</v>
      </c>
      <c r="C36" s="445" t="s">
        <v>119</v>
      </c>
      <c r="D36" s="440" t="s">
        <v>93</v>
      </c>
      <c r="E36" s="398">
        <f t="shared" ref="E36:AM36" si="13">E37+E38</f>
        <v>0</v>
      </c>
      <c r="F36" s="398">
        <f t="shared" si="13"/>
        <v>0</v>
      </c>
      <c r="G36" s="398">
        <f t="shared" si="13"/>
        <v>0</v>
      </c>
      <c r="H36" s="398">
        <f t="shared" si="13"/>
        <v>0</v>
      </c>
      <c r="I36" s="398">
        <f t="shared" si="13"/>
        <v>0</v>
      </c>
      <c r="J36" s="398">
        <f t="shared" si="13"/>
        <v>0</v>
      </c>
      <c r="K36" s="398">
        <f t="shared" si="13"/>
        <v>0</v>
      </c>
      <c r="L36" s="398">
        <f t="shared" si="13"/>
        <v>0</v>
      </c>
      <c r="M36" s="398">
        <f t="shared" si="13"/>
        <v>0</v>
      </c>
      <c r="N36" s="398">
        <f t="shared" si="13"/>
        <v>0</v>
      </c>
      <c r="O36" s="398">
        <f t="shared" si="13"/>
        <v>0</v>
      </c>
      <c r="P36" s="398">
        <f t="shared" si="13"/>
        <v>0</v>
      </c>
      <c r="Q36" s="398">
        <f t="shared" si="13"/>
        <v>0</v>
      </c>
      <c r="R36" s="398">
        <f t="shared" si="13"/>
        <v>0</v>
      </c>
      <c r="S36" s="398">
        <f t="shared" si="13"/>
        <v>0</v>
      </c>
      <c r="T36" s="398">
        <f t="shared" si="13"/>
        <v>0</v>
      </c>
      <c r="U36" s="398">
        <f t="shared" si="13"/>
        <v>0</v>
      </c>
      <c r="V36" s="398">
        <f t="shared" si="13"/>
        <v>0</v>
      </c>
      <c r="W36" s="398">
        <f t="shared" si="13"/>
        <v>0</v>
      </c>
      <c r="X36" s="398">
        <f t="shared" si="13"/>
        <v>0</v>
      </c>
      <c r="Y36" s="398">
        <f t="shared" si="13"/>
        <v>0</v>
      </c>
      <c r="Z36" s="398">
        <f t="shared" si="13"/>
        <v>0</v>
      </c>
      <c r="AA36" s="398">
        <f t="shared" si="13"/>
        <v>0</v>
      </c>
      <c r="AB36" s="398">
        <f t="shared" si="13"/>
        <v>0</v>
      </c>
      <c r="AC36" s="398">
        <f t="shared" si="13"/>
        <v>0</v>
      </c>
      <c r="AD36" s="398">
        <f t="shared" si="13"/>
        <v>0</v>
      </c>
      <c r="AE36" s="398">
        <f t="shared" si="13"/>
        <v>0</v>
      </c>
      <c r="AF36" s="398">
        <f t="shared" si="13"/>
        <v>0</v>
      </c>
      <c r="AG36" s="398">
        <f t="shared" si="13"/>
        <v>0</v>
      </c>
      <c r="AH36" s="398">
        <f t="shared" si="13"/>
        <v>0</v>
      </c>
      <c r="AI36" s="398">
        <f t="shared" si="13"/>
        <v>0</v>
      </c>
      <c r="AJ36" s="398">
        <f t="shared" si="13"/>
        <v>0</v>
      </c>
      <c r="AK36" s="398">
        <f t="shared" si="13"/>
        <v>0</v>
      </c>
      <c r="AL36" s="398">
        <f t="shared" si="13"/>
        <v>0</v>
      </c>
      <c r="AM36" s="398">
        <f t="shared" si="13"/>
        <v>0</v>
      </c>
      <c r="AN36" s="148"/>
    </row>
    <row r="37" spans="1:40" ht="42" customHeight="1" x14ac:dyDescent="0.25">
      <c r="A37" s="148"/>
      <c r="B37" s="447" t="s">
        <v>120</v>
      </c>
      <c r="C37" s="447" t="s">
        <v>121</v>
      </c>
      <c r="D37" s="72" t="s">
        <v>93</v>
      </c>
      <c r="E37" s="326">
        <v>0</v>
      </c>
      <c r="F37" s="326">
        <v>0</v>
      </c>
      <c r="G37" s="326">
        <v>0</v>
      </c>
      <c r="H37" s="326">
        <v>0</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c r="AE37" s="326">
        <v>0</v>
      </c>
      <c r="AF37" s="326">
        <v>0</v>
      </c>
      <c r="AG37" s="326">
        <f>Z37</f>
        <v>0</v>
      </c>
      <c r="AH37" s="326">
        <f t="shared" ref="AH37:AM38" si="14">AA37</f>
        <v>0</v>
      </c>
      <c r="AI37" s="326">
        <f t="shared" si="14"/>
        <v>0</v>
      </c>
      <c r="AJ37" s="326">
        <f t="shared" si="14"/>
        <v>0</v>
      </c>
      <c r="AK37" s="326">
        <f t="shared" si="14"/>
        <v>0</v>
      </c>
      <c r="AL37" s="326">
        <f t="shared" si="14"/>
        <v>0</v>
      </c>
      <c r="AM37" s="326">
        <f t="shared" si="14"/>
        <v>0</v>
      </c>
    </row>
    <row r="38" spans="1:40" ht="42" customHeight="1" x14ac:dyDescent="0.25">
      <c r="A38" s="148"/>
      <c r="B38" s="446" t="s">
        <v>122</v>
      </c>
      <c r="C38" s="447" t="s">
        <v>123</v>
      </c>
      <c r="D38" s="72" t="s">
        <v>93</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c r="AE38" s="326">
        <v>0</v>
      </c>
      <c r="AF38" s="326">
        <v>0</v>
      </c>
      <c r="AG38" s="326">
        <f>Z38</f>
        <v>0</v>
      </c>
      <c r="AH38" s="326">
        <f t="shared" si="14"/>
        <v>0</v>
      </c>
      <c r="AI38" s="326">
        <f t="shared" si="14"/>
        <v>0</v>
      </c>
      <c r="AJ38" s="326">
        <f t="shared" si="14"/>
        <v>0</v>
      </c>
      <c r="AK38" s="326">
        <f t="shared" si="14"/>
        <v>0</v>
      </c>
      <c r="AL38" s="326">
        <f t="shared" si="14"/>
        <v>0</v>
      </c>
      <c r="AM38" s="326">
        <f t="shared" si="14"/>
        <v>0</v>
      </c>
    </row>
    <row r="39" spans="1:40" ht="48" customHeight="1" x14ac:dyDescent="0.25">
      <c r="A39" s="148"/>
      <c r="B39" s="440" t="s">
        <v>124</v>
      </c>
      <c r="C39" s="440" t="s">
        <v>125</v>
      </c>
      <c r="D39" s="440" t="s">
        <v>93</v>
      </c>
      <c r="E39" s="396">
        <v>0</v>
      </c>
      <c r="F39" s="396">
        <v>0</v>
      </c>
      <c r="G39" s="396">
        <v>0</v>
      </c>
      <c r="H39" s="396">
        <v>0</v>
      </c>
      <c r="I39" s="396">
        <v>0</v>
      </c>
      <c r="J39" s="396">
        <v>0</v>
      </c>
      <c r="K39" s="396">
        <v>0</v>
      </c>
      <c r="L39" s="396">
        <v>0</v>
      </c>
      <c r="M39" s="396">
        <v>0</v>
      </c>
      <c r="N39" s="396">
        <v>0</v>
      </c>
      <c r="O39" s="396">
        <v>0</v>
      </c>
      <c r="P39" s="396">
        <v>0</v>
      </c>
      <c r="Q39" s="396">
        <v>0</v>
      </c>
      <c r="R39" s="396">
        <v>0</v>
      </c>
      <c r="S39" s="396">
        <v>0</v>
      </c>
      <c r="T39" s="396">
        <v>0</v>
      </c>
      <c r="U39" s="396">
        <v>0</v>
      </c>
      <c r="V39" s="396">
        <v>0</v>
      </c>
      <c r="W39" s="396">
        <v>0</v>
      </c>
      <c r="X39" s="396">
        <v>0</v>
      </c>
      <c r="Y39" s="396">
        <v>0</v>
      </c>
      <c r="Z39" s="396">
        <v>0</v>
      </c>
      <c r="AA39" s="396">
        <v>0</v>
      </c>
      <c r="AB39" s="396">
        <v>0</v>
      </c>
      <c r="AC39" s="396">
        <v>0</v>
      </c>
      <c r="AD39" s="396">
        <v>0</v>
      </c>
      <c r="AE39" s="396">
        <v>0</v>
      </c>
      <c r="AF39" s="396">
        <v>0</v>
      </c>
      <c r="AG39" s="396">
        <v>0</v>
      </c>
      <c r="AH39" s="396">
        <v>0</v>
      </c>
      <c r="AI39" s="396">
        <v>0</v>
      </c>
      <c r="AJ39" s="396">
        <v>0</v>
      </c>
      <c r="AK39" s="396">
        <v>0</v>
      </c>
      <c r="AL39" s="396">
        <v>0</v>
      </c>
      <c r="AM39" s="396">
        <v>0</v>
      </c>
    </row>
    <row r="40" spans="1:40" ht="48" customHeight="1" x14ac:dyDescent="0.25">
      <c r="A40" s="148"/>
      <c r="B40" s="408" t="s">
        <v>126</v>
      </c>
      <c r="C40" s="440" t="s">
        <v>127</v>
      </c>
      <c r="D40" s="440" t="s">
        <v>93</v>
      </c>
      <c r="E40" s="396">
        <f t="shared" ref="E40:AM40" si="15">E41+E42</f>
        <v>0</v>
      </c>
      <c r="F40" s="396">
        <f t="shared" si="15"/>
        <v>0</v>
      </c>
      <c r="G40" s="396">
        <f t="shared" si="15"/>
        <v>0</v>
      </c>
      <c r="H40" s="396">
        <f t="shared" si="15"/>
        <v>0</v>
      </c>
      <c r="I40" s="396">
        <f t="shared" si="15"/>
        <v>0</v>
      </c>
      <c r="J40" s="396">
        <f t="shared" si="15"/>
        <v>0</v>
      </c>
      <c r="K40" s="396">
        <f t="shared" si="15"/>
        <v>0</v>
      </c>
      <c r="L40" s="396">
        <f t="shared" si="15"/>
        <v>0</v>
      </c>
      <c r="M40" s="396">
        <f t="shared" si="15"/>
        <v>0</v>
      </c>
      <c r="N40" s="396">
        <f t="shared" si="15"/>
        <v>0</v>
      </c>
      <c r="O40" s="396">
        <f t="shared" si="15"/>
        <v>0</v>
      </c>
      <c r="P40" s="396">
        <f t="shared" si="15"/>
        <v>0</v>
      </c>
      <c r="Q40" s="396">
        <f t="shared" si="15"/>
        <v>0</v>
      </c>
      <c r="R40" s="396">
        <f t="shared" si="15"/>
        <v>0</v>
      </c>
      <c r="S40" s="396">
        <f t="shared" si="15"/>
        <v>0</v>
      </c>
      <c r="T40" s="396">
        <f t="shared" si="15"/>
        <v>0</v>
      </c>
      <c r="U40" s="396">
        <f t="shared" si="15"/>
        <v>0</v>
      </c>
      <c r="V40" s="396">
        <f t="shared" si="15"/>
        <v>0</v>
      </c>
      <c r="W40" s="396">
        <f t="shared" si="15"/>
        <v>0</v>
      </c>
      <c r="X40" s="396">
        <f t="shared" si="15"/>
        <v>0</v>
      </c>
      <c r="Y40" s="396">
        <f t="shared" si="15"/>
        <v>0</v>
      </c>
      <c r="Z40" s="396">
        <f t="shared" si="15"/>
        <v>0</v>
      </c>
      <c r="AA40" s="396">
        <f t="shared" si="15"/>
        <v>0</v>
      </c>
      <c r="AB40" s="396">
        <f t="shared" si="15"/>
        <v>0</v>
      </c>
      <c r="AC40" s="396">
        <f t="shared" si="15"/>
        <v>0</v>
      </c>
      <c r="AD40" s="396">
        <f t="shared" si="15"/>
        <v>0</v>
      </c>
      <c r="AE40" s="396">
        <f t="shared" si="15"/>
        <v>0</v>
      </c>
      <c r="AF40" s="396">
        <f t="shared" si="15"/>
        <v>0</v>
      </c>
      <c r="AG40" s="396">
        <f t="shared" si="15"/>
        <v>0</v>
      </c>
      <c r="AH40" s="396">
        <f t="shared" si="15"/>
        <v>0</v>
      </c>
      <c r="AI40" s="396">
        <f t="shared" si="15"/>
        <v>0</v>
      </c>
      <c r="AJ40" s="396">
        <f t="shared" si="15"/>
        <v>0</v>
      </c>
      <c r="AK40" s="396">
        <f t="shared" si="15"/>
        <v>0</v>
      </c>
      <c r="AL40" s="396">
        <f t="shared" si="15"/>
        <v>0</v>
      </c>
      <c r="AM40" s="396">
        <f t="shared" si="15"/>
        <v>0</v>
      </c>
    </row>
    <row r="41" spans="1:40" ht="42" customHeight="1" x14ac:dyDescent="0.25">
      <c r="A41" s="148"/>
      <c r="B41" s="450" t="s">
        <v>286</v>
      </c>
      <c r="C41" s="72" t="s">
        <v>287</v>
      </c>
      <c r="D41" s="72" t="s">
        <v>93</v>
      </c>
      <c r="E41" s="326">
        <v>0</v>
      </c>
      <c r="F41" s="326">
        <v>0</v>
      </c>
      <c r="G41" s="326">
        <v>0</v>
      </c>
      <c r="H41" s="326">
        <v>0</v>
      </c>
      <c r="I41" s="326">
        <v>0</v>
      </c>
      <c r="J41" s="326">
        <v>0</v>
      </c>
      <c r="K41" s="326">
        <v>0</v>
      </c>
      <c r="L41" s="326">
        <v>0</v>
      </c>
      <c r="M41" s="326">
        <v>0</v>
      </c>
      <c r="N41" s="326">
        <v>0</v>
      </c>
      <c r="O41" s="326">
        <v>0</v>
      </c>
      <c r="P41" s="326">
        <v>0</v>
      </c>
      <c r="Q41" s="326">
        <v>0</v>
      </c>
      <c r="R41" s="326">
        <v>0</v>
      </c>
      <c r="S41" s="326">
        <v>0</v>
      </c>
      <c r="T41" s="326">
        <v>0</v>
      </c>
      <c r="U41" s="326">
        <v>0</v>
      </c>
      <c r="V41" s="326">
        <v>0</v>
      </c>
      <c r="W41" s="326">
        <v>0</v>
      </c>
      <c r="X41" s="326">
        <v>0</v>
      </c>
      <c r="Y41" s="326">
        <v>0</v>
      </c>
      <c r="Z41" s="326">
        <v>0</v>
      </c>
      <c r="AA41" s="326">
        <v>0</v>
      </c>
      <c r="AB41" s="326">
        <v>0</v>
      </c>
      <c r="AC41" s="326">
        <v>0</v>
      </c>
      <c r="AD41" s="326">
        <v>0</v>
      </c>
      <c r="AE41" s="326">
        <v>0</v>
      </c>
      <c r="AF41" s="326">
        <v>0</v>
      </c>
      <c r="AG41" s="326">
        <v>0</v>
      </c>
      <c r="AH41" s="326">
        <v>0</v>
      </c>
      <c r="AI41" s="326">
        <v>0</v>
      </c>
      <c r="AJ41" s="326">
        <v>0</v>
      </c>
      <c r="AK41" s="326">
        <v>0</v>
      </c>
      <c r="AL41" s="326">
        <v>0</v>
      </c>
      <c r="AM41" s="326">
        <v>0</v>
      </c>
    </row>
    <row r="42" spans="1:40" ht="42" customHeight="1" x14ac:dyDescent="0.25">
      <c r="A42" s="148"/>
      <c r="B42" s="421" t="s">
        <v>128</v>
      </c>
      <c r="C42" s="422" t="s">
        <v>129</v>
      </c>
      <c r="D42" s="444" t="s">
        <v>93</v>
      </c>
      <c r="E42" s="326">
        <v>0</v>
      </c>
      <c r="F42" s="326">
        <v>0</v>
      </c>
      <c r="G42" s="326">
        <v>0</v>
      </c>
      <c r="H42" s="326">
        <v>0</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c r="AE42" s="326">
        <v>0</v>
      </c>
      <c r="AF42" s="326">
        <v>0</v>
      </c>
      <c r="AG42" s="326">
        <v>0</v>
      </c>
      <c r="AH42" s="326">
        <v>0</v>
      </c>
      <c r="AI42" s="326">
        <v>0</v>
      </c>
      <c r="AJ42" s="326">
        <v>0</v>
      </c>
      <c r="AK42" s="326">
        <v>0</v>
      </c>
      <c r="AL42" s="326">
        <v>0</v>
      </c>
      <c r="AM42" s="326">
        <v>0</v>
      </c>
    </row>
    <row r="43" spans="1:40" ht="48" customHeight="1" x14ac:dyDescent="0.25">
      <c r="A43" s="148"/>
      <c r="B43" s="394" t="s">
        <v>130</v>
      </c>
      <c r="C43" s="395" t="s">
        <v>131</v>
      </c>
      <c r="D43" s="441" t="s">
        <v>93</v>
      </c>
      <c r="E43" s="396">
        <f t="shared" ref="E43:AM43" si="16">E44+E54+E58+E68</f>
        <v>0</v>
      </c>
      <c r="F43" s="396">
        <f t="shared" si="16"/>
        <v>0</v>
      </c>
      <c r="G43" s="396">
        <f t="shared" si="16"/>
        <v>0</v>
      </c>
      <c r="H43" s="396">
        <f t="shared" si="16"/>
        <v>0</v>
      </c>
      <c r="I43" s="396">
        <f t="shared" si="16"/>
        <v>0</v>
      </c>
      <c r="J43" s="396">
        <f t="shared" si="16"/>
        <v>0</v>
      </c>
      <c r="K43" s="396">
        <f t="shared" si="16"/>
        <v>0</v>
      </c>
      <c r="L43" s="396">
        <f t="shared" si="16"/>
        <v>0</v>
      </c>
      <c r="M43" s="396">
        <f t="shared" si="16"/>
        <v>0</v>
      </c>
      <c r="N43" s="396">
        <f t="shared" si="16"/>
        <v>0</v>
      </c>
      <c r="O43" s="396">
        <f t="shared" si="16"/>
        <v>0</v>
      </c>
      <c r="P43" s="396">
        <f t="shared" si="16"/>
        <v>0</v>
      </c>
      <c r="Q43" s="396">
        <f t="shared" si="16"/>
        <v>0</v>
      </c>
      <c r="R43" s="396">
        <f t="shared" si="16"/>
        <v>0</v>
      </c>
      <c r="S43" s="396">
        <f t="shared" si="16"/>
        <v>0</v>
      </c>
      <c r="T43" s="396">
        <f t="shared" si="16"/>
        <v>0</v>
      </c>
      <c r="U43" s="396">
        <f t="shared" si="16"/>
        <v>0</v>
      </c>
      <c r="V43" s="396">
        <f t="shared" si="16"/>
        <v>0</v>
      </c>
      <c r="W43" s="396">
        <f t="shared" si="16"/>
        <v>0</v>
      </c>
      <c r="X43" s="396">
        <f t="shared" si="16"/>
        <v>0</v>
      </c>
      <c r="Y43" s="396">
        <f t="shared" si="16"/>
        <v>0</v>
      </c>
      <c r="Z43" s="396">
        <f t="shared" si="16"/>
        <v>0</v>
      </c>
      <c r="AA43" s="396">
        <f t="shared" si="16"/>
        <v>6.495000000000001</v>
      </c>
      <c r="AB43" s="396">
        <f t="shared" si="16"/>
        <v>0</v>
      </c>
      <c r="AC43" s="396">
        <f t="shared" si="16"/>
        <v>0</v>
      </c>
      <c r="AD43" s="396">
        <f t="shared" si="16"/>
        <v>0</v>
      </c>
      <c r="AE43" s="396">
        <f t="shared" si="16"/>
        <v>0</v>
      </c>
      <c r="AF43" s="396">
        <f t="shared" si="16"/>
        <v>0</v>
      </c>
      <c r="AG43" s="396">
        <f t="shared" si="16"/>
        <v>0</v>
      </c>
      <c r="AH43" s="396">
        <f t="shared" si="16"/>
        <v>6.495000000000001</v>
      </c>
      <c r="AI43" s="396">
        <f t="shared" si="16"/>
        <v>0</v>
      </c>
      <c r="AJ43" s="396">
        <f t="shared" si="16"/>
        <v>0</v>
      </c>
      <c r="AK43" s="396">
        <f t="shared" si="16"/>
        <v>0</v>
      </c>
      <c r="AL43" s="396">
        <f t="shared" si="16"/>
        <v>0</v>
      </c>
      <c r="AM43" s="396">
        <f t="shared" si="16"/>
        <v>0</v>
      </c>
    </row>
    <row r="44" spans="1:40" ht="48" customHeight="1" x14ac:dyDescent="0.25">
      <c r="A44" s="148"/>
      <c r="B44" s="394" t="s">
        <v>132</v>
      </c>
      <c r="C44" s="395" t="s">
        <v>133</v>
      </c>
      <c r="D44" s="394" t="s">
        <v>93</v>
      </c>
      <c r="E44" s="396">
        <f t="shared" ref="E44:AM44" si="17">E45+E48</f>
        <v>0</v>
      </c>
      <c r="F44" s="396">
        <f t="shared" si="17"/>
        <v>0</v>
      </c>
      <c r="G44" s="396">
        <f t="shared" si="17"/>
        <v>0</v>
      </c>
      <c r="H44" s="396">
        <f t="shared" si="17"/>
        <v>0</v>
      </c>
      <c r="I44" s="396">
        <f t="shared" si="17"/>
        <v>0</v>
      </c>
      <c r="J44" s="396">
        <f t="shared" si="17"/>
        <v>0</v>
      </c>
      <c r="K44" s="396">
        <f t="shared" si="17"/>
        <v>0</v>
      </c>
      <c r="L44" s="396">
        <f t="shared" si="17"/>
        <v>0</v>
      </c>
      <c r="M44" s="396">
        <f t="shared" si="17"/>
        <v>0</v>
      </c>
      <c r="N44" s="396">
        <f t="shared" si="17"/>
        <v>0</v>
      </c>
      <c r="O44" s="396">
        <f t="shared" si="17"/>
        <v>0</v>
      </c>
      <c r="P44" s="396">
        <f t="shared" si="17"/>
        <v>0</v>
      </c>
      <c r="Q44" s="396">
        <f t="shared" si="17"/>
        <v>0</v>
      </c>
      <c r="R44" s="396">
        <f t="shared" si="17"/>
        <v>0</v>
      </c>
      <c r="S44" s="396">
        <f t="shared" si="17"/>
        <v>0</v>
      </c>
      <c r="T44" s="396">
        <f t="shared" si="17"/>
        <v>0</v>
      </c>
      <c r="U44" s="396">
        <f t="shared" si="17"/>
        <v>0</v>
      </c>
      <c r="V44" s="396">
        <f t="shared" si="17"/>
        <v>0</v>
      </c>
      <c r="W44" s="396">
        <f t="shared" si="17"/>
        <v>0</v>
      </c>
      <c r="X44" s="396">
        <f t="shared" si="17"/>
        <v>0</v>
      </c>
      <c r="Y44" s="396">
        <f t="shared" si="17"/>
        <v>0</v>
      </c>
      <c r="Z44" s="396">
        <f t="shared" si="17"/>
        <v>0</v>
      </c>
      <c r="AA44" s="396">
        <f t="shared" si="17"/>
        <v>6.495000000000001</v>
      </c>
      <c r="AB44" s="396">
        <f t="shared" si="17"/>
        <v>0</v>
      </c>
      <c r="AC44" s="396">
        <f t="shared" si="17"/>
        <v>0</v>
      </c>
      <c r="AD44" s="396">
        <f t="shared" si="17"/>
        <v>0</v>
      </c>
      <c r="AE44" s="396">
        <f t="shared" si="17"/>
        <v>0</v>
      </c>
      <c r="AF44" s="396">
        <f t="shared" si="17"/>
        <v>0</v>
      </c>
      <c r="AG44" s="396">
        <f t="shared" si="17"/>
        <v>0</v>
      </c>
      <c r="AH44" s="396">
        <f t="shared" si="17"/>
        <v>6.495000000000001</v>
      </c>
      <c r="AI44" s="396">
        <f t="shared" si="17"/>
        <v>0</v>
      </c>
      <c r="AJ44" s="396">
        <f t="shared" si="17"/>
        <v>0</v>
      </c>
      <c r="AK44" s="396">
        <f t="shared" si="17"/>
        <v>0</v>
      </c>
      <c r="AL44" s="396">
        <f t="shared" si="17"/>
        <v>0</v>
      </c>
      <c r="AM44" s="396">
        <f t="shared" si="17"/>
        <v>0</v>
      </c>
    </row>
    <row r="45" spans="1:40" ht="42" customHeight="1" x14ac:dyDescent="0.25">
      <c r="A45" s="148"/>
      <c r="B45" s="424" t="s">
        <v>134</v>
      </c>
      <c r="C45" s="425" t="s">
        <v>135</v>
      </c>
      <c r="D45" s="424" t="s">
        <v>93</v>
      </c>
      <c r="E45" s="426">
        <f t="shared" ref="E45:AM45" si="18">SUM(E46:E47)</f>
        <v>0</v>
      </c>
      <c r="F45" s="426">
        <f t="shared" si="18"/>
        <v>0</v>
      </c>
      <c r="G45" s="426">
        <f t="shared" si="18"/>
        <v>0</v>
      </c>
      <c r="H45" s="426">
        <f t="shared" si="18"/>
        <v>0</v>
      </c>
      <c r="I45" s="426">
        <f t="shared" si="18"/>
        <v>0</v>
      </c>
      <c r="J45" s="426">
        <f t="shared" si="18"/>
        <v>0</v>
      </c>
      <c r="K45" s="426">
        <f t="shared" si="18"/>
        <v>0</v>
      </c>
      <c r="L45" s="426">
        <f t="shared" si="18"/>
        <v>0</v>
      </c>
      <c r="M45" s="426">
        <f t="shared" si="18"/>
        <v>0</v>
      </c>
      <c r="N45" s="426">
        <f t="shared" si="18"/>
        <v>0</v>
      </c>
      <c r="O45" s="426">
        <f t="shared" si="18"/>
        <v>0</v>
      </c>
      <c r="P45" s="426">
        <f t="shared" si="18"/>
        <v>0</v>
      </c>
      <c r="Q45" s="426">
        <f t="shared" si="18"/>
        <v>0</v>
      </c>
      <c r="R45" s="426">
        <f t="shared" si="18"/>
        <v>0</v>
      </c>
      <c r="S45" s="426">
        <f t="shared" si="18"/>
        <v>0</v>
      </c>
      <c r="T45" s="426">
        <f t="shared" si="18"/>
        <v>0</v>
      </c>
      <c r="U45" s="426">
        <f t="shared" si="18"/>
        <v>0</v>
      </c>
      <c r="V45" s="426">
        <f t="shared" si="18"/>
        <v>0</v>
      </c>
      <c r="W45" s="426">
        <f t="shared" si="18"/>
        <v>0</v>
      </c>
      <c r="X45" s="426">
        <f t="shared" si="18"/>
        <v>0</v>
      </c>
      <c r="Y45" s="426">
        <f t="shared" si="18"/>
        <v>0</v>
      </c>
      <c r="Z45" s="426">
        <f t="shared" si="18"/>
        <v>0</v>
      </c>
      <c r="AA45" s="426">
        <f t="shared" si="18"/>
        <v>0</v>
      </c>
      <c r="AB45" s="426">
        <f t="shared" si="18"/>
        <v>0</v>
      </c>
      <c r="AC45" s="426">
        <f t="shared" si="18"/>
        <v>0</v>
      </c>
      <c r="AD45" s="426">
        <f t="shared" si="18"/>
        <v>0</v>
      </c>
      <c r="AE45" s="426">
        <f t="shared" si="18"/>
        <v>0</v>
      </c>
      <c r="AF45" s="426">
        <f t="shared" si="18"/>
        <v>0</v>
      </c>
      <c r="AG45" s="426">
        <f t="shared" si="18"/>
        <v>0</v>
      </c>
      <c r="AH45" s="426">
        <f t="shared" si="18"/>
        <v>0</v>
      </c>
      <c r="AI45" s="426">
        <f t="shared" si="18"/>
        <v>0</v>
      </c>
      <c r="AJ45" s="426">
        <f t="shared" si="18"/>
        <v>0</v>
      </c>
      <c r="AK45" s="426">
        <f t="shared" si="18"/>
        <v>0</v>
      </c>
      <c r="AL45" s="426">
        <f t="shared" si="18"/>
        <v>0</v>
      </c>
      <c r="AM45" s="426">
        <f t="shared" si="18"/>
        <v>0</v>
      </c>
    </row>
    <row r="46" spans="1:40" ht="47.25" hidden="1" x14ac:dyDescent="0.25">
      <c r="A46" s="148"/>
      <c r="B46" s="412" t="s">
        <v>136</v>
      </c>
      <c r="C46" s="417" t="s">
        <v>137</v>
      </c>
      <c r="D46" s="413" t="s">
        <v>138</v>
      </c>
      <c r="E46" s="78">
        <v>0</v>
      </c>
      <c r="F46" s="79">
        <v>0</v>
      </c>
      <c r="G46" s="78">
        <v>0</v>
      </c>
      <c r="H46" s="78">
        <v>0</v>
      </c>
      <c r="I46" s="78">
        <v>0</v>
      </c>
      <c r="J46" s="78">
        <v>0</v>
      </c>
      <c r="K46" s="78">
        <v>0</v>
      </c>
      <c r="L46" s="78">
        <v>0</v>
      </c>
      <c r="M46" s="79">
        <v>0</v>
      </c>
      <c r="N46" s="78">
        <v>0</v>
      </c>
      <c r="O46" s="78">
        <v>0</v>
      </c>
      <c r="P46" s="78">
        <v>0</v>
      </c>
      <c r="Q46" s="78">
        <v>0</v>
      </c>
      <c r="R46" s="78">
        <v>0</v>
      </c>
      <c r="S46" s="78">
        <v>0</v>
      </c>
      <c r="T46" s="79">
        <v>0</v>
      </c>
      <c r="U46" s="78">
        <v>0</v>
      </c>
      <c r="V46" s="78">
        <v>0</v>
      </c>
      <c r="W46" s="78">
        <v>0</v>
      </c>
      <c r="X46" s="78">
        <v>0</v>
      </c>
      <c r="Y46" s="78">
        <v>0</v>
      </c>
      <c r="Z46" s="78">
        <v>0</v>
      </c>
      <c r="AA46" s="79">
        <v>0</v>
      </c>
      <c r="AB46" s="78">
        <v>0</v>
      </c>
      <c r="AC46" s="78">
        <v>0</v>
      </c>
      <c r="AD46" s="78">
        <v>0</v>
      </c>
      <c r="AE46" s="78">
        <v>0</v>
      </c>
      <c r="AF46" s="78">
        <v>0</v>
      </c>
      <c r="AG46" s="78">
        <f t="shared" ref="AG46:AI47" si="19">Z46</f>
        <v>0</v>
      </c>
      <c r="AH46" s="79">
        <f>AA46</f>
        <v>0</v>
      </c>
      <c r="AI46" s="78">
        <f>AB46</f>
        <v>0</v>
      </c>
      <c r="AJ46" s="78">
        <f t="shared" ref="AJ46:AM47" si="20">AC46</f>
        <v>0</v>
      </c>
      <c r="AK46" s="78">
        <f t="shared" si="20"/>
        <v>0</v>
      </c>
      <c r="AL46" s="78">
        <f t="shared" si="20"/>
        <v>0</v>
      </c>
      <c r="AM46" s="78">
        <f t="shared" si="20"/>
        <v>0</v>
      </c>
    </row>
    <row r="47" spans="1:40" hidden="1" x14ac:dyDescent="0.25">
      <c r="A47" s="148"/>
      <c r="B47" s="412"/>
      <c r="C47" s="494"/>
      <c r="D47" s="381"/>
      <c r="E47" s="78">
        <v>0</v>
      </c>
      <c r="F47" s="79">
        <v>0</v>
      </c>
      <c r="G47" s="78">
        <v>0</v>
      </c>
      <c r="H47" s="78">
        <v>0</v>
      </c>
      <c r="I47" s="78">
        <v>0</v>
      </c>
      <c r="J47" s="78">
        <v>0</v>
      </c>
      <c r="K47" s="78">
        <v>0</v>
      </c>
      <c r="L47" s="78">
        <v>0</v>
      </c>
      <c r="M47" s="79">
        <v>0</v>
      </c>
      <c r="N47" s="78">
        <v>0</v>
      </c>
      <c r="O47" s="78">
        <v>0</v>
      </c>
      <c r="P47" s="78">
        <v>0</v>
      </c>
      <c r="Q47" s="78">
        <v>0</v>
      </c>
      <c r="R47" s="78">
        <v>0</v>
      </c>
      <c r="S47" s="78">
        <v>0</v>
      </c>
      <c r="T47" s="79">
        <v>0</v>
      </c>
      <c r="U47" s="78">
        <v>0</v>
      </c>
      <c r="V47" s="78">
        <v>0</v>
      </c>
      <c r="W47" s="78">
        <v>0</v>
      </c>
      <c r="X47" s="78">
        <v>0</v>
      </c>
      <c r="Y47" s="78">
        <v>0</v>
      </c>
      <c r="Z47" s="78">
        <v>0</v>
      </c>
      <c r="AA47" s="79">
        <v>0</v>
      </c>
      <c r="AB47" s="78">
        <v>0</v>
      </c>
      <c r="AC47" s="78">
        <v>0</v>
      </c>
      <c r="AD47" s="78">
        <v>0</v>
      </c>
      <c r="AE47" s="78">
        <v>0</v>
      </c>
      <c r="AF47" s="78">
        <v>0</v>
      </c>
      <c r="AG47" s="78">
        <f t="shared" si="19"/>
        <v>0</v>
      </c>
      <c r="AH47" s="79">
        <f t="shared" si="19"/>
        <v>0</v>
      </c>
      <c r="AI47" s="78">
        <f t="shared" si="19"/>
        <v>0</v>
      </c>
      <c r="AJ47" s="78">
        <f t="shared" si="20"/>
        <v>0</v>
      </c>
      <c r="AK47" s="78">
        <f t="shared" si="20"/>
        <v>0</v>
      </c>
      <c r="AL47" s="78">
        <f t="shared" si="20"/>
        <v>0</v>
      </c>
      <c r="AM47" s="78">
        <f t="shared" si="20"/>
        <v>0</v>
      </c>
    </row>
    <row r="48" spans="1:40" ht="42" customHeight="1" x14ac:dyDescent="0.25">
      <c r="A48" s="148"/>
      <c r="B48" s="424" t="s">
        <v>139</v>
      </c>
      <c r="C48" s="425" t="s">
        <v>140</v>
      </c>
      <c r="D48" s="424" t="s">
        <v>93</v>
      </c>
      <c r="E48" s="426">
        <f t="shared" ref="E48:AM48" si="21">SUBTOTAL(9,E49:E51)</f>
        <v>0</v>
      </c>
      <c r="F48" s="426">
        <f t="shared" si="21"/>
        <v>0</v>
      </c>
      <c r="G48" s="426">
        <f t="shared" si="21"/>
        <v>0</v>
      </c>
      <c r="H48" s="426">
        <f t="shared" si="21"/>
        <v>0</v>
      </c>
      <c r="I48" s="426">
        <f t="shared" si="21"/>
        <v>0</v>
      </c>
      <c r="J48" s="426">
        <f t="shared" si="21"/>
        <v>0</v>
      </c>
      <c r="K48" s="426">
        <f t="shared" si="21"/>
        <v>0</v>
      </c>
      <c r="L48" s="426">
        <f t="shared" si="21"/>
        <v>0</v>
      </c>
      <c r="M48" s="426">
        <f t="shared" si="21"/>
        <v>0</v>
      </c>
      <c r="N48" s="426">
        <f t="shared" si="21"/>
        <v>0</v>
      </c>
      <c r="O48" s="426">
        <f t="shared" si="21"/>
        <v>0</v>
      </c>
      <c r="P48" s="426">
        <f t="shared" si="21"/>
        <v>0</v>
      </c>
      <c r="Q48" s="426">
        <f t="shared" si="21"/>
        <v>0</v>
      </c>
      <c r="R48" s="426">
        <f t="shared" si="21"/>
        <v>0</v>
      </c>
      <c r="S48" s="426">
        <f t="shared" si="21"/>
        <v>0</v>
      </c>
      <c r="T48" s="426">
        <f t="shared" si="21"/>
        <v>0</v>
      </c>
      <c r="U48" s="426">
        <f t="shared" si="21"/>
        <v>0</v>
      </c>
      <c r="V48" s="426">
        <f t="shared" si="21"/>
        <v>0</v>
      </c>
      <c r="W48" s="426">
        <f t="shared" si="21"/>
        <v>0</v>
      </c>
      <c r="X48" s="426">
        <f t="shared" si="21"/>
        <v>0</v>
      </c>
      <c r="Y48" s="426">
        <f t="shared" si="21"/>
        <v>0</v>
      </c>
      <c r="Z48" s="426">
        <f t="shared" si="21"/>
        <v>0</v>
      </c>
      <c r="AA48" s="426">
        <f t="shared" si="21"/>
        <v>6.495000000000001</v>
      </c>
      <c r="AB48" s="426">
        <f t="shared" si="21"/>
        <v>0</v>
      </c>
      <c r="AC48" s="426">
        <f t="shared" si="21"/>
        <v>0</v>
      </c>
      <c r="AD48" s="426">
        <f t="shared" si="21"/>
        <v>0</v>
      </c>
      <c r="AE48" s="426">
        <f t="shared" si="21"/>
        <v>0</v>
      </c>
      <c r="AF48" s="426">
        <f t="shared" si="21"/>
        <v>0</v>
      </c>
      <c r="AG48" s="426">
        <f t="shared" si="21"/>
        <v>0</v>
      </c>
      <c r="AH48" s="426">
        <f t="shared" si="21"/>
        <v>6.495000000000001</v>
      </c>
      <c r="AI48" s="426">
        <f t="shared" si="21"/>
        <v>0</v>
      </c>
      <c r="AJ48" s="426">
        <f t="shared" si="21"/>
        <v>0</v>
      </c>
      <c r="AK48" s="426">
        <f t="shared" si="21"/>
        <v>0</v>
      </c>
      <c r="AL48" s="426">
        <f t="shared" si="21"/>
        <v>0</v>
      </c>
      <c r="AM48" s="426">
        <f t="shared" si="21"/>
        <v>0</v>
      </c>
    </row>
    <row r="49" spans="1:40" ht="33" customHeight="1" x14ac:dyDescent="0.25">
      <c r="B49" s="76" t="s">
        <v>139</v>
      </c>
      <c r="C49" s="399" t="s">
        <v>754</v>
      </c>
      <c r="D49" s="76" t="s">
        <v>755</v>
      </c>
      <c r="E49" s="385"/>
      <c r="F49" s="385"/>
      <c r="G49" s="385"/>
      <c r="H49" s="385"/>
      <c r="I49" s="385"/>
      <c r="J49" s="385"/>
      <c r="K49" s="385"/>
      <c r="L49" s="385"/>
      <c r="M49" s="385"/>
      <c r="N49" s="385"/>
      <c r="O49" s="385"/>
      <c r="P49" s="385"/>
      <c r="Q49" s="385"/>
      <c r="R49" s="385"/>
      <c r="S49" s="385"/>
      <c r="T49" s="385"/>
      <c r="U49" s="385"/>
      <c r="V49" s="385"/>
      <c r="W49" s="385"/>
      <c r="X49" s="385"/>
      <c r="Y49" s="385"/>
      <c r="Z49" s="385"/>
      <c r="AA49" s="77">
        <f>'С № 4'!AX46</f>
        <v>1.6500000000000001</v>
      </c>
      <c r="AB49" s="77">
        <f>'С № 4'!AY46</f>
        <v>0</v>
      </c>
      <c r="AC49" s="77">
        <f>'С № 4'!AZ46</f>
        <v>0</v>
      </c>
      <c r="AD49" s="77">
        <f>'С № 4'!BA46</f>
        <v>0</v>
      </c>
      <c r="AE49" s="77">
        <f>'С № 4'!BB46</f>
        <v>0</v>
      </c>
      <c r="AF49" s="77">
        <f>'С № 4'!BC46</f>
        <v>0</v>
      </c>
      <c r="AG49" s="385"/>
      <c r="AH49" s="77">
        <f>AA49</f>
        <v>1.6500000000000001</v>
      </c>
      <c r="AI49" s="385"/>
      <c r="AJ49" s="385"/>
      <c r="AK49" s="385"/>
      <c r="AL49" s="385"/>
      <c r="AM49" s="385"/>
      <c r="AN49" s="147"/>
    </row>
    <row r="50" spans="1:40" ht="33" customHeight="1" x14ac:dyDescent="0.25">
      <c r="B50" s="76" t="s">
        <v>139</v>
      </c>
      <c r="C50" s="399" t="s">
        <v>757</v>
      </c>
      <c r="D50" s="76" t="s">
        <v>756</v>
      </c>
      <c r="E50" s="385"/>
      <c r="F50" s="385"/>
      <c r="G50" s="385"/>
      <c r="H50" s="385"/>
      <c r="I50" s="385"/>
      <c r="J50" s="385"/>
      <c r="K50" s="385"/>
      <c r="L50" s="385"/>
      <c r="M50" s="385"/>
      <c r="N50" s="385"/>
      <c r="O50" s="385"/>
      <c r="P50" s="385"/>
      <c r="Q50" s="385"/>
      <c r="R50" s="385"/>
      <c r="S50" s="385"/>
      <c r="T50" s="385"/>
      <c r="U50" s="385"/>
      <c r="V50" s="385"/>
      <c r="W50" s="385"/>
      <c r="X50" s="385"/>
      <c r="Y50" s="385"/>
      <c r="Z50" s="385"/>
      <c r="AA50" s="77">
        <f>'С № 4'!AX47</f>
        <v>2.4225000000000003</v>
      </c>
      <c r="AB50" s="77">
        <f>'С № 4'!AY47</f>
        <v>0</v>
      </c>
      <c r="AC50" s="77">
        <f>'С № 4'!AZ47</f>
        <v>0</v>
      </c>
      <c r="AD50" s="77">
        <f>'С № 4'!BA47</f>
        <v>0</v>
      </c>
      <c r="AE50" s="77">
        <f>'С № 4'!BB47</f>
        <v>0</v>
      </c>
      <c r="AF50" s="77">
        <f>'С № 4'!BC47</f>
        <v>0</v>
      </c>
      <c r="AG50" s="385"/>
      <c r="AH50" s="77">
        <f>AA50</f>
        <v>2.4225000000000003</v>
      </c>
      <c r="AI50" s="385"/>
      <c r="AJ50" s="385"/>
      <c r="AK50" s="385"/>
      <c r="AL50" s="385"/>
      <c r="AM50" s="385"/>
      <c r="AN50" s="147"/>
    </row>
    <row r="51" spans="1:40" ht="33" customHeight="1" x14ac:dyDescent="0.25">
      <c r="B51" s="76" t="s">
        <v>139</v>
      </c>
      <c r="C51" s="399" t="s">
        <v>717</v>
      </c>
      <c r="D51" s="76" t="s">
        <v>772</v>
      </c>
      <c r="E51" s="385"/>
      <c r="F51" s="385"/>
      <c r="G51" s="385"/>
      <c r="H51" s="385"/>
      <c r="I51" s="385"/>
      <c r="J51" s="385"/>
      <c r="K51" s="385"/>
      <c r="L51" s="385"/>
      <c r="M51" s="385"/>
      <c r="N51" s="385"/>
      <c r="O51" s="385"/>
      <c r="P51" s="385"/>
      <c r="Q51" s="385"/>
      <c r="R51" s="385"/>
      <c r="S51" s="385"/>
      <c r="T51" s="385"/>
      <c r="U51" s="385"/>
      <c r="V51" s="385"/>
      <c r="W51" s="385"/>
      <c r="X51" s="385"/>
      <c r="Y51" s="385"/>
      <c r="Z51" s="385"/>
      <c r="AA51" s="77">
        <f>'С № 4'!AX48</f>
        <v>2.4225000000000003</v>
      </c>
      <c r="AB51" s="77">
        <f>'С № 4'!AY48</f>
        <v>0</v>
      </c>
      <c r="AC51" s="77">
        <f>'С № 4'!AZ48</f>
        <v>0</v>
      </c>
      <c r="AD51" s="77">
        <f>'С № 4'!BA48</f>
        <v>0</v>
      </c>
      <c r="AE51" s="77">
        <f>'С № 4'!BB48</f>
        <v>0</v>
      </c>
      <c r="AF51" s="77">
        <f>'С № 4'!BC48</f>
        <v>0</v>
      </c>
      <c r="AG51" s="385"/>
      <c r="AH51" s="77">
        <f>AA51</f>
        <v>2.4225000000000003</v>
      </c>
      <c r="AI51" s="385"/>
      <c r="AJ51" s="385"/>
      <c r="AK51" s="385"/>
      <c r="AL51" s="385"/>
      <c r="AM51" s="385"/>
      <c r="AN51" s="147"/>
    </row>
    <row r="52" spans="1:40" ht="33" customHeight="1" x14ac:dyDescent="0.25">
      <c r="B52" s="76" t="s">
        <v>139</v>
      </c>
      <c r="C52" s="399" t="s">
        <v>1715</v>
      </c>
      <c r="D52" s="76" t="s">
        <v>1716</v>
      </c>
      <c r="E52" s="385"/>
      <c r="F52" s="385"/>
      <c r="G52" s="385"/>
      <c r="H52" s="385"/>
      <c r="I52" s="385"/>
      <c r="J52" s="385"/>
      <c r="K52" s="385"/>
      <c r="L52" s="385"/>
      <c r="M52" s="385"/>
      <c r="N52" s="385"/>
      <c r="O52" s="385"/>
      <c r="P52" s="385"/>
      <c r="Q52" s="385"/>
      <c r="R52" s="385"/>
      <c r="S52" s="385"/>
      <c r="T52" s="385"/>
      <c r="U52" s="385"/>
      <c r="V52" s="385"/>
      <c r="W52" s="385"/>
      <c r="X52" s="385"/>
      <c r="Y52" s="385"/>
      <c r="Z52" s="385"/>
      <c r="AA52" s="77"/>
      <c r="AB52" s="77"/>
      <c r="AC52" s="77"/>
      <c r="AD52" s="77"/>
      <c r="AE52" s="77"/>
      <c r="AF52" s="77"/>
      <c r="AG52" s="385"/>
      <c r="AH52" s="77"/>
      <c r="AI52" s="385"/>
      <c r="AJ52" s="385"/>
      <c r="AK52" s="385"/>
      <c r="AL52" s="385"/>
      <c r="AM52" s="385"/>
      <c r="AN52" s="147"/>
    </row>
    <row r="53" spans="1:40" ht="33" customHeight="1" x14ac:dyDescent="0.25">
      <c r="B53" s="76" t="s">
        <v>139</v>
      </c>
      <c r="C53" s="399" t="s">
        <v>1717</v>
      </c>
      <c r="D53" s="76" t="s">
        <v>1718</v>
      </c>
      <c r="E53" s="385"/>
      <c r="F53" s="385"/>
      <c r="G53" s="385"/>
      <c r="H53" s="385"/>
      <c r="I53" s="385"/>
      <c r="J53" s="385"/>
      <c r="K53" s="385"/>
      <c r="L53" s="385"/>
      <c r="M53" s="385"/>
      <c r="N53" s="385"/>
      <c r="O53" s="385"/>
      <c r="P53" s="385"/>
      <c r="Q53" s="385"/>
      <c r="R53" s="385"/>
      <c r="S53" s="385"/>
      <c r="T53" s="385"/>
      <c r="U53" s="385"/>
      <c r="V53" s="385"/>
      <c r="W53" s="385"/>
      <c r="X53" s="385"/>
      <c r="Y53" s="385"/>
      <c r="Z53" s="385"/>
      <c r="AA53" s="77"/>
      <c r="AB53" s="77"/>
      <c r="AC53" s="77"/>
      <c r="AD53" s="77"/>
      <c r="AE53" s="77"/>
      <c r="AF53" s="77"/>
      <c r="AG53" s="385"/>
      <c r="AH53" s="77"/>
      <c r="AI53" s="385"/>
      <c r="AJ53" s="385"/>
      <c r="AK53" s="385"/>
      <c r="AL53" s="385"/>
      <c r="AM53" s="385"/>
      <c r="AN53" s="147"/>
    </row>
    <row r="54" spans="1:40" ht="48" customHeight="1" x14ac:dyDescent="0.25">
      <c r="A54" s="148"/>
      <c r="B54" s="394" t="s">
        <v>141</v>
      </c>
      <c r="C54" s="395" t="s">
        <v>142</v>
      </c>
      <c r="D54" s="394" t="s">
        <v>93</v>
      </c>
      <c r="E54" s="396">
        <f t="shared" ref="E54:AM54" si="22">E55+E57</f>
        <v>0</v>
      </c>
      <c r="F54" s="396">
        <f t="shared" si="22"/>
        <v>0</v>
      </c>
      <c r="G54" s="396">
        <f t="shared" si="22"/>
        <v>0</v>
      </c>
      <c r="H54" s="396">
        <f t="shared" si="22"/>
        <v>0</v>
      </c>
      <c r="I54" s="396">
        <f t="shared" si="22"/>
        <v>0</v>
      </c>
      <c r="J54" s="396">
        <f t="shared" si="22"/>
        <v>0</v>
      </c>
      <c r="K54" s="396">
        <f t="shared" si="22"/>
        <v>0</v>
      </c>
      <c r="L54" s="396">
        <f t="shared" si="22"/>
        <v>0</v>
      </c>
      <c r="M54" s="396">
        <f t="shared" si="22"/>
        <v>0</v>
      </c>
      <c r="N54" s="396">
        <f t="shared" si="22"/>
        <v>0</v>
      </c>
      <c r="O54" s="396">
        <f t="shared" si="22"/>
        <v>0</v>
      </c>
      <c r="P54" s="396">
        <f t="shared" si="22"/>
        <v>0</v>
      </c>
      <c r="Q54" s="396">
        <f t="shared" si="22"/>
        <v>0</v>
      </c>
      <c r="R54" s="396">
        <f t="shared" si="22"/>
        <v>0</v>
      </c>
      <c r="S54" s="396">
        <f t="shared" si="22"/>
        <v>0</v>
      </c>
      <c r="T54" s="396">
        <f t="shared" si="22"/>
        <v>0</v>
      </c>
      <c r="U54" s="396">
        <f t="shared" si="22"/>
        <v>0</v>
      </c>
      <c r="V54" s="396">
        <f t="shared" si="22"/>
        <v>0</v>
      </c>
      <c r="W54" s="396">
        <f t="shared" si="22"/>
        <v>0</v>
      </c>
      <c r="X54" s="396">
        <f t="shared" si="22"/>
        <v>0</v>
      </c>
      <c r="Y54" s="396">
        <f t="shared" si="22"/>
        <v>0</v>
      </c>
      <c r="Z54" s="396">
        <f t="shared" si="22"/>
        <v>0</v>
      </c>
      <c r="AA54" s="396">
        <f t="shared" si="22"/>
        <v>0</v>
      </c>
      <c r="AB54" s="396">
        <f t="shared" si="22"/>
        <v>0</v>
      </c>
      <c r="AC54" s="396">
        <f t="shared" si="22"/>
        <v>0</v>
      </c>
      <c r="AD54" s="396">
        <f t="shared" si="22"/>
        <v>0</v>
      </c>
      <c r="AE54" s="396">
        <f t="shared" si="22"/>
        <v>0</v>
      </c>
      <c r="AF54" s="396">
        <f t="shared" si="22"/>
        <v>0</v>
      </c>
      <c r="AG54" s="396">
        <f t="shared" si="22"/>
        <v>0</v>
      </c>
      <c r="AH54" s="396">
        <f t="shared" si="22"/>
        <v>0</v>
      </c>
      <c r="AI54" s="396">
        <f t="shared" si="22"/>
        <v>0</v>
      </c>
      <c r="AJ54" s="396">
        <f t="shared" si="22"/>
        <v>0</v>
      </c>
      <c r="AK54" s="396">
        <f t="shared" si="22"/>
        <v>0</v>
      </c>
      <c r="AL54" s="396">
        <f t="shared" si="22"/>
        <v>0</v>
      </c>
      <c r="AM54" s="396">
        <f t="shared" si="22"/>
        <v>0</v>
      </c>
    </row>
    <row r="55" spans="1:40" ht="42" customHeight="1" x14ac:dyDescent="0.25">
      <c r="A55" s="148"/>
      <c r="B55" s="424" t="s">
        <v>143</v>
      </c>
      <c r="C55" s="425" t="s">
        <v>144</v>
      </c>
      <c r="D55" s="424" t="s">
        <v>93</v>
      </c>
      <c r="E55" s="426">
        <f t="shared" ref="E55:AM55" si="23">SUM(E56:E56)</f>
        <v>0</v>
      </c>
      <c r="F55" s="426">
        <f t="shared" si="23"/>
        <v>0</v>
      </c>
      <c r="G55" s="426">
        <f t="shared" si="23"/>
        <v>0</v>
      </c>
      <c r="H55" s="426">
        <f t="shared" si="23"/>
        <v>0</v>
      </c>
      <c r="I55" s="426">
        <f t="shared" si="23"/>
        <v>0</v>
      </c>
      <c r="J55" s="426">
        <f t="shared" si="23"/>
        <v>0</v>
      </c>
      <c r="K55" s="426">
        <f t="shared" si="23"/>
        <v>0</v>
      </c>
      <c r="L55" s="426">
        <f t="shared" si="23"/>
        <v>0</v>
      </c>
      <c r="M55" s="426">
        <f t="shared" si="23"/>
        <v>0</v>
      </c>
      <c r="N55" s="426">
        <f t="shared" si="23"/>
        <v>0</v>
      </c>
      <c r="O55" s="426">
        <f t="shared" si="23"/>
        <v>0</v>
      </c>
      <c r="P55" s="426">
        <f t="shared" si="23"/>
        <v>0</v>
      </c>
      <c r="Q55" s="426">
        <f t="shared" si="23"/>
        <v>0</v>
      </c>
      <c r="R55" s="426">
        <f t="shared" si="23"/>
        <v>0</v>
      </c>
      <c r="S55" s="426">
        <f t="shared" si="23"/>
        <v>0</v>
      </c>
      <c r="T55" s="426">
        <f t="shared" si="23"/>
        <v>0</v>
      </c>
      <c r="U55" s="426">
        <f t="shared" si="23"/>
        <v>0</v>
      </c>
      <c r="V55" s="426">
        <f t="shared" si="23"/>
        <v>0</v>
      </c>
      <c r="W55" s="426">
        <f t="shared" si="23"/>
        <v>0</v>
      </c>
      <c r="X55" s="426">
        <f t="shared" si="23"/>
        <v>0</v>
      </c>
      <c r="Y55" s="426">
        <f t="shared" si="23"/>
        <v>0</v>
      </c>
      <c r="Z55" s="426">
        <f t="shared" si="23"/>
        <v>0</v>
      </c>
      <c r="AA55" s="426">
        <f t="shared" si="23"/>
        <v>0</v>
      </c>
      <c r="AB55" s="426">
        <f t="shared" si="23"/>
        <v>0</v>
      </c>
      <c r="AC55" s="426">
        <f t="shared" si="23"/>
        <v>0</v>
      </c>
      <c r="AD55" s="426">
        <f t="shared" si="23"/>
        <v>0</v>
      </c>
      <c r="AE55" s="426">
        <f t="shared" si="23"/>
        <v>0</v>
      </c>
      <c r="AF55" s="426">
        <f t="shared" si="23"/>
        <v>0</v>
      </c>
      <c r="AG55" s="426">
        <f t="shared" si="23"/>
        <v>0</v>
      </c>
      <c r="AH55" s="426">
        <f t="shared" si="23"/>
        <v>0</v>
      </c>
      <c r="AI55" s="426">
        <f t="shared" si="23"/>
        <v>0</v>
      </c>
      <c r="AJ55" s="426">
        <f t="shared" si="23"/>
        <v>0</v>
      </c>
      <c r="AK55" s="426">
        <f t="shared" si="23"/>
        <v>0</v>
      </c>
      <c r="AL55" s="426">
        <f t="shared" si="23"/>
        <v>0</v>
      </c>
      <c r="AM55" s="426">
        <f t="shared" si="23"/>
        <v>0</v>
      </c>
    </row>
    <row r="56" spans="1:40" ht="47.25" hidden="1" x14ac:dyDescent="0.25">
      <c r="A56" s="148"/>
      <c r="B56" s="412" t="s">
        <v>145</v>
      </c>
      <c r="C56" s="488" t="s">
        <v>146</v>
      </c>
      <c r="D56" s="468" t="s">
        <v>147</v>
      </c>
      <c r="E56" s="78">
        <v>0</v>
      </c>
      <c r="F56" s="79">
        <v>0</v>
      </c>
      <c r="G56" s="78">
        <v>0</v>
      </c>
      <c r="H56" s="78">
        <v>0</v>
      </c>
      <c r="I56" s="78">
        <v>0</v>
      </c>
      <c r="J56" s="78">
        <v>0</v>
      </c>
      <c r="K56" s="78">
        <v>0</v>
      </c>
      <c r="L56" s="78">
        <v>0</v>
      </c>
      <c r="M56" s="79">
        <v>0</v>
      </c>
      <c r="N56" s="78">
        <v>0</v>
      </c>
      <c r="O56" s="78">
        <v>0</v>
      </c>
      <c r="P56" s="78">
        <v>0</v>
      </c>
      <c r="Q56" s="78">
        <v>0</v>
      </c>
      <c r="R56" s="78">
        <v>0</v>
      </c>
      <c r="S56" s="78">
        <v>0</v>
      </c>
      <c r="T56" s="79">
        <v>0</v>
      </c>
      <c r="U56" s="78">
        <v>0</v>
      </c>
      <c r="V56" s="78">
        <v>0</v>
      </c>
      <c r="W56" s="78">
        <v>0</v>
      </c>
      <c r="X56" s="78">
        <v>0</v>
      </c>
      <c r="Y56" s="78">
        <v>0</v>
      </c>
      <c r="Z56" s="78">
        <v>0</v>
      </c>
      <c r="AA56" s="79"/>
      <c r="AB56" s="78">
        <v>0</v>
      </c>
      <c r="AC56" s="78">
        <v>0</v>
      </c>
      <c r="AD56" s="78"/>
      <c r="AE56" s="78">
        <v>0</v>
      </c>
      <c r="AF56" s="78">
        <v>0</v>
      </c>
      <c r="AG56" s="78">
        <f>Z56</f>
        <v>0</v>
      </c>
      <c r="AH56" s="79">
        <f t="shared" ref="AH56:AM56" si="24">AA56+T56+M56+F56</f>
        <v>0</v>
      </c>
      <c r="AI56" s="78">
        <f t="shared" si="24"/>
        <v>0</v>
      </c>
      <c r="AJ56" s="78">
        <f t="shared" si="24"/>
        <v>0</v>
      </c>
      <c r="AK56" s="78">
        <f t="shared" si="24"/>
        <v>0</v>
      </c>
      <c r="AL56" s="78">
        <f t="shared" si="24"/>
        <v>0</v>
      </c>
      <c r="AM56" s="78">
        <f t="shared" si="24"/>
        <v>0</v>
      </c>
    </row>
    <row r="57" spans="1:40" ht="42" customHeight="1" x14ac:dyDescent="0.25">
      <c r="A57" s="148"/>
      <c r="B57" s="424" t="s">
        <v>148</v>
      </c>
      <c r="C57" s="425" t="s">
        <v>149</v>
      </c>
      <c r="D57" s="424" t="s">
        <v>93</v>
      </c>
      <c r="E57" s="426">
        <v>0</v>
      </c>
      <c r="F57" s="426">
        <v>0</v>
      </c>
      <c r="G57" s="426">
        <v>0</v>
      </c>
      <c r="H57" s="426">
        <v>0</v>
      </c>
      <c r="I57" s="426">
        <v>0</v>
      </c>
      <c r="J57" s="426">
        <v>0</v>
      </c>
      <c r="K57" s="426">
        <v>0</v>
      </c>
      <c r="L57" s="426">
        <v>0</v>
      </c>
      <c r="M57" s="426">
        <v>0</v>
      </c>
      <c r="N57" s="426">
        <v>0</v>
      </c>
      <c r="O57" s="426">
        <v>0</v>
      </c>
      <c r="P57" s="426">
        <v>0</v>
      </c>
      <c r="Q57" s="426">
        <v>0</v>
      </c>
      <c r="R57" s="426">
        <v>0</v>
      </c>
      <c r="S57" s="426">
        <v>0</v>
      </c>
      <c r="T57" s="426">
        <v>0</v>
      </c>
      <c r="U57" s="426">
        <v>0</v>
      </c>
      <c r="V57" s="426">
        <v>0</v>
      </c>
      <c r="W57" s="426">
        <v>0</v>
      </c>
      <c r="X57" s="426">
        <v>0</v>
      </c>
      <c r="Y57" s="426">
        <v>0</v>
      </c>
      <c r="Z57" s="426">
        <v>0</v>
      </c>
      <c r="AA57" s="426">
        <v>0</v>
      </c>
      <c r="AB57" s="426">
        <v>0</v>
      </c>
      <c r="AC57" s="426">
        <v>0</v>
      </c>
      <c r="AD57" s="426">
        <v>0</v>
      </c>
      <c r="AE57" s="426">
        <v>0</v>
      </c>
      <c r="AF57" s="426">
        <v>0</v>
      </c>
      <c r="AG57" s="426">
        <v>0</v>
      </c>
      <c r="AH57" s="426">
        <v>0</v>
      </c>
      <c r="AI57" s="426">
        <v>0</v>
      </c>
      <c r="AJ57" s="426">
        <v>0</v>
      </c>
      <c r="AK57" s="426">
        <v>0</v>
      </c>
      <c r="AL57" s="426">
        <v>0</v>
      </c>
      <c r="AM57" s="426">
        <v>0</v>
      </c>
    </row>
    <row r="58" spans="1:40" ht="48" customHeight="1" x14ac:dyDescent="0.25">
      <c r="A58" s="148"/>
      <c r="B58" s="394" t="s">
        <v>150</v>
      </c>
      <c r="C58" s="395" t="s">
        <v>151</v>
      </c>
      <c r="D58" s="394" t="s">
        <v>93</v>
      </c>
      <c r="E58" s="396">
        <f t="shared" ref="E58:AM58" si="25">E59+E60+E61+E62+E63+E65+E66+E67</f>
        <v>0</v>
      </c>
      <c r="F58" s="396">
        <f t="shared" si="25"/>
        <v>0</v>
      </c>
      <c r="G58" s="396">
        <f t="shared" si="25"/>
        <v>0</v>
      </c>
      <c r="H58" s="396">
        <f t="shared" si="25"/>
        <v>0</v>
      </c>
      <c r="I58" s="396">
        <f t="shared" si="25"/>
        <v>0</v>
      </c>
      <c r="J58" s="396">
        <f t="shared" si="25"/>
        <v>0</v>
      </c>
      <c r="K58" s="396">
        <f t="shared" si="25"/>
        <v>0</v>
      </c>
      <c r="L58" s="396">
        <f t="shared" si="25"/>
        <v>0</v>
      </c>
      <c r="M58" s="396">
        <f t="shared" si="25"/>
        <v>0</v>
      </c>
      <c r="N58" s="396">
        <f t="shared" si="25"/>
        <v>0</v>
      </c>
      <c r="O58" s="396">
        <f t="shared" si="25"/>
        <v>0</v>
      </c>
      <c r="P58" s="396">
        <f t="shared" si="25"/>
        <v>0</v>
      </c>
      <c r="Q58" s="396">
        <f t="shared" si="25"/>
        <v>0</v>
      </c>
      <c r="R58" s="396">
        <f t="shared" si="25"/>
        <v>0</v>
      </c>
      <c r="S58" s="396">
        <f t="shared" si="25"/>
        <v>0</v>
      </c>
      <c r="T58" s="396">
        <f t="shared" si="25"/>
        <v>0</v>
      </c>
      <c r="U58" s="396">
        <f t="shared" si="25"/>
        <v>0</v>
      </c>
      <c r="V58" s="396">
        <f t="shared" si="25"/>
        <v>0</v>
      </c>
      <c r="W58" s="396">
        <f t="shared" si="25"/>
        <v>0</v>
      </c>
      <c r="X58" s="396">
        <f t="shared" si="25"/>
        <v>0</v>
      </c>
      <c r="Y58" s="396">
        <f t="shared" si="25"/>
        <v>0</v>
      </c>
      <c r="Z58" s="396">
        <f t="shared" si="25"/>
        <v>0</v>
      </c>
      <c r="AA58" s="396">
        <f t="shared" si="25"/>
        <v>0</v>
      </c>
      <c r="AB58" s="396">
        <f t="shared" si="25"/>
        <v>0</v>
      </c>
      <c r="AC58" s="396">
        <f t="shared" si="25"/>
        <v>0</v>
      </c>
      <c r="AD58" s="396">
        <f t="shared" si="25"/>
        <v>0</v>
      </c>
      <c r="AE58" s="396">
        <f t="shared" si="25"/>
        <v>0</v>
      </c>
      <c r="AF58" s="396">
        <f t="shared" si="25"/>
        <v>0</v>
      </c>
      <c r="AG58" s="396">
        <f t="shared" si="25"/>
        <v>0</v>
      </c>
      <c r="AH58" s="396">
        <f t="shared" si="25"/>
        <v>0</v>
      </c>
      <c r="AI58" s="396">
        <f t="shared" si="25"/>
        <v>0</v>
      </c>
      <c r="AJ58" s="396">
        <f t="shared" si="25"/>
        <v>0</v>
      </c>
      <c r="AK58" s="396">
        <f t="shared" si="25"/>
        <v>0</v>
      </c>
      <c r="AL58" s="396">
        <f t="shared" si="25"/>
        <v>0</v>
      </c>
      <c r="AM58" s="396">
        <f t="shared" si="25"/>
        <v>0</v>
      </c>
    </row>
    <row r="59" spans="1:40" ht="42" customHeight="1" x14ac:dyDescent="0.25">
      <c r="A59" s="148"/>
      <c r="B59" s="478" t="s">
        <v>152</v>
      </c>
      <c r="C59" s="496" t="s">
        <v>153</v>
      </c>
      <c r="D59" s="424" t="s">
        <v>93</v>
      </c>
      <c r="E59" s="326">
        <v>0</v>
      </c>
      <c r="F59" s="326">
        <v>0</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c r="AE59" s="326">
        <v>0</v>
      </c>
      <c r="AF59" s="326">
        <v>0</v>
      </c>
      <c r="AG59" s="326">
        <v>0</v>
      </c>
      <c r="AH59" s="326">
        <v>0</v>
      </c>
      <c r="AI59" s="326">
        <v>0</v>
      </c>
      <c r="AJ59" s="326">
        <v>0</v>
      </c>
      <c r="AK59" s="326">
        <v>0</v>
      </c>
      <c r="AL59" s="326">
        <v>0</v>
      </c>
      <c r="AM59" s="326">
        <v>0</v>
      </c>
    </row>
    <row r="60" spans="1:40" ht="42" customHeight="1" x14ac:dyDescent="0.25">
      <c r="A60" s="148"/>
      <c r="B60" s="478" t="s">
        <v>154</v>
      </c>
      <c r="C60" s="496" t="s">
        <v>155</v>
      </c>
      <c r="D60" s="424" t="s">
        <v>93</v>
      </c>
      <c r="E60" s="426">
        <v>0</v>
      </c>
      <c r="F60" s="426">
        <v>0</v>
      </c>
      <c r="G60" s="426">
        <v>0</v>
      </c>
      <c r="H60" s="426">
        <v>0</v>
      </c>
      <c r="I60" s="426">
        <v>0</v>
      </c>
      <c r="J60" s="426">
        <v>0</v>
      </c>
      <c r="K60" s="426">
        <v>0</v>
      </c>
      <c r="L60" s="426">
        <v>0</v>
      </c>
      <c r="M60" s="426">
        <v>0</v>
      </c>
      <c r="N60" s="426">
        <v>0</v>
      </c>
      <c r="O60" s="426">
        <v>0</v>
      </c>
      <c r="P60" s="426">
        <v>0</v>
      </c>
      <c r="Q60" s="426">
        <v>0</v>
      </c>
      <c r="R60" s="426">
        <v>0</v>
      </c>
      <c r="S60" s="426">
        <v>0</v>
      </c>
      <c r="T60" s="426">
        <v>0</v>
      </c>
      <c r="U60" s="426">
        <v>0</v>
      </c>
      <c r="V60" s="426">
        <v>0</v>
      </c>
      <c r="W60" s="426">
        <v>0</v>
      </c>
      <c r="X60" s="426">
        <v>0</v>
      </c>
      <c r="Y60" s="426">
        <v>0</v>
      </c>
      <c r="Z60" s="426">
        <v>0</v>
      </c>
      <c r="AA60" s="426">
        <v>0</v>
      </c>
      <c r="AB60" s="426">
        <v>0</v>
      </c>
      <c r="AC60" s="426">
        <v>0</v>
      </c>
      <c r="AD60" s="426">
        <v>0</v>
      </c>
      <c r="AE60" s="426">
        <v>0</v>
      </c>
      <c r="AF60" s="426">
        <v>0</v>
      </c>
      <c r="AG60" s="426">
        <v>0</v>
      </c>
      <c r="AH60" s="426">
        <v>0</v>
      </c>
      <c r="AI60" s="426">
        <v>0</v>
      </c>
      <c r="AJ60" s="426">
        <v>0</v>
      </c>
      <c r="AK60" s="426">
        <v>0</v>
      </c>
      <c r="AL60" s="426">
        <v>0</v>
      </c>
      <c r="AM60" s="426">
        <v>0</v>
      </c>
    </row>
    <row r="61" spans="1:40" ht="42" customHeight="1" x14ac:dyDescent="0.25">
      <c r="A61" s="148"/>
      <c r="B61" s="424" t="s">
        <v>156</v>
      </c>
      <c r="C61" s="425" t="s">
        <v>157</v>
      </c>
      <c r="D61" s="424" t="s">
        <v>93</v>
      </c>
      <c r="E61" s="326">
        <v>0</v>
      </c>
      <c r="F61" s="326">
        <v>0</v>
      </c>
      <c r="G61" s="326">
        <v>0</v>
      </c>
      <c r="H61" s="326">
        <v>0</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c r="AE61" s="326">
        <v>0</v>
      </c>
      <c r="AF61" s="326">
        <v>0</v>
      </c>
      <c r="AG61" s="326">
        <v>0</v>
      </c>
      <c r="AH61" s="326">
        <v>0</v>
      </c>
      <c r="AI61" s="326">
        <v>0</v>
      </c>
      <c r="AJ61" s="326">
        <v>0</v>
      </c>
      <c r="AK61" s="326">
        <v>0</v>
      </c>
      <c r="AL61" s="326">
        <v>0</v>
      </c>
      <c r="AM61" s="326">
        <v>0</v>
      </c>
    </row>
    <row r="62" spans="1:40" ht="42" customHeight="1" x14ac:dyDescent="0.25">
      <c r="A62" s="148"/>
      <c r="B62" s="424" t="s">
        <v>158</v>
      </c>
      <c r="C62" s="425" t="s">
        <v>159</v>
      </c>
      <c r="D62" s="424" t="s">
        <v>93</v>
      </c>
      <c r="E62" s="326">
        <v>0</v>
      </c>
      <c r="F62" s="326">
        <v>0</v>
      </c>
      <c r="G62" s="326">
        <v>0</v>
      </c>
      <c r="H62" s="326">
        <v>0</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c r="AE62" s="326">
        <v>0</v>
      </c>
      <c r="AF62" s="326">
        <v>0</v>
      </c>
      <c r="AG62" s="326">
        <v>0</v>
      </c>
      <c r="AH62" s="326">
        <v>0</v>
      </c>
      <c r="AI62" s="326">
        <v>0</v>
      </c>
      <c r="AJ62" s="326">
        <v>0</v>
      </c>
      <c r="AK62" s="326">
        <v>0</v>
      </c>
      <c r="AL62" s="326">
        <v>0</v>
      </c>
      <c r="AM62" s="326">
        <v>0</v>
      </c>
    </row>
    <row r="63" spans="1:40" ht="42" customHeight="1" x14ac:dyDescent="0.25">
      <c r="A63" s="148"/>
      <c r="B63" s="424" t="s">
        <v>160</v>
      </c>
      <c r="C63" s="425" t="s">
        <v>161</v>
      </c>
      <c r="D63" s="424" t="s">
        <v>93</v>
      </c>
      <c r="E63" s="326">
        <f>SUM(E64)</f>
        <v>0</v>
      </c>
      <c r="F63" s="326">
        <f t="shared" ref="F63:K63" si="26">SUM(F64)</f>
        <v>0</v>
      </c>
      <c r="G63" s="326">
        <f t="shared" si="26"/>
        <v>0</v>
      </c>
      <c r="H63" s="326">
        <f t="shared" si="26"/>
        <v>0</v>
      </c>
      <c r="I63" s="326">
        <f t="shared" si="26"/>
        <v>0</v>
      </c>
      <c r="J63" s="326">
        <f t="shared" si="26"/>
        <v>0</v>
      </c>
      <c r="K63" s="326">
        <f t="shared" si="26"/>
        <v>0</v>
      </c>
      <c r="L63" s="326">
        <f t="shared" ref="L63:AM63" si="27">L64</f>
        <v>0</v>
      </c>
      <c r="M63" s="326">
        <f t="shared" si="27"/>
        <v>0</v>
      </c>
      <c r="N63" s="326">
        <f t="shared" si="27"/>
        <v>0</v>
      </c>
      <c r="O63" s="326">
        <f t="shared" si="27"/>
        <v>0</v>
      </c>
      <c r="P63" s="326">
        <f t="shared" si="27"/>
        <v>0</v>
      </c>
      <c r="Q63" s="326">
        <f t="shared" si="27"/>
        <v>0</v>
      </c>
      <c r="R63" s="326">
        <f t="shared" si="27"/>
        <v>0</v>
      </c>
      <c r="S63" s="326">
        <f t="shared" si="27"/>
        <v>0</v>
      </c>
      <c r="T63" s="326">
        <f t="shared" si="27"/>
        <v>0</v>
      </c>
      <c r="U63" s="326">
        <f t="shared" si="27"/>
        <v>0</v>
      </c>
      <c r="V63" s="326">
        <f t="shared" si="27"/>
        <v>0</v>
      </c>
      <c r="W63" s="326">
        <f t="shared" si="27"/>
        <v>0</v>
      </c>
      <c r="X63" s="326">
        <f t="shared" si="27"/>
        <v>0</v>
      </c>
      <c r="Y63" s="326">
        <f t="shared" si="27"/>
        <v>0</v>
      </c>
      <c r="Z63" s="326">
        <f t="shared" si="27"/>
        <v>0</v>
      </c>
      <c r="AA63" s="326">
        <f t="shared" si="27"/>
        <v>0</v>
      </c>
      <c r="AB63" s="326">
        <f t="shared" si="27"/>
        <v>0</v>
      </c>
      <c r="AC63" s="326">
        <f t="shared" si="27"/>
        <v>0</v>
      </c>
      <c r="AD63" s="326">
        <f t="shared" si="27"/>
        <v>0</v>
      </c>
      <c r="AE63" s="326">
        <f t="shared" si="27"/>
        <v>0</v>
      </c>
      <c r="AF63" s="326">
        <f t="shared" si="27"/>
        <v>0</v>
      </c>
      <c r="AG63" s="326">
        <f t="shared" si="27"/>
        <v>0</v>
      </c>
      <c r="AH63" s="326">
        <f t="shared" si="27"/>
        <v>0</v>
      </c>
      <c r="AI63" s="326">
        <f t="shared" si="27"/>
        <v>0</v>
      </c>
      <c r="AJ63" s="326">
        <f t="shared" si="27"/>
        <v>0</v>
      </c>
      <c r="AK63" s="326">
        <f t="shared" si="27"/>
        <v>0</v>
      </c>
      <c r="AL63" s="326">
        <f t="shared" si="27"/>
        <v>0</v>
      </c>
      <c r="AM63" s="326">
        <f t="shared" si="27"/>
        <v>0</v>
      </c>
    </row>
    <row r="64" spans="1:40" ht="31.5" hidden="1" x14ac:dyDescent="0.25">
      <c r="A64" s="148"/>
      <c r="B64" s="412" t="s">
        <v>162</v>
      </c>
      <c r="C64" s="488" t="s">
        <v>163</v>
      </c>
      <c r="D64" s="468" t="s">
        <v>164</v>
      </c>
      <c r="E64" s="78">
        <v>0</v>
      </c>
      <c r="F64" s="79">
        <v>0</v>
      </c>
      <c r="G64" s="78">
        <v>0</v>
      </c>
      <c r="H64" s="78">
        <v>0</v>
      </c>
      <c r="I64" s="78">
        <v>0</v>
      </c>
      <c r="J64" s="78">
        <v>0</v>
      </c>
      <c r="K64" s="78">
        <v>0</v>
      </c>
      <c r="L64" s="78">
        <v>0</v>
      </c>
      <c r="M64" s="79">
        <v>0</v>
      </c>
      <c r="N64" s="78">
        <v>0</v>
      </c>
      <c r="O64" s="78">
        <v>0</v>
      </c>
      <c r="P64" s="78">
        <v>0</v>
      </c>
      <c r="Q64" s="78">
        <v>0</v>
      </c>
      <c r="R64" s="78">
        <v>0</v>
      </c>
      <c r="S64" s="78">
        <v>0</v>
      </c>
      <c r="T64" s="79">
        <v>0</v>
      </c>
      <c r="U64" s="78">
        <v>0</v>
      </c>
      <c r="V64" s="78">
        <v>0</v>
      </c>
      <c r="W64" s="78">
        <v>0</v>
      </c>
      <c r="X64" s="78">
        <v>0</v>
      </c>
      <c r="Y64" s="78">
        <v>0</v>
      </c>
      <c r="Z64" s="78">
        <v>0</v>
      </c>
      <c r="AA64" s="79"/>
      <c r="AB64" s="78">
        <v>0</v>
      </c>
      <c r="AC64" s="78">
        <v>0</v>
      </c>
      <c r="AD64" s="78">
        <v>0</v>
      </c>
      <c r="AE64" s="78">
        <v>0</v>
      </c>
      <c r="AF64" s="78">
        <v>0</v>
      </c>
      <c r="AG64" s="78">
        <v>0</v>
      </c>
      <c r="AH64" s="79">
        <f>AA64+T64+M64+F64</f>
        <v>0</v>
      </c>
      <c r="AI64" s="78">
        <v>0</v>
      </c>
      <c r="AJ64" s="78">
        <v>0</v>
      </c>
      <c r="AK64" s="78">
        <v>0</v>
      </c>
      <c r="AL64" s="78">
        <v>0</v>
      </c>
      <c r="AM64" s="78">
        <v>0</v>
      </c>
    </row>
    <row r="65" spans="1:40" ht="42" customHeight="1" x14ac:dyDescent="0.25">
      <c r="A65" s="148"/>
      <c r="B65" s="424" t="s">
        <v>165</v>
      </c>
      <c r="C65" s="425" t="s">
        <v>166</v>
      </c>
      <c r="D65" s="424" t="s">
        <v>93</v>
      </c>
      <c r="E65" s="326">
        <v>0</v>
      </c>
      <c r="F65" s="326">
        <v>0</v>
      </c>
      <c r="G65" s="326">
        <v>0</v>
      </c>
      <c r="H65" s="326">
        <v>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c r="AE65" s="326">
        <v>0</v>
      </c>
      <c r="AF65" s="326">
        <v>0</v>
      </c>
      <c r="AG65" s="326">
        <v>0</v>
      </c>
      <c r="AH65" s="326">
        <v>0</v>
      </c>
      <c r="AI65" s="326">
        <v>0</v>
      </c>
      <c r="AJ65" s="326">
        <v>0</v>
      </c>
      <c r="AK65" s="326">
        <v>0</v>
      </c>
      <c r="AL65" s="326">
        <v>0</v>
      </c>
      <c r="AM65" s="326">
        <v>0</v>
      </c>
    </row>
    <row r="66" spans="1:40" ht="42" customHeight="1" x14ac:dyDescent="0.25">
      <c r="A66" s="148"/>
      <c r="B66" s="478" t="s">
        <v>167</v>
      </c>
      <c r="C66" s="496" t="s">
        <v>168</v>
      </c>
      <c r="D66" s="424" t="s">
        <v>93</v>
      </c>
      <c r="E66" s="326">
        <v>0</v>
      </c>
      <c r="F66" s="326">
        <v>0</v>
      </c>
      <c r="G66" s="326">
        <v>0</v>
      </c>
      <c r="H66" s="326">
        <v>0</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c r="AE66" s="326">
        <v>0</v>
      </c>
      <c r="AF66" s="326">
        <v>0</v>
      </c>
      <c r="AG66" s="326">
        <v>0</v>
      </c>
      <c r="AH66" s="326">
        <v>0</v>
      </c>
      <c r="AI66" s="326">
        <v>0</v>
      </c>
      <c r="AJ66" s="326">
        <v>0</v>
      </c>
      <c r="AK66" s="326">
        <v>0</v>
      </c>
      <c r="AL66" s="326">
        <v>0</v>
      </c>
      <c r="AM66" s="326">
        <v>0</v>
      </c>
    </row>
    <row r="67" spans="1:40" ht="42" customHeight="1" x14ac:dyDescent="0.25">
      <c r="A67" s="148"/>
      <c r="B67" s="478" t="s">
        <v>169</v>
      </c>
      <c r="C67" s="496" t="s">
        <v>170</v>
      </c>
      <c r="D67" s="424" t="s">
        <v>93</v>
      </c>
      <c r="E67" s="326">
        <v>0</v>
      </c>
      <c r="F67" s="326">
        <v>0</v>
      </c>
      <c r="G67" s="326">
        <v>0</v>
      </c>
      <c r="H67" s="326">
        <v>0</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c r="AE67" s="326">
        <v>0</v>
      </c>
      <c r="AF67" s="326">
        <v>0</v>
      </c>
      <c r="AG67" s="326">
        <v>0</v>
      </c>
      <c r="AH67" s="326">
        <v>0</v>
      </c>
      <c r="AI67" s="326">
        <v>0</v>
      </c>
      <c r="AJ67" s="326">
        <v>0</v>
      </c>
      <c r="AK67" s="326">
        <v>0</v>
      </c>
      <c r="AL67" s="326">
        <v>0</v>
      </c>
      <c r="AM67" s="326">
        <v>0</v>
      </c>
    </row>
    <row r="68" spans="1:40" ht="48" customHeight="1" x14ac:dyDescent="0.25">
      <c r="A68" s="148"/>
      <c r="B68" s="394" t="s">
        <v>171</v>
      </c>
      <c r="C68" s="395" t="s">
        <v>172</v>
      </c>
      <c r="D68" s="394" t="s">
        <v>93</v>
      </c>
      <c r="E68" s="396">
        <f t="shared" ref="E68:AM68" si="28">E69+E70</f>
        <v>0</v>
      </c>
      <c r="F68" s="396">
        <f t="shared" si="28"/>
        <v>0</v>
      </c>
      <c r="G68" s="396">
        <f t="shared" si="28"/>
        <v>0</v>
      </c>
      <c r="H68" s="396">
        <f t="shared" si="28"/>
        <v>0</v>
      </c>
      <c r="I68" s="396">
        <f t="shared" si="28"/>
        <v>0</v>
      </c>
      <c r="J68" s="396">
        <f t="shared" si="28"/>
        <v>0</v>
      </c>
      <c r="K68" s="396">
        <f t="shared" si="28"/>
        <v>0</v>
      </c>
      <c r="L68" s="396">
        <f t="shared" si="28"/>
        <v>0</v>
      </c>
      <c r="M68" s="396">
        <f t="shared" si="28"/>
        <v>0</v>
      </c>
      <c r="N68" s="396">
        <f t="shared" si="28"/>
        <v>0</v>
      </c>
      <c r="O68" s="396">
        <f t="shared" si="28"/>
        <v>0</v>
      </c>
      <c r="P68" s="396">
        <f t="shared" si="28"/>
        <v>0</v>
      </c>
      <c r="Q68" s="396">
        <f t="shared" si="28"/>
        <v>0</v>
      </c>
      <c r="R68" s="396">
        <f t="shared" si="28"/>
        <v>0</v>
      </c>
      <c r="S68" s="396">
        <f t="shared" si="28"/>
        <v>0</v>
      </c>
      <c r="T68" s="396">
        <f t="shared" si="28"/>
        <v>0</v>
      </c>
      <c r="U68" s="396">
        <f t="shared" si="28"/>
        <v>0</v>
      </c>
      <c r="V68" s="396">
        <f t="shared" si="28"/>
        <v>0</v>
      </c>
      <c r="W68" s="396">
        <f t="shared" si="28"/>
        <v>0</v>
      </c>
      <c r="X68" s="396">
        <f t="shared" si="28"/>
        <v>0</v>
      </c>
      <c r="Y68" s="396">
        <f t="shared" si="28"/>
        <v>0</v>
      </c>
      <c r="Z68" s="396">
        <f t="shared" si="28"/>
        <v>0</v>
      </c>
      <c r="AA68" s="396">
        <f t="shared" si="28"/>
        <v>0</v>
      </c>
      <c r="AB68" s="396">
        <f t="shared" si="28"/>
        <v>0</v>
      </c>
      <c r="AC68" s="396">
        <f t="shared" si="28"/>
        <v>0</v>
      </c>
      <c r="AD68" s="396">
        <f t="shared" si="28"/>
        <v>0</v>
      </c>
      <c r="AE68" s="396">
        <f t="shared" si="28"/>
        <v>0</v>
      </c>
      <c r="AF68" s="396">
        <f t="shared" si="28"/>
        <v>0</v>
      </c>
      <c r="AG68" s="396">
        <f t="shared" si="28"/>
        <v>0</v>
      </c>
      <c r="AH68" s="396">
        <f t="shared" si="28"/>
        <v>0</v>
      </c>
      <c r="AI68" s="396">
        <f t="shared" si="28"/>
        <v>0</v>
      </c>
      <c r="AJ68" s="396">
        <f t="shared" si="28"/>
        <v>0</v>
      </c>
      <c r="AK68" s="396">
        <f t="shared" si="28"/>
        <v>0</v>
      </c>
      <c r="AL68" s="396">
        <f t="shared" si="28"/>
        <v>0</v>
      </c>
      <c r="AM68" s="396">
        <f t="shared" si="28"/>
        <v>0</v>
      </c>
    </row>
    <row r="69" spans="1:40" ht="42" customHeight="1" x14ac:dyDescent="0.25">
      <c r="A69" s="148"/>
      <c r="B69" s="421" t="s">
        <v>173</v>
      </c>
      <c r="C69" s="422" t="s">
        <v>174</v>
      </c>
      <c r="D69" s="421" t="s">
        <v>93</v>
      </c>
      <c r="E69" s="423">
        <v>0</v>
      </c>
      <c r="F69" s="423">
        <v>0</v>
      </c>
      <c r="G69" s="423">
        <v>0</v>
      </c>
      <c r="H69" s="423">
        <v>0</v>
      </c>
      <c r="I69" s="423">
        <v>0</v>
      </c>
      <c r="J69" s="423">
        <v>0</v>
      </c>
      <c r="K69" s="423">
        <v>0</v>
      </c>
      <c r="L69" s="423">
        <v>0</v>
      </c>
      <c r="M69" s="423">
        <v>0</v>
      </c>
      <c r="N69" s="423">
        <v>0</v>
      </c>
      <c r="O69" s="423">
        <v>0</v>
      </c>
      <c r="P69" s="423">
        <v>0</v>
      </c>
      <c r="Q69" s="423">
        <v>0</v>
      </c>
      <c r="R69" s="423">
        <v>0</v>
      </c>
      <c r="S69" s="423">
        <v>0</v>
      </c>
      <c r="T69" s="423">
        <v>0</v>
      </c>
      <c r="U69" s="423">
        <v>0</v>
      </c>
      <c r="V69" s="423">
        <v>0</v>
      </c>
      <c r="W69" s="423">
        <v>0</v>
      </c>
      <c r="X69" s="423">
        <v>0</v>
      </c>
      <c r="Y69" s="423">
        <v>0</v>
      </c>
      <c r="Z69" s="423">
        <v>0</v>
      </c>
      <c r="AA69" s="423">
        <v>0</v>
      </c>
      <c r="AB69" s="423">
        <v>0</v>
      </c>
      <c r="AC69" s="423">
        <v>0</v>
      </c>
      <c r="AD69" s="423">
        <v>0</v>
      </c>
      <c r="AE69" s="423">
        <v>0</v>
      </c>
      <c r="AF69" s="423">
        <v>0</v>
      </c>
      <c r="AG69" s="423">
        <v>0</v>
      </c>
      <c r="AH69" s="423">
        <v>0</v>
      </c>
      <c r="AI69" s="423">
        <v>0</v>
      </c>
      <c r="AJ69" s="423">
        <v>0</v>
      </c>
      <c r="AK69" s="423">
        <v>0</v>
      </c>
      <c r="AL69" s="423">
        <v>0</v>
      </c>
      <c r="AM69" s="423">
        <v>0</v>
      </c>
    </row>
    <row r="70" spans="1:40" ht="42" customHeight="1" x14ac:dyDescent="0.25">
      <c r="A70" s="148"/>
      <c r="B70" s="421" t="s">
        <v>175</v>
      </c>
      <c r="C70" s="422" t="s">
        <v>176</v>
      </c>
      <c r="D70" s="421" t="s">
        <v>93</v>
      </c>
      <c r="E70" s="423">
        <v>0</v>
      </c>
      <c r="F70" s="423">
        <v>0</v>
      </c>
      <c r="G70" s="423">
        <v>0</v>
      </c>
      <c r="H70" s="423">
        <v>0</v>
      </c>
      <c r="I70" s="423">
        <v>0</v>
      </c>
      <c r="J70" s="423">
        <v>0</v>
      </c>
      <c r="K70" s="423">
        <v>0</v>
      </c>
      <c r="L70" s="423">
        <v>0</v>
      </c>
      <c r="M70" s="423">
        <v>0</v>
      </c>
      <c r="N70" s="423">
        <v>0</v>
      </c>
      <c r="O70" s="423">
        <v>0</v>
      </c>
      <c r="P70" s="423">
        <v>0</v>
      </c>
      <c r="Q70" s="423">
        <v>0</v>
      </c>
      <c r="R70" s="423">
        <v>0</v>
      </c>
      <c r="S70" s="423">
        <v>0</v>
      </c>
      <c r="T70" s="423">
        <v>0</v>
      </c>
      <c r="U70" s="423">
        <v>0</v>
      </c>
      <c r="V70" s="423">
        <v>0</v>
      </c>
      <c r="W70" s="423">
        <v>0</v>
      </c>
      <c r="X70" s="423">
        <v>0</v>
      </c>
      <c r="Y70" s="423">
        <v>0</v>
      </c>
      <c r="Z70" s="423">
        <v>0</v>
      </c>
      <c r="AA70" s="423">
        <v>0</v>
      </c>
      <c r="AB70" s="423">
        <v>0</v>
      </c>
      <c r="AC70" s="423">
        <v>0</v>
      </c>
      <c r="AD70" s="423">
        <v>0</v>
      </c>
      <c r="AE70" s="423">
        <v>0</v>
      </c>
      <c r="AF70" s="423">
        <v>0</v>
      </c>
      <c r="AG70" s="423">
        <v>0</v>
      </c>
      <c r="AH70" s="423">
        <v>0</v>
      </c>
      <c r="AI70" s="423">
        <v>0</v>
      </c>
      <c r="AJ70" s="423">
        <v>0</v>
      </c>
      <c r="AK70" s="423">
        <v>0</v>
      </c>
      <c r="AL70" s="423">
        <v>0</v>
      </c>
      <c r="AM70" s="423">
        <v>0</v>
      </c>
    </row>
    <row r="71" spans="1:40" ht="48" customHeight="1" x14ac:dyDescent="0.25">
      <c r="A71" s="148"/>
      <c r="B71" s="394" t="s">
        <v>177</v>
      </c>
      <c r="C71" s="395" t="s">
        <v>178</v>
      </c>
      <c r="D71" s="440" t="s">
        <v>93</v>
      </c>
      <c r="E71" s="405">
        <f>E72+E73</f>
        <v>0</v>
      </c>
      <c r="F71" s="405">
        <f t="shared" ref="F71:Y71" si="29">F72+F73</f>
        <v>0</v>
      </c>
      <c r="G71" s="405">
        <f t="shared" si="29"/>
        <v>0</v>
      </c>
      <c r="H71" s="405">
        <f t="shared" si="29"/>
        <v>0</v>
      </c>
      <c r="I71" s="405">
        <f t="shared" si="29"/>
        <v>0</v>
      </c>
      <c r="J71" s="405">
        <f t="shared" si="29"/>
        <v>0</v>
      </c>
      <c r="K71" s="405">
        <f t="shared" si="29"/>
        <v>0</v>
      </c>
      <c r="L71" s="405">
        <f t="shared" si="29"/>
        <v>0</v>
      </c>
      <c r="M71" s="405">
        <f t="shared" si="29"/>
        <v>0</v>
      </c>
      <c r="N71" s="405">
        <f t="shared" si="29"/>
        <v>0</v>
      </c>
      <c r="O71" s="405">
        <f t="shared" si="29"/>
        <v>0</v>
      </c>
      <c r="P71" s="405">
        <f t="shared" si="29"/>
        <v>0</v>
      </c>
      <c r="Q71" s="405">
        <f t="shared" si="29"/>
        <v>0</v>
      </c>
      <c r="R71" s="405">
        <f t="shared" si="29"/>
        <v>0</v>
      </c>
      <c r="S71" s="405">
        <f t="shared" si="29"/>
        <v>0</v>
      </c>
      <c r="T71" s="405">
        <f t="shared" si="29"/>
        <v>0</v>
      </c>
      <c r="U71" s="405">
        <f t="shared" si="29"/>
        <v>0</v>
      </c>
      <c r="V71" s="405">
        <f t="shared" si="29"/>
        <v>0</v>
      </c>
      <c r="W71" s="405">
        <f t="shared" si="29"/>
        <v>0</v>
      </c>
      <c r="X71" s="405">
        <f t="shared" si="29"/>
        <v>0</v>
      </c>
      <c r="Y71" s="405">
        <f t="shared" si="29"/>
        <v>0</v>
      </c>
      <c r="Z71" s="405">
        <f>Z72+Z73</f>
        <v>0</v>
      </c>
      <c r="AA71" s="405">
        <f t="shared" ref="AA71:AM71" si="30">AA72+AA73</f>
        <v>0</v>
      </c>
      <c r="AB71" s="405">
        <f t="shared" si="30"/>
        <v>0</v>
      </c>
      <c r="AC71" s="405">
        <f t="shared" si="30"/>
        <v>0</v>
      </c>
      <c r="AD71" s="405">
        <f t="shared" si="30"/>
        <v>0</v>
      </c>
      <c r="AE71" s="405">
        <f t="shared" si="30"/>
        <v>0</v>
      </c>
      <c r="AF71" s="405">
        <f t="shared" si="30"/>
        <v>0</v>
      </c>
      <c r="AG71" s="405">
        <f t="shared" si="30"/>
        <v>0</v>
      </c>
      <c r="AH71" s="405">
        <f t="shared" si="30"/>
        <v>0</v>
      </c>
      <c r="AI71" s="405">
        <f t="shared" si="30"/>
        <v>0</v>
      </c>
      <c r="AJ71" s="405">
        <f t="shared" si="30"/>
        <v>0</v>
      </c>
      <c r="AK71" s="405">
        <f t="shared" si="30"/>
        <v>0</v>
      </c>
      <c r="AL71" s="405">
        <f t="shared" si="30"/>
        <v>0</v>
      </c>
      <c r="AM71" s="405">
        <f t="shared" si="30"/>
        <v>0</v>
      </c>
    </row>
    <row r="72" spans="1:40" ht="42" customHeight="1" x14ac:dyDescent="0.25">
      <c r="A72" s="148"/>
      <c r="B72" s="421" t="s">
        <v>179</v>
      </c>
      <c r="C72" s="422" t="s">
        <v>180</v>
      </c>
      <c r="D72" s="421" t="s">
        <v>93</v>
      </c>
      <c r="E72" s="423">
        <v>0</v>
      </c>
      <c r="F72" s="423">
        <v>0</v>
      </c>
      <c r="G72" s="423">
        <v>0</v>
      </c>
      <c r="H72" s="423">
        <v>0</v>
      </c>
      <c r="I72" s="423">
        <v>0</v>
      </c>
      <c r="J72" s="423">
        <v>0</v>
      </c>
      <c r="K72" s="423">
        <v>0</v>
      </c>
      <c r="L72" s="423">
        <v>0</v>
      </c>
      <c r="M72" s="423">
        <v>0</v>
      </c>
      <c r="N72" s="423">
        <v>0</v>
      </c>
      <c r="O72" s="423">
        <v>0</v>
      </c>
      <c r="P72" s="423">
        <v>0</v>
      </c>
      <c r="Q72" s="423">
        <v>0</v>
      </c>
      <c r="R72" s="423">
        <v>0</v>
      </c>
      <c r="S72" s="423">
        <v>0</v>
      </c>
      <c r="T72" s="423">
        <v>0</v>
      </c>
      <c r="U72" s="423">
        <v>0</v>
      </c>
      <c r="V72" s="423">
        <v>0</v>
      </c>
      <c r="W72" s="423">
        <v>0</v>
      </c>
      <c r="X72" s="423">
        <v>0</v>
      </c>
      <c r="Y72" s="423">
        <v>0</v>
      </c>
      <c r="Z72" s="423">
        <v>0</v>
      </c>
      <c r="AA72" s="423">
        <v>0</v>
      </c>
      <c r="AB72" s="423">
        <v>0</v>
      </c>
      <c r="AC72" s="423">
        <v>0</v>
      </c>
      <c r="AD72" s="423">
        <v>0</v>
      </c>
      <c r="AE72" s="423">
        <v>0</v>
      </c>
      <c r="AF72" s="423">
        <v>0</v>
      </c>
      <c r="AG72" s="423">
        <v>0</v>
      </c>
      <c r="AH72" s="423">
        <v>0</v>
      </c>
      <c r="AI72" s="423">
        <v>0</v>
      </c>
      <c r="AJ72" s="423">
        <v>0</v>
      </c>
      <c r="AK72" s="423">
        <v>0</v>
      </c>
      <c r="AL72" s="423">
        <v>0</v>
      </c>
      <c r="AM72" s="423">
        <v>0</v>
      </c>
    </row>
    <row r="73" spans="1:40" ht="42" customHeight="1" x14ac:dyDescent="0.25">
      <c r="A73" s="148"/>
      <c r="B73" s="421" t="s">
        <v>181</v>
      </c>
      <c r="C73" s="422" t="s">
        <v>182</v>
      </c>
      <c r="D73" s="421" t="s">
        <v>93</v>
      </c>
      <c r="E73" s="423">
        <v>0</v>
      </c>
      <c r="F73" s="423">
        <v>0</v>
      </c>
      <c r="G73" s="423">
        <v>0</v>
      </c>
      <c r="H73" s="423">
        <v>0</v>
      </c>
      <c r="I73" s="423">
        <v>0</v>
      </c>
      <c r="J73" s="423">
        <v>0</v>
      </c>
      <c r="K73" s="423">
        <v>0</v>
      </c>
      <c r="L73" s="423">
        <v>0</v>
      </c>
      <c r="M73" s="423">
        <v>0</v>
      </c>
      <c r="N73" s="423">
        <v>0</v>
      </c>
      <c r="O73" s="423">
        <v>0</v>
      </c>
      <c r="P73" s="423">
        <v>0</v>
      </c>
      <c r="Q73" s="423">
        <v>0</v>
      </c>
      <c r="R73" s="423">
        <v>0</v>
      </c>
      <c r="S73" s="423">
        <v>0</v>
      </c>
      <c r="T73" s="423">
        <v>0</v>
      </c>
      <c r="U73" s="423">
        <v>0</v>
      </c>
      <c r="V73" s="423">
        <v>0</v>
      </c>
      <c r="W73" s="423">
        <v>0</v>
      </c>
      <c r="X73" s="423">
        <v>0</v>
      </c>
      <c r="Y73" s="423">
        <v>0</v>
      </c>
      <c r="Z73" s="423">
        <v>0</v>
      </c>
      <c r="AA73" s="423">
        <v>0</v>
      </c>
      <c r="AB73" s="423">
        <v>0</v>
      </c>
      <c r="AC73" s="423">
        <v>0</v>
      </c>
      <c r="AD73" s="423">
        <v>0</v>
      </c>
      <c r="AE73" s="423">
        <v>0</v>
      </c>
      <c r="AF73" s="423">
        <v>0</v>
      </c>
      <c r="AG73" s="423">
        <v>0</v>
      </c>
      <c r="AH73" s="423">
        <v>0</v>
      </c>
      <c r="AI73" s="423">
        <v>0</v>
      </c>
      <c r="AJ73" s="423">
        <v>0</v>
      </c>
      <c r="AK73" s="423">
        <v>0</v>
      </c>
      <c r="AL73" s="423">
        <v>0</v>
      </c>
      <c r="AM73" s="423">
        <v>0</v>
      </c>
    </row>
    <row r="74" spans="1:40" ht="48" customHeight="1" x14ac:dyDescent="0.25">
      <c r="A74" s="148"/>
      <c r="B74" s="394" t="s">
        <v>183</v>
      </c>
      <c r="C74" s="395" t="s">
        <v>184</v>
      </c>
      <c r="D74" s="394" t="s">
        <v>93</v>
      </c>
      <c r="E74" s="405">
        <f>SUBTOTAL(9,E75:E77)</f>
        <v>0</v>
      </c>
      <c r="F74" s="405">
        <f t="shared" ref="F74:AM74" si="31">SUBTOTAL(9,F75:F77)</f>
        <v>0</v>
      </c>
      <c r="G74" s="405">
        <f t="shared" si="31"/>
        <v>0</v>
      </c>
      <c r="H74" s="405">
        <f t="shared" si="31"/>
        <v>0</v>
      </c>
      <c r="I74" s="405">
        <f t="shared" si="31"/>
        <v>0</v>
      </c>
      <c r="J74" s="405">
        <f t="shared" si="31"/>
        <v>0</v>
      </c>
      <c r="K74" s="405">
        <f t="shared" si="31"/>
        <v>0</v>
      </c>
      <c r="L74" s="405">
        <f t="shared" si="31"/>
        <v>0</v>
      </c>
      <c r="M74" s="405">
        <f t="shared" si="31"/>
        <v>0</v>
      </c>
      <c r="N74" s="405">
        <f t="shared" si="31"/>
        <v>0</v>
      </c>
      <c r="O74" s="405">
        <f t="shared" si="31"/>
        <v>0</v>
      </c>
      <c r="P74" s="405">
        <f t="shared" si="31"/>
        <v>0</v>
      </c>
      <c r="Q74" s="405">
        <f t="shared" si="31"/>
        <v>0</v>
      </c>
      <c r="R74" s="405">
        <f t="shared" si="31"/>
        <v>0</v>
      </c>
      <c r="S74" s="405">
        <f t="shared" si="31"/>
        <v>0</v>
      </c>
      <c r="T74" s="405">
        <f t="shared" si="31"/>
        <v>0</v>
      </c>
      <c r="U74" s="405">
        <f t="shared" si="31"/>
        <v>0</v>
      </c>
      <c r="V74" s="405">
        <f t="shared" si="31"/>
        <v>0</v>
      </c>
      <c r="W74" s="405">
        <f t="shared" si="31"/>
        <v>0</v>
      </c>
      <c r="X74" s="405">
        <f t="shared" si="31"/>
        <v>0</v>
      </c>
      <c r="Y74" s="405">
        <f t="shared" si="31"/>
        <v>0</v>
      </c>
      <c r="Z74" s="405">
        <f t="shared" si="31"/>
        <v>0</v>
      </c>
      <c r="AA74" s="405">
        <f t="shared" si="31"/>
        <v>22.02</v>
      </c>
      <c r="AB74" s="405">
        <f t="shared" si="31"/>
        <v>0.65</v>
      </c>
      <c r="AC74" s="405">
        <f t="shared" si="31"/>
        <v>0</v>
      </c>
      <c r="AD74" s="405">
        <f t="shared" si="31"/>
        <v>2.7050000000000001</v>
      </c>
      <c r="AE74" s="405">
        <f t="shared" si="31"/>
        <v>0</v>
      </c>
      <c r="AF74" s="405">
        <f t="shared" si="31"/>
        <v>0</v>
      </c>
      <c r="AG74" s="405">
        <f t="shared" si="31"/>
        <v>0</v>
      </c>
      <c r="AH74" s="405">
        <f t="shared" si="31"/>
        <v>22.02</v>
      </c>
      <c r="AI74" s="405">
        <f t="shared" si="31"/>
        <v>0.65</v>
      </c>
      <c r="AJ74" s="405">
        <f t="shared" si="31"/>
        <v>0</v>
      </c>
      <c r="AK74" s="405">
        <f t="shared" si="31"/>
        <v>2.7050000000000001</v>
      </c>
      <c r="AL74" s="405">
        <f t="shared" si="31"/>
        <v>0</v>
      </c>
      <c r="AM74" s="405">
        <f t="shared" si="31"/>
        <v>0</v>
      </c>
    </row>
    <row r="75" spans="1:40" ht="33" customHeight="1" x14ac:dyDescent="0.25">
      <c r="B75" s="76" t="s">
        <v>183</v>
      </c>
      <c r="C75" s="399" t="s">
        <v>758</v>
      </c>
      <c r="D75" s="76" t="s">
        <v>819</v>
      </c>
      <c r="E75" s="401"/>
      <c r="F75" s="401"/>
      <c r="G75" s="401"/>
      <c r="H75" s="401"/>
      <c r="I75" s="401"/>
      <c r="J75" s="401"/>
      <c r="K75" s="401"/>
      <c r="L75" s="401"/>
      <c r="M75" s="401"/>
      <c r="N75" s="401"/>
      <c r="O75" s="401"/>
      <c r="P75" s="401"/>
      <c r="Q75" s="401"/>
      <c r="R75" s="401"/>
      <c r="S75" s="401"/>
      <c r="T75" s="401"/>
      <c r="U75" s="401"/>
      <c r="V75" s="401"/>
      <c r="W75" s="401"/>
      <c r="X75" s="401"/>
      <c r="Y75" s="401"/>
      <c r="Z75" s="401"/>
      <c r="AA75" s="402">
        <f>'С № 4'!AX81</f>
        <v>4.1733333333333338</v>
      </c>
      <c r="AB75" s="401"/>
      <c r="AC75" s="401"/>
      <c r="AD75" s="402">
        <f>'С № 1 (2022)'!W70</f>
        <v>0.60499999999999998</v>
      </c>
      <c r="AE75" s="401"/>
      <c r="AF75" s="401"/>
      <c r="AG75" s="401"/>
      <c r="AH75" s="402">
        <f>AA75</f>
        <v>4.1733333333333338</v>
      </c>
      <c r="AI75" s="401"/>
      <c r="AJ75" s="401"/>
      <c r="AK75" s="402">
        <f>AD75</f>
        <v>0.60499999999999998</v>
      </c>
      <c r="AL75" s="401"/>
      <c r="AM75" s="401"/>
      <c r="AN75" s="147"/>
    </row>
    <row r="76" spans="1:40" ht="33" customHeight="1" x14ac:dyDescent="0.25">
      <c r="B76" s="76" t="s">
        <v>183</v>
      </c>
      <c r="C76" s="399" t="s">
        <v>818</v>
      </c>
      <c r="D76" s="76" t="s">
        <v>851</v>
      </c>
      <c r="E76" s="401"/>
      <c r="F76" s="401"/>
      <c r="G76" s="401"/>
      <c r="H76" s="401"/>
      <c r="I76" s="401"/>
      <c r="J76" s="401"/>
      <c r="K76" s="401"/>
      <c r="L76" s="401"/>
      <c r="M76" s="401"/>
      <c r="N76" s="401"/>
      <c r="O76" s="401"/>
      <c r="P76" s="401"/>
      <c r="Q76" s="401"/>
      <c r="R76" s="401"/>
      <c r="S76" s="401"/>
      <c r="T76" s="401"/>
      <c r="U76" s="401"/>
      <c r="V76" s="401"/>
      <c r="W76" s="401"/>
      <c r="X76" s="401"/>
      <c r="Y76" s="401"/>
      <c r="Z76" s="401"/>
      <c r="AA76" s="402">
        <f>'С № 4'!AX82</f>
        <v>7.3966666666666665</v>
      </c>
      <c r="AB76" s="402">
        <f>'С № 1 (2022)'!E71</f>
        <v>0.4</v>
      </c>
      <c r="AC76" s="401"/>
      <c r="AD76" s="402">
        <f>'С № 1 (2022)'!I71</f>
        <v>1</v>
      </c>
      <c r="AE76" s="401"/>
      <c r="AF76" s="401"/>
      <c r="AG76" s="401"/>
      <c r="AH76" s="402">
        <f>AA76</f>
        <v>7.3966666666666665</v>
      </c>
      <c r="AI76" s="402">
        <f>AB76</f>
        <v>0.4</v>
      </c>
      <c r="AJ76" s="401"/>
      <c r="AK76" s="402">
        <f>AD76</f>
        <v>1</v>
      </c>
      <c r="AL76" s="401"/>
      <c r="AM76" s="401"/>
      <c r="AN76" s="147"/>
    </row>
    <row r="77" spans="1:40" ht="33" customHeight="1" x14ac:dyDescent="0.25">
      <c r="B77" s="76" t="s">
        <v>183</v>
      </c>
      <c r="C77" s="399" t="s">
        <v>741</v>
      </c>
      <c r="D77" s="76" t="s">
        <v>862</v>
      </c>
      <c r="E77" s="401"/>
      <c r="F77" s="401"/>
      <c r="G77" s="401"/>
      <c r="H77" s="401"/>
      <c r="I77" s="401"/>
      <c r="J77" s="401"/>
      <c r="K77" s="401"/>
      <c r="L77" s="401"/>
      <c r="M77" s="401"/>
      <c r="N77" s="401"/>
      <c r="O77" s="401"/>
      <c r="P77" s="401"/>
      <c r="Q77" s="401"/>
      <c r="R77" s="401"/>
      <c r="S77" s="401"/>
      <c r="T77" s="401"/>
      <c r="U77" s="401"/>
      <c r="V77" s="401"/>
      <c r="W77" s="401"/>
      <c r="X77" s="401"/>
      <c r="Y77" s="401"/>
      <c r="Z77" s="401"/>
      <c r="AA77" s="402">
        <f>'С № 4'!AX83</f>
        <v>10.45</v>
      </c>
      <c r="AB77" s="402">
        <f>'С № 1 (2022)'!U72</f>
        <v>0.25</v>
      </c>
      <c r="AC77" s="401"/>
      <c r="AD77" s="402">
        <f>'С № 1 (2022)'!W72</f>
        <v>1.1000000000000001</v>
      </c>
      <c r="AE77" s="401"/>
      <c r="AF77" s="401"/>
      <c r="AG77" s="401"/>
      <c r="AH77" s="402">
        <f>AA77</f>
        <v>10.45</v>
      </c>
      <c r="AI77" s="402">
        <f>AB77</f>
        <v>0.25</v>
      </c>
      <c r="AJ77" s="401"/>
      <c r="AK77" s="402">
        <f>AD77</f>
        <v>1.1000000000000001</v>
      </c>
      <c r="AL77" s="401"/>
      <c r="AM77" s="401"/>
      <c r="AN77" s="147"/>
    </row>
    <row r="78" spans="1:40" ht="48" customHeight="1" x14ac:dyDescent="0.25">
      <c r="A78" s="148"/>
      <c r="B78" s="394" t="s">
        <v>185</v>
      </c>
      <c r="C78" s="395" t="s">
        <v>186</v>
      </c>
      <c r="D78" s="394" t="s">
        <v>93</v>
      </c>
      <c r="E78" s="405">
        <v>0</v>
      </c>
      <c r="F78" s="405">
        <v>0</v>
      </c>
      <c r="G78" s="405">
        <v>0</v>
      </c>
      <c r="H78" s="405">
        <v>0</v>
      </c>
      <c r="I78" s="405">
        <v>0</v>
      </c>
      <c r="J78" s="405">
        <v>0</v>
      </c>
      <c r="K78" s="405">
        <v>0</v>
      </c>
      <c r="L78" s="405">
        <v>0</v>
      </c>
      <c r="M78" s="405">
        <v>0</v>
      </c>
      <c r="N78" s="405">
        <v>0</v>
      </c>
      <c r="O78" s="405">
        <v>0</v>
      </c>
      <c r="P78" s="405">
        <v>0</v>
      </c>
      <c r="Q78" s="405">
        <v>0</v>
      </c>
      <c r="R78" s="405">
        <v>0</v>
      </c>
      <c r="S78" s="405">
        <v>0</v>
      </c>
      <c r="T78" s="405">
        <v>0</v>
      </c>
      <c r="U78" s="405">
        <v>0</v>
      </c>
      <c r="V78" s="405">
        <v>0</v>
      </c>
      <c r="W78" s="405">
        <v>0</v>
      </c>
      <c r="X78" s="405">
        <v>0</v>
      </c>
      <c r="Y78" s="405">
        <v>0</v>
      </c>
      <c r="Z78" s="405">
        <v>0</v>
      </c>
      <c r="AA78" s="405">
        <v>0</v>
      </c>
      <c r="AB78" s="405">
        <v>0</v>
      </c>
      <c r="AC78" s="405">
        <v>0</v>
      </c>
      <c r="AD78" s="405">
        <v>0</v>
      </c>
      <c r="AE78" s="405">
        <v>0</v>
      </c>
      <c r="AF78" s="405">
        <v>0</v>
      </c>
      <c r="AG78" s="405">
        <v>0</v>
      </c>
      <c r="AH78" s="405">
        <v>0</v>
      </c>
      <c r="AI78" s="405">
        <v>0</v>
      </c>
      <c r="AJ78" s="405">
        <v>0</v>
      </c>
      <c r="AK78" s="405">
        <v>0</v>
      </c>
      <c r="AL78" s="405">
        <v>0</v>
      </c>
      <c r="AM78" s="405">
        <v>0</v>
      </c>
    </row>
    <row r="79" spans="1:40" ht="48" customHeight="1" x14ac:dyDescent="0.25">
      <c r="A79" s="148"/>
      <c r="B79" s="394" t="s">
        <v>187</v>
      </c>
      <c r="C79" s="395" t="s">
        <v>188</v>
      </c>
      <c r="D79" s="394" t="s">
        <v>93</v>
      </c>
      <c r="E79" s="396">
        <f>SUBTOTAL(9,E80:E81)</f>
        <v>0</v>
      </c>
      <c r="F79" s="396">
        <f t="shared" ref="F79:AM79" si="32">SUBTOTAL(9,F80:F81)</f>
        <v>0</v>
      </c>
      <c r="G79" s="396">
        <f t="shared" si="32"/>
        <v>0</v>
      </c>
      <c r="H79" s="396">
        <f t="shared" si="32"/>
        <v>0</v>
      </c>
      <c r="I79" s="396">
        <f t="shared" si="32"/>
        <v>0</v>
      </c>
      <c r="J79" s="396">
        <f t="shared" si="32"/>
        <v>0</v>
      </c>
      <c r="K79" s="396">
        <f t="shared" si="32"/>
        <v>0</v>
      </c>
      <c r="L79" s="396">
        <f t="shared" si="32"/>
        <v>0</v>
      </c>
      <c r="M79" s="396">
        <f t="shared" si="32"/>
        <v>0</v>
      </c>
      <c r="N79" s="396">
        <f t="shared" si="32"/>
        <v>0</v>
      </c>
      <c r="O79" s="396">
        <f t="shared" si="32"/>
        <v>0</v>
      </c>
      <c r="P79" s="396">
        <f t="shared" si="32"/>
        <v>0</v>
      </c>
      <c r="Q79" s="396">
        <f t="shared" si="32"/>
        <v>0</v>
      </c>
      <c r="R79" s="396">
        <f t="shared" si="32"/>
        <v>0</v>
      </c>
      <c r="S79" s="396">
        <f t="shared" si="32"/>
        <v>0</v>
      </c>
      <c r="T79" s="396">
        <f t="shared" si="32"/>
        <v>0</v>
      </c>
      <c r="U79" s="396">
        <f t="shared" si="32"/>
        <v>0</v>
      </c>
      <c r="V79" s="396">
        <f t="shared" si="32"/>
        <v>0</v>
      </c>
      <c r="W79" s="396">
        <f t="shared" si="32"/>
        <v>0</v>
      </c>
      <c r="X79" s="396">
        <f t="shared" si="32"/>
        <v>0</v>
      </c>
      <c r="Y79" s="396">
        <f t="shared" si="32"/>
        <v>0</v>
      </c>
      <c r="Z79" s="396">
        <f t="shared" si="32"/>
        <v>0</v>
      </c>
      <c r="AA79" s="396">
        <f t="shared" si="32"/>
        <v>0.25</v>
      </c>
      <c r="AB79" s="396">
        <f t="shared" si="32"/>
        <v>0</v>
      </c>
      <c r="AC79" s="396">
        <f t="shared" si="32"/>
        <v>0</v>
      </c>
      <c r="AD79" s="396">
        <f t="shared" si="32"/>
        <v>0</v>
      </c>
      <c r="AE79" s="396">
        <f t="shared" si="32"/>
        <v>0</v>
      </c>
      <c r="AF79" s="396">
        <f t="shared" si="32"/>
        <v>0</v>
      </c>
      <c r="AG79" s="396">
        <f t="shared" si="32"/>
        <v>0</v>
      </c>
      <c r="AH79" s="396">
        <f t="shared" si="32"/>
        <v>0.25</v>
      </c>
      <c r="AI79" s="396">
        <f t="shared" si="32"/>
        <v>0</v>
      </c>
      <c r="AJ79" s="396">
        <f t="shared" si="32"/>
        <v>0</v>
      </c>
      <c r="AK79" s="396">
        <f t="shared" si="32"/>
        <v>0</v>
      </c>
      <c r="AL79" s="396">
        <f t="shared" si="32"/>
        <v>0</v>
      </c>
      <c r="AM79" s="396">
        <f t="shared" si="32"/>
        <v>0</v>
      </c>
    </row>
    <row r="80" spans="1:40" ht="33" customHeight="1" x14ac:dyDescent="0.25">
      <c r="B80" s="498" t="s">
        <v>187</v>
      </c>
      <c r="C80" s="399" t="s">
        <v>722</v>
      </c>
      <c r="D80" s="76" t="s">
        <v>863</v>
      </c>
      <c r="E80" s="385"/>
      <c r="F80" s="385"/>
      <c r="G80" s="385"/>
      <c r="H80" s="385"/>
      <c r="I80" s="385"/>
      <c r="J80" s="385"/>
      <c r="K80" s="385"/>
      <c r="L80" s="385"/>
      <c r="M80" s="385"/>
      <c r="N80" s="385"/>
      <c r="O80" s="385"/>
      <c r="P80" s="385"/>
      <c r="Q80" s="385"/>
      <c r="R80" s="385"/>
      <c r="S80" s="385"/>
      <c r="T80" s="385"/>
      <c r="U80" s="385"/>
      <c r="V80" s="385"/>
      <c r="W80" s="385"/>
      <c r="X80" s="385"/>
      <c r="Y80" s="385"/>
      <c r="Z80" s="385"/>
      <c r="AA80" s="77">
        <f>'С № 4'!AX86</f>
        <v>0.125</v>
      </c>
      <c r="AB80" s="385"/>
      <c r="AC80" s="385"/>
      <c r="AD80" s="385"/>
      <c r="AE80" s="385"/>
      <c r="AF80" s="385"/>
      <c r="AG80" s="385"/>
      <c r="AH80" s="77">
        <f t="shared" ref="AG80:AM81" si="33">AA80</f>
        <v>0.125</v>
      </c>
      <c r="AI80" s="385"/>
      <c r="AJ80" s="385"/>
      <c r="AK80" s="385"/>
      <c r="AL80" s="385"/>
      <c r="AM80" s="385"/>
      <c r="AN80" s="147"/>
    </row>
    <row r="81" spans="1:39" ht="33" customHeight="1" x14ac:dyDescent="0.25">
      <c r="A81" s="148"/>
      <c r="B81" s="499" t="s">
        <v>187</v>
      </c>
      <c r="C81" s="500" t="s">
        <v>723</v>
      </c>
      <c r="D81" s="708" t="s">
        <v>864</v>
      </c>
      <c r="E81" s="78">
        <v>0</v>
      </c>
      <c r="F81" s="79">
        <v>0</v>
      </c>
      <c r="G81" s="78">
        <v>0</v>
      </c>
      <c r="H81" s="78">
        <v>0</v>
      </c>
      <c r="I81" s="78">
        <v>0</v>
      </c>
      <c r="J81" s="78">
        <v>0</v>
      </c>
      <c r="K81" s="78">
        <v>0</v>
      </c>
      <c r="L81" s="78">
        <v>0</v>
      </c>
      <c r="M81" s="79">
        <v>0</v>
      </c>
      <c r="N81" s="78">
        <v>0</v>
      </c>
      <c r="O81" s="78">
        <v>0</v>
      </c>
      <c r="P81" s="78">
        <v>0</v>
      </c>
      <c r="Q81" s="78">
        <v>0</v>
      </c>
      <c r="R81" s="78">
        <v>0</v>
      </c>
      <c r="S81" s="78">
        <v>0</v>
      </c>
      <c r="T81" s="77">
        <v>0</v>
      </c>
      <c r="U81" s="78">
        <v>0</v>
      </c>
      <c r="V81" s="78">
        <v>0</v>
      </c>
      <c r="W81" s="78">
        <v>0</v>
      </c>
      <c r="X81" s="78">
        <v>0</v>
      </c>
      <c r="Y81" s="78">
        <v>0</v>
      </c>
      <c r="Z81" s="78">
        <v>0</v>
      </c>
      <c r="AA81" s="77">
        <f>'С № 4'!AX87</f>
        <v>0.125</v>
      </c>
      <c r="AB81" s="78">
        <v>0</v>
      </c>
      <c r="AC81" s="78">
        <v>0</v>
      </c>
      <c r="AD81" s="78">
        <v>0</v>
      </c>
      <c r="AE81" s="78">
        <v>0</v>
      </c>
      <c r="AF81" s="78">
        <v>0</v>
      </c>
      <c r="AG81" s="78">
        <f t="shared" si="33"/>
        <v>0</v>
      </c>
      <c r="AH81" s="77">
        <f t="shared" si="33"/>
        <v>0.125</v>
      </c>
      <c r="AI81" s="78">
        <f t="shared" si="33"/>
        <v>0</v>
      </c>
      <c r="AJ81" s="78">
        <f t="shared" si="33"/>
        <v>0</v>
      </c>
      <c r="AK81" s="78">
        <f t="shared" si="33"/>
        <v>0</v>
      </c>
      <c r="AL81" s="78">
        <f t="shared" si="33"/>
        <v>0</v>
      </c>
      <c r="AM81" s="78">
        <f t="shared" si="33"/>
        <v>0</v>
      </c>
    </row>
    <row r="82" spans="1:39" x14ac:dyDescent="0.25">
      <c r="A82" s="148"/>
    </row>
  </sheetData>
  <sheetProtection formatCells="0" formatColumns="0" formatRows="0" insertColumns="0" insertRows="0" insertHyperlinks="0" deleteColumns="0" deleteRows="0" sort="0" autoFilter="0" pivotTables="0"/>
  <autoFilter ref="B22:BP81" xr:uid="{00000000-0009-0000-0000-000008000000}"/>
  <mergeCells count="22">
    <mergeCell ref="B12:AM12"/>
    <mergeCell ref="B4:AM4"/>
    <mergeCell ref="B5:AM5"/>
    <mergeCell ref="B7:AM7"/>
    <mergeCell ref="B8:AM8"/>
    <mergeCell ref="B10:AM10"/>
    <mergeCell ref="B13:AM13"/>
    <mergeCell ref="B17:AM17"/>
    <mergeCell ref="B18:B21"/>
    <mergeCell ref="C18:C21"/>
    <mergeCell ref="D18:D21"/>
    <mergeCell ref="E18:AM18"/>
    <mergeCell ref="E19:K19"/>
    <mergeCell ref="L19:R19"/>
    <mergeCell ref="S19:Y19"/>
    <mergeCell ref="Z19:AF19"/>
    <mergeCell ref="AG19:AM19"/>
    <mergeCell ref="F20:K20"/>
    <mergeCell ref="M20:R20"/>
    <mergeCell ref="T20:Y20"/>
    <mergeCell ref="AA20:AF20"/>
    <mergeCell ref="AH20:AM20"/>
  </mergeCells>
  <conditionalFormatting sqref="E46:Z46 AB46:AM46 B56 E68:Z68 AB68:AF68 E81:AM81 E47:AM47 B42:B53 E56:AM56 D48:D55 E61:AM63">
    <cfRule type="containsText" dxfId="1128" priority="330" operator="containsText" text="Наименование инвестиционного проекта">
      <formula>NOT(ISERROR(SEARCH("Наименование инвестиционного проекта",B42)))</formula>
    </cfRule>
  </conditionalFormatting>
  <conditionalFormatting sqref="B71:C71 B72:D80 D23:D32 C42:D45 B57:D58 B54:C55 D66:D67 C48:C53 D59:D60 B61:D63 B68:D70 B65:D65">
    <cfRule type="containsText" dxfId="1127" priority="345" operator="containsText" text="Наименование инвестиционного проекта">
      <formula>NOT(ISERROR(SEARCH("Наименование инвестиционного проекта",B23)))</formula>
    </cfRule>
  </conditionalFormatting>
  <conditionalFormatting sqref="B71:C71 B72:D80 D66:D67 B68:D70 D59:D60 B42:D45 B57:D58 D23:D32 E46:Z46 AB46:AM46 B56 E68:Z68 AB68:AF68 B46:B47 D81:AM81 E47:AM47 E56:AM56 B65:D65 B48:D55 B61:AM63">
    <cfRule type="cellIs" dxfId="1126" priority="344" operator="equal">
      <formula>0</formula>
    </cfRule>
  </conditionalFormatting>
  <conditionalFormatting sqref="B41:D41">
    <cfRule type="cellIs" dxfId="1125" priority="338" operator="equal">
      <formula>0</formula>
    </cfRule>
  </conditionalFormatting>
  <conditionalFormatting sqref="B23:C23 B32:C32 B31">
    <cfRule type="cellIs" dxfId="1124" priority="343" operator="equal">
      <formula>0</formula>
    </cfRule>
  </conditionalFormatting>
  <conditionalFormatting sqref="B23">
    <cfRule type="cellIs" dxfId="1123" priority="341" operator="equal">
      <formula>0</formula>
    </cfRule>
    <cfRule type="cellIs" dxfId="1122" priority="342" operator="equal">
      <formula>0</formula>
    </cfRule>
  </conditionalFormatting>
  <conditionalFormatting sqref="D33:D35 B33:B35">
    <cfRule type="cellIs" dxfId="1121" priority="340" operator="equal">
      <formula>0</formula>
    </cfRule>
  </conditionalFormatting>
  <conditionalFormatting sqref="B36 D36 B37:D40">
    <cfRule type="cellIs" dxfId="1120" priority="339" operator="equal">
      <formula>0</formula>
    </cfRule>
  </conditionalFormatting>
  <conditionalFormatting sqref="B59:C59">
    <cfRule type="cellIs" dxfId="1119" priority="337" operator="equal">
      <formula>0</formula>
    </cfRule>
  </conditionalFormatting>
  <conditionalFormatting sqref="B59:C59">
    <cfRule type="cellIs" dxfId="1118" priority="336" operator="equal">
      <formula>0</formula>
    </cfRule>
  </conditionalFormatting>
  <conditionalFormatting sqref="B60:C60">
    <cfRule type="cellIs" dxfId="1117" priority="335" operator="equal">
      <formula>0</formula>
    </cfRule>
  </conditionalFormatting>
  <conditionalFormatting sqref="B60:C60">
    <cfRule type="cellIs" dxfId="1116" priority="334" operator="equal">
      <formula>0</formula>
    </cfRule>
  </conditionalFormatting>
  <conditionalFormatting sqref="C33:C35">
    <cfRule type="cellIs" dxfId="1115" priority="333" operator="equal">
      <formula>0</formula>
    </cfRule>
  </conditionalFormatting>
  <conditionalFormatting sqref="C36">
    <cfRule type="cellIs" dxfId="1114" priority="332" operator="equal">
      <formula>0</formula>
    </cfRule>
  </conditionalFormatting>
  <conditionalFormatting sqref="C30:C31">
    <cfRule type="cellIs" dxfId="1113" priority="331" operator="equal">
      <formula>0</formula>
    </cfRule>
  </conditionalFormatting>
  <conditionalFormatting sqref="B66:C66">
    <cfRule type="cellIs" dxfId="1112" priority="329" operator="equal">
      <formula>0</formula>
    </cfRule>
  </conditionalFormatting>
  <conditionalFormatting sqref="B66:C66">
    <cfRule type="cellIs" dxfId="1111" priority="328" operator="equal">
      <formula>0</formula>
    </cfRule>
  </conditionalFormatting>
  <conditionalFormatting sqref="B67:C67">
    <cfRule type="cellIs" dxfId="1110" priority="327" operator="equal">
      <formula>0</formula>
    </cfRule>
  </conditionalFormatting>
  <conditionalFormatting sqref="B67:C67">
    <cfRule type="cellIs" dxfId="1109" priority="326" operator="equal">
      <formula>0</formula>
    </cfRule>
  </conditionalFormatting>
  <conditionalFormatting sqref="D71">
    <cfRule type="cellIs" dxfId="1108" priority="325" operator="equal">
      <formula>0</formula>
    </cfRule>
  </conditionalFormatting>
  <conditionalFormatting sqref="AA39:AA40 AA23:AA29 AA32 AA36 AA43:AA45 AA54:AA55 AH23:AH29 AG36 AM36 AG39:AG40 AM39:AM40 AH54:AH55 AH58:AH59 AA58:AA59 AA65:AA68 AH65:AH67 AA70:AA73 AA80:AA81 AA75:AA78">
    <cfRule type="cellIs" dxfId="1107" priority="324" operator="equal">
      <formula>0</formula>
    </cfRule>
  </conditionalFormatting>
  <conditionalFormatting sqref="AA39:AA40 AA36 AA43:AA45 AA54:AA55 AG36 AM36 AG39:AG40 AM39:AM40 AH54:AH55 AH58:AH59 AA58:AA59 AA65:AA68 AH65:AH67 AA70:AA73 AA80:AA81 AA75:AA78">
    <cfRule type="containsText" dxfId="1106" priority="323" operator="containsText" text="Наименование инвестиционного проекта">
      <formula>NOT(ISERROR(SEARCH("Наименование инвестиционного проекта",AA36)))</formula>
    </cfRule>
  </conditionalFormatting>
  <conditionalFormatting sqref="AA30:AA31">
    <cfRule type="cellIs" dxfId="1105" priority="322" operator="equal">
      <formula>0</formula>
    </cfRule>
  </conditionalFormatting>
  <conditionalFormatting sqref="AA23:AA32 AH23:AH29">
    <cfRule type="cellIs" dxfId="1104" priority="320" operator="equal">
      <formula>0</formula>
    </cfRule>
    <cfRule type="cellIs" dxfId="1103" priority="321" operator="equal">
      <formula>0</formula>
    </cfRule>
  </conditionalFormatting>
  <conditionalFormatting sqref="AA39:AA40 AA70:AA73 AA23:AA32 AA36 AA43:AA45 AH23:AH29 AG36 AM36 AG39:AG40 AM39:AM40 AH54:AH55 E46:Z46 AB46:AM46 AA54:AA56 AB56:AM56 E68:AF68 AA58:AA59 AH58:AH59 E47:AM47 E56:Z56 AH65:AH67 AA65:AA67 E81:AM81 AA80 AH80 E61:AM63 AA75:AA78">
    <cfRule type="cellIs" dxfId="1102" priority="319" operator="equal">
      <formula>0</formula>
    </cfRule>
  </conditionalFormatting>
  <conditionalFormatting sqref="AA39:AA40 AA70:AA73 AA23:AA32 AA36 AA43:AA45 AH23:AH29 AG36 AM36 AG39:AG40 AM39:AM40 AH54:AH55 E46:Z46 AB46:AM46 AA54:AA56 AB56:AM56 E68:AF68 AA58:AA59 AH58:AH59 E47:AM47 E56:Z56 AH65:AH67 AA65:AA67 E81:AM81 AA80 AH80 E61:AM63 AA75:AA78">
    <cfRule type="cellIs" dxfId="1101" priority="318" operator="equal">
      <formula>0</formula>
    </cfRule>
  </conditionalFormatting>
  <conditionalFormatting sqref="AA34:AA35">
    <cfRule type="containsText" dxfId="1100" priority="317" operator="containsText" text="Наименование инвестиционного проекта">
      <formula>NOT(ISERROR(SEARCH("Наименование инвестиционного проекта",AA34)))</formula>
    </cfRule>
  </conditionalFormatting>
  <conditionalFormatting sqref="AA34:AA35">
    <cfRule type="cellIs" dxfId="1099" priority="316" operator="equal">
      <formula>0</formula>
    </cfRule>
  </conditionalFormatting>
  <conditionalFormatting sqref="AA34:AA35">
    <cfRule type="cellIs" dxfId="1098" priority="315" operator="equal">
      <formula>0</formula>
    </cfRule>
  </conditionalFormatting>
  <conditionalFormatting sqref="AA34:AA35">
    <cfRule type="cellIs" dxfId="1097" priority="314" operator="equal">
      <formula>0</formula>
    </cfRule>
  </conditionalFormatting>
  <conditionalFormatting sqref="AA37:AA38">
    <cfRule type="containsText" dxfId="1096" priority="313" operator="containsText" text="Наименование инвестиционного проекта">
      <formula>NOT(ISERROR(SEARCH("Наименование инвестиционного проекта",AA37)))</formula>
    </cfRule>
  </conditionalFormatting>
  <conditionalFormatting sqref="AA37:AA38">
    <cfRule type="cellIs" dxfId="1095" priority="312" operator="equal">
      <formula>0</formula>
    </cfRule>
  </conditionalFormatting>
  <conditionalFormatting sqref="AA37:AA38">
    <cfRule type="cellIs" dxfId="1094" priority="311" operator="equal">
      <formula>0</formula>
    </cfRule>
  </conditionalFormatting>
  <conditionalFormatting sqref="AA37:AA38">
    <cfRule type="cellIs" dxfId="1093" priority="310" operator="equal">
      <formula>0</formula>
    </cfRule>
  </conditionalFormatting>
  <conditionalFormatting sqref="AA57 AH57">
    <cfRule type="containsText" dxfId="1092" priority="309" operator="containsText" text="Наименование инвестиционного проекта">
      <formula>NOT(ISERROR(SEARCH("Наименование инвестиционного проекта",AA57)))</formula>
    </cfRule>
  </conditionalFormatting>
  <conditionalFormatting sqref="AA57 AH57">
    <cfRule type="cellIs" dxfId="1091" priority="308" operator="equal">
      <formula>0</formula>
    </cfRule>
  </conditionalFormatting>
  <conditionalFormatting sqref="AA57 AH57">
    <cfRule type="cellIs" dxfId="1090" priority="307" operator="equal">
      <formula>0</formula>
    </cfRule>
  </conditionalFormatting>
  <conditionalFormatting sqref="AA57 AH57">
    <cfRule type="cellIs" dxfId="1089" priority="306" operator="equal">
      <formula>0</formula>
    </cfRule>
  </conditionalFormatting>
  <conditionalFormatting sqref="AA42">
    <cfRule type="containsText" dxfId="1088" priority="305" operator="containsText" text="Наименование инвестиционного проекта">
      <formula>NOT(ISERROR(SEARCH("Наименование инвестиционного проекта",AA42)))</formula>
    </cfRule>
  </conditionalFormatting>
  <conditionalFormatting sqref="AA42">
    <cfRule type="cellIs" dxfId="1087" priority="304" operator="equal">
      <formula>0</formula>
    </cfRule>
  </conditionalFormatting>
  <conditionalFormatting sqref="AA42">
    <cfRule type="cellIs" dxfId="1086" priority="303" operator="equal">
      <formula>0</formula>
    </cfRule>
  </conditionalFormatting>
  <conditionalFormatting sqref="AA42">
    <cfRule type="cellIs" dxfId="1085" priority="302" operator="equal">
      <formula>0</formula>
    </cfRule>
  </conditionalFormatting>
  <conditionalFormatting sqref="Z39:Z40 Z70:Z73 Z32 Z36 Z43:Z45 Z54:Z55 AG54:AG55 Z58:Z59 AG58:AG59 AG65:AG67 Z65:Z67 Z75:Z78 Z80">
    <cfRule type="cellIs" dxfId="1084" priority="301" operator="equal">
      <formula>0</formula>
    </cfRule>
  </conditionalFormatting>
  <conditionalFormatting sqref="Z39:Z40 Z70:Z73 Z36 Z43:Z45 Z54:Z55 AG54:AG55 Z58:Z59 AG58:AG59 AG65:AG67 Z65:Z67 Z75:Z78 Z80">
    <cfRule type="containsText" dxfId="1083" priority="300" operator="containsText" text="Наименование инвестиционного проекта">
      <formula>NOT(ISERROR(SEARCH("Наименование инвестиционного проекта",Z36)))</formula>
    </cfRule>
  </conditionalFormatting>
  <conditionalFormatting sqref="Z30:Z31">
    <cfRule type="cellIs" dxfId="1082" priority="299" operator="equal">
      <formula>0</formula>
    </cfRule>
  </conditionalFormatting>
  <conditionalFormatting sqref="Z30:Z32">
    <cfRule type="cellIs" dxfId="1081" priority="297" operator="equal">
      <formula>0</formula>
    </cfRule>
    <cfRule type="cellIs" dxfId="1080" priority="298" operator="equal">
      <formula>0</formula>
    </cfRule>
  </conditionalFormatting>
  <conditionalFormatting sqref="Z39:Z40 Z70:Z73 Z30:Z32 Z36 Z43:Z45 Z54:Z55 AG54:AG55 Z58:Z59 AG58:AG59 AG65:AG67 Z65:Z67 Z75:Z78 Z80">
    <cfRule type="cellIs" dxfId="1079" priority="296" operator="equal">
      <formula>0</formula>
    </cfRule>
  </conditionalFormatting>
  <conditionalFormatting sqref="Z39:Z40 Z70:Z73 Z30:Z32 Z36 Z43:Z45 Z54:Z55 AG54:AG55 Z58:Z59 AG58:AG59 AG65:AG67 Z65:Z67 Z75:Z78 Z80">
    <cfRule type="cellIs" dxfId="1078" priority="295" operator="equal">
      <formula>0</formula>
    </cfRule>
  </conditionalFormatting>
  <conditionalFormatting sqref="Z34:Z35">
    <cfRule type="containsText" dxfId="1077" priority="294" operator="containsText" text="Наименование инвестиционного проекта">
      <formula>NOT(ISERROR(SEARCH("Наименование инвестиционного проекта",Z34)))</formula>
    </cfRule>
  </conditionalFormatting>
  <conditionalFormatting sqref="Z34:Z35">
    <cfRule type="cellIs" dxfId="1076" priority="293" operator="equal">
      <formula>0</formula>
    </cfRule>
  </conditionalFormatting>
  <conditionalFormatting sqref="Z34:Z35">
    <cfRule type="cellIs" dxfId="1075" priority="292" operator="equal">
      <formula>0</formula>
    </cfRule>
  </conditionalFormatting>
  <conditionalFormatting sqref="Z34:Z35">
    <cfRule type="cellIs" dxfId="1074" priority="291" operator="equal">
      <formula>0</formula>
    </cfRule>
  </conditionalFormatting>
  <conditionalFormatting sqref="Z37:Z38">
    <cfRule type="containsText" dxfId="1073" priority="290" operator="containsText" text="Наименование инвестиционного проекта">
      <formula>NOT(ISERROR(SEARCH("Наименование инвестиционного проекта",Z37)))</formula>
    </cfRule>
  </conditionalFormatting>
  <conditionalFormatting sqref="Z37:Z38">
    <cfRule type="cellIs" dxfId="1072" priority="289" operator="equal">
      <formula>0</formula>
    </cfRule>
  </conditionalFormatting>
  <conditionalFormatting sqref="Z37:Z38">
    <cfRule type="cellIs" dxfId="1071" priority="288" operator="equal">
      <formula>0</formula>
    </cfRule>
  </conditionalFormatting>
  <conditionalFormatting sqref="Z37:Z38">
    <cfRule type="cellIs" dxfId="1070" priority="287" operator="equal">
      <formula>0</formula>
    </cfRule>
  </conditionalFormatting>
  <conditionalFormatting sqref="Z57 AG57">
    <cfRule type="containsText" dxfId="1069" priority="286" operator="containsText" text="Наименование инвестиционного проекта">
      <formula>NOT(ISERROR(SEARCH("Наименование инвестиционного проекта",Z57)))</formula>
    </cfRule>
  </conditionalFormatting>
  <conditionalFormatting sqref="Z57 AG57">
    <cfRule type="cellIs" dxfId="1068" priority="285" operator="equal">
      <formula>0</formula>
    </cfRule>
  </conditionalFormatting>
  <conditionalFormatting sqref="Z57 AG57">
    <cfRule type="cellIs" dxfId="1067" priority="284" operator="equal">
      <formula>0</formula>
    </cfRule>
  </conditionalFormatting>
  <conditionalFormatting sqref="Z57 AG57">
    <cfRule type="cellIs" dxfId="1066" priority="283" operator="equal">
      <formula>0</formula>
    </cfRule>
  </conditionalFormatting>
  <conditionalFormatting sqref="Z42">
    <cfRule type="containsText" dxfId="1065" priority="282" operator="containsText" text="Наименование инвестиционного проекта">
      <formula>NOT(ISERROR(SEARCH("Наименование инвестиционного проекта",Z42)))</formula>
    </cfRule>
  </conditionalFormatting>
  <conditionalFormatting sqref="Z42">
    <cfRule type="cellIs" dxfId="1064" priority="281" operator="equal">
      <formula>0</formula>
    </cfRule>
  </conditionalFormatting>
  <conditionalFormatting sqref="Z42">
    <cfRule type="cellIs" dxfId="1063" priority="280" operator="equal">
      <formula>0</formula>
    </cfRule>
  </conditionalFormatting>
  <conditionalFormatting sqref="Z42">
    <cfRule type="cellIs" dxfId="1062" priority="279" operator="equal">
      <formula>0</formula>
    </cfRule>
  </conditionalFormatting>
  <conditionalFormatting sqref="Z23:Z29 AG23:AG29">
    <cfRule type="cellIs" dxfId="1061" priority="278" operator="equal">
      <formula>0</formula>
    </cfRule>
  </conditionalFormatting>
  <conditionalFormatting sqref="Z23:Z29 AG23:AG29">
    <cfRule type="cellIs" dxfId="1060" priority="276" operator="equal">
      <formula>0</formula>
    </cfRule>
    <cfRule type="cellIs" dxfId="1059" priority="277" operator="equal">
      <formula>0</formula>
    </cfRule>
  </conditionalFormatting>
  <conditionalFormatting sqref="Z23:Z29 AG23:AG29">
    <cfRule type="cellIs" dxfId="1058" priority="275" operator="equal">
      <formula>0</formula>
    </cfRule>
  </conditionalFormatting>
  <conditionalFormatting sqref="Z23:Z29 AG23:AG29">
    <cfRule type="cellIs" dxfId="1057" priority="274" operator="equal">
      <formula>0</formula>
    </cfRule>
  </conditionalFormatting>
  <conditionalFormatting sqref="AB39:AF40 AB23:AF29 AB36:AF36 AB54:AF55 AB32:AM32 AI23:AM29 AH36:AL36 AH39:AL40 AI54:AM55 AG68:AM68 AB70:AM73 AB43:AM45 AB58:AF59 AI58:AM59 AG34:AM35 AI65:AM67 AB65:AF67 AB80:AM80 AB75:AM78">
    <cfRule type="cellIs" dxfId="1056" priority="273" operator="equal">
      <formula>0</formula>
    </cfRule>
  </conditionalFormatting>
  <conditionalFormatting sqref="AB39:AF40 AB36:AF36 AB54:AF55 AH36:AL36 AH39:AL40 AI54:AM55 AG68:AM68 AB70:AM73 AB43:AM45 AB58:AF59 AI58:AM59 AG34:AM35 AI65:AM67 AB65:AF67 AB80:AM80 AB75:AM78">
    <cfRule type="containsText" dxfId="1055" priority="272" operator="containsText" text="Наименование инвестиционного проекта">
      <formula>NOT(ISERROR(SEARCH("Наименование инвестиционного проекта",AB34)))</formula>
    </cfRule>
  </conditionalFormatting>
  <conditionalFormatting sqref="AB30:AM31">
    <cfRule type="cellIs" dxfId="1054" priority="271" operator="equal">
      <formula>0</formula>
    </cfRule>
  </conditionalFormatting>
  <conditionalFormatting sqref="AB23:AF32 AG30:AM32 AI23:AM29">
    <cfRule type="cellIs" dxfId="1053" priority="269" operator="equal">
      <formula>0</formula>
    </cfRule>
    <cfRule type="cellIs" dxfId="1052" priority="270" operator="equal">
      <formula>0</formula>
    </cfRule>
  </conditionalFormatting>
  <conditionalFormatting sqref="AB39:AF40 AB23:AF32 AB36:AF36 AB54:AF55 AI23:AM29 AH36:AL36 AH39:AL40 AI54:AM55 AG68:AM68 AB70:AM73 AB43:AM45 AB58:AF59 AI58:AM59 AG30:AM32 AG34:AM35 AI65:AM67 AB65:AF67 AB80:AM80 AB75:AM78">
    <cfRule type="cellIs" dxfId="1051" priority="268" operator="equal">
      <formula>0</formula>
    </cfRule>
  </conditionalFormatting>
  <conditionalFormatting sqref="AB39:AF40 AB23:AF32 AB36:AF36 AB54:AF55 AI23:AM29 AH36:AL36 AH39:AL40 AI54:AM55 AG68:AM68 AB70:AM73 AB43:AM45 AB58:AF59 AI58:AM59 AG30:AM32 AG34:AM35 AI65:AM67 AB65:AF67 AB80:AM80 AB75:AM78">
    <cfRule type="cellIs" dxfId="1050" priority="267" operator="equal">
      <formula>0</formula>
    </cfRule>
  </conditionalFormatting>
  <conditionalFormatting sqref="AB34:AF35">
    <cfRule type="containsText" dxfId="1049" priority="266" operator="containsText" text="Наименование инвестиционного проекта">
      <formula>NOT(ISERROR(SEARCH("Наименование инвестиционного проекта",AB34)))</formula>
    </cfRule>
  </conditionalFormatting>
  <conditionalFormatting sqref="AB34:AF35">
    <cfRule type="cellIs" dxfId="1048" priority="265" operator="equal">
      <formula>0</formula>
    </cfRule>
  </conditionalFormatting>
  <conditionalFormatting sqref="AB34:AF35">
    <cfRule type="cellIs" dxfId="1047" priority="264" operator="equal">
      <formula>0</formula>
    </cfRule>
  </conditionalFormatting>
  <conditionalFormatting sqref="AB34:AF35">
    <cfRule type="cellIs" dxfId="1046" priority="263" operator="equal">
      <formula>0</formula>
    </cfRule>
  </conditionalFormatting>
  <conditionalFormatting sqref="AB37:AM38">
    <cfRule type="containsText" dxfId="1045" priority="262" operator="containsText" text="Наименование инвестиционного проекта">
      <formula>NOT(ISERROR(SEARCH("Наименование инвестиционного проекта",AB37)))</formula>
    </cfRule>
  </conditionalFormatting>
  <conditionalFormatting sqref="AB37:AM38">
    <cfRule type="cellIs" dxfId="1044" priority="261" operator="equal">
      <formula>0</formula>
    </cfRule>
  </conditionalFormatting>
  <conditionalFormatting sqref="AB37:AM38">
    <cfRule type="cellIs" dxfId="1043" priority="260" operator="equal">
      <formula>0</formula>
    </cfRule>
  </conditionalFormatting>
  <conditionalFormatting sqref="AB37:AM38">
    <cfRule type="cellIs" dxfId="1042" priority="259" operator="equal">
      <formula>0</formula>
    </cfRule>
  </conditionalFormatting>
  <conditionalFormatting sqref="AB57:AF57 AI57:AM57">
    <cfRule type="containsText" dxfId="1041" priority="258" operator="containsText" text="Наименование инвестиционного проекта">
      <formula>NOT(ISERROR(SEARCH("Наименование инвестиционного проекта",AB57)))</formula>
    </cfRule>
  </conditionalFormatting>
  <conditionalFormatting sqref="AB57:AF57 AI57:AM57">
    <cfRule type="cellIs" dxfId="1040" priority="257" operator="equal">
      <formula>0</formula>
    </cfRule>
  </conditionalFormatting>
  <conditionalFormatting sqref="AB57:AF57 AI57:AM57">
    <cfRule type="cellIs" dxfId="1039" priority="256" operator="equal">
      <formula>0</formula>
    </cfRule>
  </conditionalFormatting>
  <conditionalFormatting sqref="AB57:AF57 AI57:AM57">
    <cfRule type="cellIs" dxfId="1038" priority="255" operator="equal">
      <formula>0</formula>
    </cfRule>
  </conditionalFormatting>
  <conditionalFormatting sqref="AB42:AM42">
    <cfRule type="containsText" dxfId="1037" priority="254" operator="containsText" text="Наименование инвестиционного проекта">
      <formula>NOT(ISERROR(SEARCH("Наименование инвестиционного проекта",AB42)))</formula>
    </cfRule>
  </conditionalFormatting>
  <conditionalFormatting sqref="AB42:AM42">
    <cfRule type="cellIs" dxfId="1036" priority="253" operator="equal">
      <formula>0</formula>
    </cfRule>
  </conditionalFormatting>
  <conditionalFormatting sqref="AB42:AM42">
    <cfRule type="cellIs" dxfId="1035" priority="252" operator="equal">
      <formula>0</formula>
    </cfRule>
  </conditionalFormatting>
  <conditionalFormatting sqref="AB42:AM42">
    <cfRule type="cellIs" dxfId="1034" priority="251" operator="equal">
      <formula>0</formula>
    </cfRule>
  </conditionalFormatting>
  <conditionalFormatting sqref="E39:L40 E70:L71 E32:L32 E36:L36 E43:L45 E54:L55 U80:Y80 E80:K80 N80:R80 N43:S45 N36:S36 N32:S32 N70:S71 N54:S55 N39:S40 U39:Y40 U70:Y71 U32:Y32 U36:Y36 U43:Y45 U54:Y55 E58:L59 N58:S59 U58:Y59 U65:Y67 N65:S67 E65:L67 E79:AM79 E60:AM60">
    <cfRule type="cellIs" dxfId="1033" priority="250" operator="equal">
      <formula>0</formula>
    </cfRule>
  </conditionalFormatting>
  <conditionalFormatting sqref="E39:L40 E70:L71 E36:L36 E43:L45 E54:L55 U80:Y80 E80:K80 N80:R80 N43:S45 N36:S36 N70:S71 N54:S55 N39:S40 U39:Y40 U70:Y71 U36:Y36 U43:Y45 U54:Y55 E58:L59 N58:S59 U58:Y59 U65:Y67 N65:S67 E65:L67 E79:AM79 E60:AM60">
    <cfRule type="containsText" dxfId="1032" priority="249" operator="containsText" text="Наименование инвестиционного проекта">
      <formula>NOT(ISERROR(SEARCH("Наименование инвестиционного проекта",E36)))</formula>
    </cfRule>
  </conditionalFormatting>
  <conditionalFormatting sqref="E30:L31 N30:S31 U30:Y31">
    <cfRule type="cellIs" dxfId="1031" priority="248" operator="equal">
      <formula>0</formula>
    </cfRule>
  </conditionalFormatting>
  <conditionalFormatting sqref="E30:L32 N30:S32 U30:Y32">
    <cfRule type="cellIs" dxfId="1030" priority="246" operator="equal">
      <formula>0</formula>
    </cfRule>
    <cfRule type="cellIs" dxfId="1029" priority="247" operator="equal">
      <formula>0</formula>
    </cfRule>
  </conditionalFormatting>
  <conditionalFormatting sqref="E39:L40 E70:L71 E30:L32 E36:L36 E43:L45 E54:L55 U80:Y80 E80:K80 N80:R80 N43:S45 N36:S36 N30:S32 N70:S71 N54:S55 N39:S40 U39:Y40 U70:Y71 U30:Y32 U36:Y36 U43:Y45 U54:Y55 E58:L59 N58:S59 U58:Y59 U65:Y67 N65:S67 E65:L67 E79:AM79 E60:AM60">
    <cfRule type="cellIs" dxfId="1028" priority="245" operator="equal">
      <formula>0</formula>
    </cfRule>
  </conditionalFormatting>
  <conditionalFormatting sqref="E39:L40 E70:L71 E30:L32 E36:L36 E43:L45 E54:L55 U80:Y80 E80:K80 N80:R80 N43:S45 N36:S36 N30:S32 N70:S71 N54:S55 N39:S40 U39:Y40 U70:Y71 U30:Y32 U36:Y36 U43:Y45 U54:Y55 E58:L59 N58:S59 U58:Y59 U65:Y67 N65:S67 E65:L67 E79:AM79 E60:AM60">
    <cfRule type="cellIs" dxfId="1027" priority="244" operator="equal">
      <formula>0</formula>
    </cfRule>
  </conditionalFormatting>
  <conditionalFormatting sqref="U24:Y29 E24:S29">
    <cfRule type="cellIs" dxfId="1026" priority="243" operator="equal">
      <formula>0</formula>
    </cfRule>
  </conditionalFormatting>
  <conditionalFormatting sqref="U24:Y29 E24:S29">
    <cfRule type="cellIs" dxfId="1025" priority="241" operator="equal">
      <formula>0</formula>
    </cfRule>
    <cfRule type="cellIs" dxfId="1024" priority="242" operator="equal">
      <formula>0</formula>
    </cfRule>
  </conditionalFormatting>
  <conditionalFormatting sqref="U24:Y29 E24:S29">
    <cfRule type="cellIs" dxfId="1023" priority="240" operator="equal">
      <formula>0</formula>
    </cfRule>
  </conditionalFormatting>
  <conditionalFormatting sqref="U24:Y29 E24:S29">
    <cfRule type="cellIs" dxfId="1022" priority="239" operator="equal">
      <formula>0</formula>
    </cfRule>
  </conditionalFormatting>
  <conditionalFormatting sqref="N23:S23 U23:Y23 E23:L23">
    <cfRule type="cellIs" dxfId="1021" priority="238" operator="equal">
      <formula>0</formula>
    </cfRule>
  </conditionalFormatting>
  <conditionalFormatting sqref="N23:S23 U23:Y23 E23:L23">
    <cfRule type="cellIs" dxfId="1020" priority="236" operator="equal">
      <formula>0</formula>
    </cfRule>
    <cfRule type="cellIs" dxfId="1019" priority="237" operator="equal">
      <formula>0</formula>
    </cfRule>
  </conditionalFormatting>
  <conditionalFormatting sqref="N23:S23 U23:Y23 E23:L23">
    <cfRule type="cellIs" dxfId="1018" priority="235" operator="equal">
      <formula>0</formula>
    </cfRule>
  </conditionalFormatting>
  <conditionalFormatting sqref="N23:S23 U23:Y23 E23:L23">
    <cfRule type="cellIs" dxfId="1017" priority="234" operator="equal">
      <formula>0</formula>
    </cfRule>
  </conditionalFormatting>
  <conditionalFormatting sqref="E34:L35 N34:S35 U34:Y35">
    <cfRule type="containsText" dxfId="1016" priority="233" operator="containsText" text="Наименование инвестиционного проекта">
      <formula>NOT(ISERROR(SEARCH("Наименование инвестиционного проекта",E34)))</formula>
    </cfRule>
  </conditionalFormatting>
  <conditionalFormatting sqref="U34:Y35 N34:S35 E34:L35">
    <cfRule type="cellIs" dxfId="1015" priority="232" operator="equal">
      <formula>0</formula>
    </cfRule>
  </conditionalFormatting>
  <conditionalFormatting sqref="U34:Y35 N34:S35 E34:L35">
    <cfRule type="cellIs" dxfId="1014" priority="231" operator="equal">
      <formula>0</formula>
    </cfRule>
  </conditionalFormatting>
  <conditionalFormatting sqref="U34:Y35 N34:S35 E34:L35">
    <cfRule type="cellIs" dxfId="1013" priority="230" operator="equal">
      <formula>0</formula>
    </cfRule>
  </conditionalFormatting>
  <conditionalFormatting sqref="E37:L38 N37:S38 U37:Y38">
    <cfRule type="containsText" dxfId="1012" priority="229" operator="containsText" text="Наименование инвестиционного проекта">
      <formula>NOT(ISERROR(SEARCH("Наименование инвестиционного проекта",E37)))</formula>
    </cfRule>
  </conditionalFormatting>
  <conditionalFormatting sqref="E37:L38 N37:S38 U37:Y38">
    <cfRule type="cellIs" dxfId="1011" priority="228" operator="equal">
      <formula>0</formula>
    </cfRule>
  </conditionalFormatting>
  <conditionalFormatting sqref="E37:L38 N37:S38 U37:Y38">
    <cfRule type="cellIs" dxfId="1010" priority="227" operator="equal">
      <formula>0</formula>
    </cfRule>
  </conditionalFormatting>
  <conditionalFormatting sqref="E37:L38 N37:S38 U37:Y38">
    <cfRule type="cellIs" dxfId="1009" priority="226" operator="equal">
      <formula>0</formula>
    </cfRule>
  </conditionalFormatting>
  <conditionalFormatting sqref="E57:L57 N57:S57 U57:Y57">
    <cfRule type="containsText" dxfId="1008" priority="225" operator="containsText" text="Наименование инвестиционного проекта">
      <formula>NOT(ISERROR(SEARCH("Наименование инвестиционного проекта",E57)))</formula>
    </cfRule>
  </conditionalFormatting>
  <conditionalFormatting sqref="E57:L57 N57:S57 U57:Y57">
    <cfRule type="cellIs" dxfId="1007" priority="224" operator="equal">
      <formula>0</formula>
    </cfRule>
  </conditionalFormatting>
  <conditionalFormatting sqref="E57:L57 N57:S57 U57:Y57">
    <cfRule type="cellIs" dxfId="1006" priority="223" operator="equal">
      <formula>0</formula>
    </cfRule>
  </conditionalFormatting>
  <conditionalFormatting sqref="E57:L57 N57:S57 U57:Y57">
    <cfRule type="cellIs" dxfId="1005" priority="222" operator="equal">
      <formula>0</formula>
    </cfRule>
  </conditionalFormatting>
  <conditionalFormatting sqref="U75:Y78 E75:K78 N75:R78 E74:AM74">
    <cfRule type="containsText" dxfId="1004" priority="217" operator="containsText" text="Наименование инвестиционного проекта">
      <formula>NOT(ISERROR(SEARCH("Наименование инвестиционного проекта",E74)))</formula>
    </cfRule>
  </conditionalFormatting>
  <conditionalFormatting sqref="U75:Y78 E75:K78 N75:R78 E74:AM74">
    <cfRule type="cellIs" dxfId="1003" priority="216" operator="equal">
      <formula>0</formula>
    </cfRule>
  </conditionalFormatting>
  <conditionalFormatting sqref="U75:Y78 E75:K78 N75:R78 E74:AM74">
    <cfRule type="cellIs" dxfId="1002" priority="215" operator="equal">
      <formula>0</formula>
    </cfRule>
  </conditionalFormatting>
  <conditionalFormatting sqref="U75:Y78 E75:K78 N75:R78 E74:AM74">
    <cfRule type="cellIs" dxfId="1001" priority="214" operator="equal">
      <formula>0</formula>
    </cfRule>
  </conditionalFormatting>
  <conditionalFormatting sqref="E72:L73 N72:S73 U72:Y73">
    <cfRule type="containsText" dxfId="1000" priority="221" operator="containsText" text="Наименование инвестиционного проекта">
      <formula>NOT(ISERROR(SEARCH("Наименование инвестиционного проекта",E72)))</formula>
    </cfRule>
  </conditionalFormatting>
  <conditionalFormatting sqref="E72:L73 N72:S73 U72:Y73">
    <cfRule type="cellIs" dxfId="999" priority="220" operator="equal">
      <formula>0</formula>
    </cfRule>
  </conditionalFormatting>
  <conditionalFormatting sqref="E72:L73 N72:S73 U72:Y73">
    <cfRule type="cellIs" dxfId="998" priority="219" operator="equal">
      <formula>0</formula>
    </cfRule>
  </conditionalFormatting>
  <conditionalFormatting sqref="E72:L73 N72:S73 U72:Y73">
    <cfRule type="cellIs" dxfId="997" priority="218" operator="equal">
      <formula>0</formula>
    </cfRule>
  </conditionalFormatting>
  <conditionalFormatting sqref="E42:L42 N42:S42 U42:Y42">
    <cfRule type="containsText" dxfId="996" priority="213" operator="containsText" text="Наименование инвестиционного проекта">
      <formula>NOT(ISERROR(SEARCH("Наименование инвестиционного проекта",E42)))</formula>
    </cfRule>
  </conditionalFormatting>
  <conditionalFormatting sqref="E42:L42 N42:S42 U42:Y42">
    <cfRule type="cellIs" dxfId="995" priority="212" operator="equal">
      <formula>0</formula>
    </cfRule>
  </conditionalFormatting>
  <conditionalFormatting sqref="E42:L42 N42:S42 U42:Y42">
    <cfRule type="cellIs" dxfId="994" priority="211" operator="equal">
      <formula>0</formula>
    </cfRule>
  </conditionalFormatting>
  <conditionalFormatting sqref="E42:L42 N42:S42 U42:Y42">
    <cfRule type="cellIs" dxfId="993" priority="210" operator="equal">
      <formula>0</formula>
    </cfRule>
  </conditionalFormatting>
  <conditionalFormatting sqref="S80 L80">
    <cfRule type="cellIs" dxfId="992" priority="209" operator="equal">
      <formula>0</formula>
    </cfRule>
  </conditionalFormatting>
  <conditionalFormatting sqref="S80 L80">
    <cfRule type="containsText" dxfId="991" priority="208" operator="containsText" text="Наименование инвестиционного проекта">
      <formula>NOT(ISERROR(SEARCH("Наименование инвестиционного проекта",L80)))</formula>
    </cfRule>
  </conditionalFormatting>
  <conditionalFormatting sqref="S80 L80">
    <cfRule type="cellIs" dxfId="990" priority="207" operator="equal">
      <formula>0</formula>
    </cfRule>
  </conditionalFormatting>
  <conditionalFormatting sqref="S80 L80">
    <cfRule type="cellIs" dxfId="989" priority="206" operator="equal">
      <formula>0</formula>
    </cfRule>
  </conditionalFormatting>
  <conditionalFormatting sqref="S75:S78 L75:L78">
    <cfRule type="containsText" dxfId="988" priority="205" operator="containsText" text="Наименование инвестиционного проекта">
      <formula>NOT(ISERROR(SEARCH("Наименование инвестиционного проекта",L75)))</formula>
    </cfRule>
  </conditionalFormatting>
  <conditionalFormatting sqref="S75:S78 L75:L78">
    <cfRule type="cellIs" dxfId="987" priority="204" operator="equal">
      <formula>0</formula>
    </cfRule>
  </conditionalFormatting>
  <conditionalFormatting sqref="S75:S78 L75:L78">
    <cfRule type="cellIs" dxfId="986" priority="203" operator="equal">
      <formula>0</formula>
    </cfRule>
  </conditionalFormatting>
  <conditionalFormatting sqref="S75:S78 L75:L78">
    <cfRule type="cellIs" dxfId="985" priority="202" operator="equal">
      <formula>0</formula>
    </cfRule>
  </conditionalFormatting>
  <conditionalFormatting sqref="M39:M40 M70:M71 M32 M36 M43:M45 M54:M55 M80 M58:M59 M65:M67">
    <cfRule type="cellIs" dxfId="984" priority="201" operator="equal">
      <formula>0</formula>
    </cfRule>
  </conditionalFormatting>
  <conditionalFormatting sqref="M39:M40 M70:M71 M36 M43:M45 M54:M55 M80 M58:M59 M65:M67">
    <cfRule type="containsText" dxfId="983" priority="200" operator="containsText" text="Наименование инвестиционного проекта">
      <formula>NOT(ISERROR(SEARCH("Наименование инвестиционного проекта",M36)))</formula>
    </cfRule>
  </conditionalFormatting>
  <conditionalFormatting sqref="M30:M31">
    <cfRule type="cellIs" dxfId="982" priority="199" operator="equal">
      <formula>0</formula>
    </cfRule>
  </conditionalFormatting>
  <conditionalFormatting sqref="M30:M32">
    <cfRule type="cellIs" dxfId="981" priority="197" operator="equal">
      <formula>0</formula>
    </cfRule>
    <cfRule type="cellIs" dxfId="980" priority="198" operator="equal">
      <formula>0</formula>
    </cfRule>
  </conditionalFormatting>
  <conditionalFormatting sqref="M39:M40 M70:M71 M30:M32 M36 M43:M45 M54:M55 M80 M58:M59 M65:M67">
    <cfRule type="cellIs" dxfId="979" priority="196" operator="equal">
      <formula>0</formula>
    </cfRule>
  </conditionalFormatting>
  <conditionalFormatting sqref="M39:M40 M70:M71 M30:M32 M36 M43:M45 M54:M55 M80 M58:M59 M65:M67">
    <cfRule type="cellIs" dxfId="978" priority="195" operator="equal">
      <formula>0</formula>
    </cfRule>
  </conditionalFormatting>
  <conditionalFormatting sqref="M23">
    <cfRule type="cellIs" dxfId="977" priority="194" operator="equal">
      <formula>0</formula>
    </cfRule>
  </conditionalFormatting>
  <conditionalFormatting sqref="M23">
    <cfRule type="cellIs" dxfId="976" priority="192" operator="equal">
      <formula>0</formula>
    </cfRule>
    <cfRule type="cellIs" dxfId="975" priority="193" operator="equal">
      <formula>0</formula>
    </cfRule>
  </conditionalFormatting>
  <conditionalFormatting sqref="M23">
    <cfRule type="cellIs" dxfId="974" priority="191" operator="equal">
      <formula>0</formula>
    </cfRule>
  </conditionalFormatting>
  <conditionalFormatting sqref="M23">
    <cfRule type="cellIs" dxfId="973" priority="190" operator="equal">
      <formula>0</formula>
    </cfRule>
  </conditionalFormatting>
  <conditionalFormatting sqref="M34:M35">
    <cfRule type="containsText" dxfId="972" priority="189" operator="containsText" text="Наименование инвестиционного проекта">
      <formula>NOT(ISERROR(SEARCH("Наименование инвестиционного проекта",M34)))</formula>
    </cfRule>
  </conditionalFormatting>
  <conditionalFormatting sqref="M34:M35">
    <cfRule type="cellIs" dxfId="971" priority="188" operator="equal">
      <formula>0</formula>
    </cfRule>
  </conditionalFormatting>
  <conditionalFormatting sqref="M34:M35">
    <cfRule type="cellIs" dxfId="970" priority="187" operator="equal">
      <formula>0</formula>
    </cfRule>
  </conditionalFormatting>
  <conditionalFormatting sqref="M34:M35">
    <cfRule type="cellIs" dxfId="969" priority="186" operator="equal">
      <formula>0</formula>
    </cfRule>
  </conditionalFormatting>
  <conditionalFormatting sqref="M37:M38">
    <cfRule type="containsText" dxfId="968" priority="185" operator="containsText" text="Наименование инвестиционного проекта">
      <formula>NOT(ISERROR(SEARCH("Наименование инвестиционного проекта",M37)))</formula>
    </cfRule>
  </conditionalFormatting>
  <conditionalFormatting sqref="M37:M38">
    <cfRule type="cellIs" dxfId="967" priority="184" operator="equal">
      <formula>0</formula>
    </cfRule>
  </conditionalFormatting>
  <conditionalFormatting sqref="M37:M38">
    <cfRule type="cellIs" dxfId="966" priority="183" operator="equal">
      <formula>0</formula>
    </cfRule>
  </conditionalFormatting>
  <conditionalFormatting sqref="M37:M38">
    <cfRule type="cellIs" dxfId="965" priority="182" operator="equal">
      <formula>0</formula>
    </cfRule>
  </conditionalFormatting>
  <conditionalFormatting sqref="M57">
    <cfRule type="containsText" dxfId="964" priority="181" operator="containsText" text="Наименование инвестиционного проекта">
      <formula>NOT(ISERROR(SEARCH("Наименование инвестиционного проекта",M57)))</formula>
    </cfRule>
  </conditionalFormatting>
  <conditionalFormatting sqref="M57">
    <cfRule type="cellIs" dxfId="963" priority="180" operator="equal">
      <formula>0</formula>
    </cfRule>
  </conditionalFormatting>
  <conditionalFormatting sqref="M57">
    <cfRule type="cellIs" dxfId="962" priority="179" operator="equal">
      <formula>0</formula>
    </cfRule>
  </conditionalFormatting>
  <conditionalFormatting sqref="M57">
    <cfRule type="cellIs" dxfId="961" priority="178" operator="equal">
      <formula>0</formula>
    </cfRule>
  </conditionalFormatting>
  <conditionalFormatting sqref="M75:M78">
    <cfRule type="containsText" dxfId="960" priority="173" operator="containsText" text="Наименование инвестиционного проекта">
      <formula>NOT(ISERROR(SEARCH("Наименование инвестиционного проекта",M75)))</formula>
    </cfRule>
  </conditionalFormatting>
  <conditionalFormatting sqref="M75:M78">
    <cfRule type="cellIs" dxfId="959" priority="172" operator="equal">
      <formula>0</formula>
    </cfRule>
  </conditionalFormatting>
  <conditionalFormatting sqref="M75:M78">
    <cfRule type="cellIs" dxfId="958" priority="171" operator="equal">
      <formula>0</formula>
    </cfRule>
  </conditionalFormatting>
  <conditionalFormatting sqref="M75:M78">
    <cfRule type="cellIs" dxfId="957" priority="170" operator="equal">
      <formula>0</formula>
    </cfRule>
  </conditionalFormatting>
  <conditionalFormatting sqref="M72:M73">
    <cfRule type="containsText" dxfId="956" priority="177" operator="containsText" text="Наименование инвестиционного проекта">
      <formula>NOT(ISERROR(SEARCH("Наименование инвестиционного проекта",M72)))</formula>
    </cfRule>
  </conditionalFormatting>
  <conditionalFormatting sqref="M72:M73">
    <cfRule type="cellIs" dxfId="955" priority="176" operator="equal">
      <formula>0</formula>
    </cfRule>
  </conditionalFormatting>
  <conditionalFormatting sqref="M72:M73">
    <cfRule type="cellIs" dxfId="954" priority="175" operator="equal">
      <formula>0</formula>
    </cfRule>
  </conditionalFormatting>
  <conditionalFormatting sqref="M72:M73">
    <cfRule type="cellIs" dxfId="953" priority="174" operator="equal">
      <formula>0</formula>
    </cfRule>
  </conditionalFormatting>
  <conditionalFormatting sqref="M42">
    <cfRule type="containsText" dxfId="952" priority="169" operator="containsText" text="Наименование инвестиционного проекта">
      <formula>NOT(ISERROR(SEARCH("Наименование инвестиционного проекта",M42)))</formula>
    </cfRule>
  </conditionalFormatting>
  <conditionalFormatting sqref="M42">
    <cfRule type="cellIs" dxfId="951" priority="168" operator="equal">
      <formula>0</formula>
    </cfRule>
  </conditionalFormatting>
  <conditionalFormatting sqref="M42">
    <cfRule type="cellIs" dxfId="950" priority="167" operator="equal">
      <formula>0</formula>
    </cfRule>
  </conditionalFormatting>
  <conditionalFormatting sqref="M42">
    <cfRule type="cellIs" dxfId="949" priority="166" operator="equal">
      <formula>0</formula>
    </cfRule>
  </conditionalFormatting>
  <conditionalFormatting sqref="T39:T40 T70:T71 T32 T36 T43:T45 T54:T55 T80 T58:T59 T65:T67">
    <cfRule type="cellIs" dxfId="948" priority="165" operator="equal">
      <formula>0</formula>
    </cfRule>
  </conditionalFormatting>
  <conditionalFormatting sqref="T39:T40 T70:T71 T36 T43:T45 T54:T55 T80 T58:T59 T65:T67">
    <cfRule type="containsText" dxfId="947" priority="164" operator="containsText" text="Наименование инвестиционного проекта">
      <formula>NOT(ISERROR(SEARCH("Наименование инвестиционного проекта",T36)))</formula>
    </cfRule>
  </conditionalFormatting>
  <conditionalFormatting sqref="T30:T31">
    <cfRule type="cellIs" dxfId="946" priority="163" operator="equal">
      <formula>0</formula>
    </cfRule>
  </conditionalFormatting>
  <conditionalFormatting sqref="T30:T32">
    <cfRule type="cellIs" dxfId="945" priority="161" operator="equal">
      <formula>0</formula>
    </cfRule>
    <cfRule type="cellIs" dxfId="944" priority="162" operator="equal">
      <formula>0</formula>
    </cfRule>
  </conditionalFormatting>
  <conditionalFormatting sqref="T39:T40 T70:T71 T30:T32 T36 T43:T45 T54:T55 T80 T58:T59 T65:T67">
    <cfRule type="cellIs" dxfId="943" priority="160" operator="equal">
      <formula>0</formula>
    </cfRule>
  </conditionalFormatting>
  <conditionalFormatting sqref="T39:T40 T70:T71 T30:T32 T36 T43:T45 T54:T55 T80 T58:T59 T65:T67">
    <cfRule type="cellIs" dxfId="942" priority="159" operator="equal">
      <formula>0</formula>
    </cfRule>
  </conditionalFormatting>
  <conditionalFormatting sqref="T24:T29">
    <cfRule type="cellIs" dxfId="941" priority="158" operator="equal">
      <formula>0</formula>
    </cfRule>
  </conditionalFormatting>
  <conditionalFormatting sqref="T24:T29">
    <cfRule type="cellIs" dxfId="940" priority="156" operator="equal">
      <formula>0</formula>
    </cfRule>
    <cfRule type="cellIs" dxfId="939" priority="157" operator="equal">
      <formula>0</formula>
    </cfRule>
  </conditionalFormatting>
  <conditionalFormatting sqref="T24:T29">
    <cfRule type="cellIs" dxfId="938" priority="155" operator="equal">
      <formula>0</formula>
    </cfRule>
  </conditionalFormatting>
  <conditionalFormatting sqref="T24:T29">
    <cfRule type="cellIs" dxfId="937" priority="154" operator="equal">
      <formula>0</formula>
    </cfRule>
  </conditionalFormatting>
  <conditionalFormatting sqref="T23">
    <cfRule type="cellIs" dxfId="936" priority="153" operator="equal">
      <formula>0</formula>
    </cfRule>
  </conditionalFormatting>
  <conditionalFormatting sqref="T23">
    <cfRule type="cellIs" dxfId="935" priority="151" operator="equal">
      <formula>0</formula>
    </cfRule>
    <cfRule type="cellIs" dxfId="934" priority="152" operator="equal">
      <formula>0</formula>
    </cfRule>
  </conditionalFormatting>
  <conditionalFormatting sqref="T23">
    <cfRule type="cellIs" dxfId="933" priority="150" operator="equal">
      <formula>0</formula>
    </cfRule>
  </conditionalFormatting>
  <conditionalFormatting sqref="T23">
    <cfRule type="cellIs" dxfId="932" priority="149" operator="equal">
      <formula>0</formula>
    </cfRule>
  </conditionalFormatting>
  <conditionalFormatting sqref="T34:T35">
    <cfRule type="containsText" dxfId="931" priority="148" operator="containsText" text="Наименование инвестиционного проекта">
      <formula>NOT(ISERROR(SEARCH("Наименование инвестиционного проекта",T34)))</formula>
    </cfRule>
  </conditionalFormatting>
  <conditionalFormatting sqref="T34:T35">
    <cfRule type="cellIs" dxfId="930" priority="147" operator="equal">
      <formula>0</formula>
    </cfRule>
  </conditionalFormatting>
  <conditionalFormatting sqref="T34:T35">
    <cfRule type="cellIs" dxfId="929" priority="146" operator="equal">
      <formula>0</formula>
    </cfRule>
  </conditionalFormatting>
  <conditionalFormatting sqref="T34:T35">
    <cfRule type="cellIs" dxfId="928" priority="145" operator="equal">
      <formula>0</formula>
    </cfRule>
  </conditionalFormatting>
  <conditionalFormatting sqref="T37:T38">
    <cfRule type="containsText" dxfId="927" priority="144" operator="containsText" text="Наименование инвестиционного проекта">
      <formula>NOT(ISERROR(SEARCH("Наименование инвестиционного проекта",T37)))</formula>
    </cfRule>
  </conditionalFormatting>
  <conditionalFormatting sqref="T37:T38">
    <cfRule type="cellIs" dxfId="926" priority="143" operator="equal">
      <formula>0</formula>
    </cfRule>
  </conditionalFormatting>
  <conditionalFormatting sqref="T37:T38">
    <cfRule type="cellIs" dxfId="925" priority="142" operator="equal">
      <formula>0</formula>
    </cfRule>
  </conditionalFormatting>
  <conditionalFormatting sqref="T37:T38">
    <cfRule type="cellIs" dxfId="924" priority="141" operator="equal">
      <formula>0</formula>
    </cfRule>
  </conditionalFormatting>
  <conditionalFormatting sqref="T57">
    <cfRule type="containsText" dxfId="923" priority="140" operator="containsText" text="Наименование инвестиционного проекта">
      <formula>NOT(ISERROR(SEARCH("Наименование инвестиционного проекта",T57)))</formula>
    </cfRule>
  </conditionalFormatting>
  <conditionalFormatting sqref="T57">
    <cfRule type="cellIs" dxfId="922" priority="139" operator="equal">
      <formula>0</formula>
    </cfRule>
  </conditionalFormatting>
  <conditionalFormatting sqref="T57">
    <cfRule type="cellIs" dxfId="921" priority="138" operator="equal">
      <formula>0</formula>
    </cfRule>
  </conditionalFormatting>
  <conditionalFormatting sqref="T57">
    <cfRule type="cellIs" dxfId="920" priority="137" operator="equal">
      <formula>0</formula>
    </cfRule>
  </conditionalFormatting>
  <conditionalFormatting sqref="T75:T78">
    <cfRule type="containsText" dxfId="919" priority="132" operator="containsText" text="Наименование инвестиционного проекта">
      <formula>NOT(ISERROR(SEARCH("Наименование инвестиционного проекта",T75)))</formula>
    </cfRule>
  </conditionalFormatting>
  <conditionalFormatting sqref="T75:T78">
    <cfRule type="cellIs" dxfId="918" priority="131" operator="equal">
      <formula>0</formula>
    </cfRule>
  </conditionalFormatting>
  <conditionalFormatting sqref="T75:T78">
    <cfRule type="cellIs" dxfId="917" priority="130" operator="equal">
      <formula>0</formula>
    </cfRule>
  </conditionalFormatting>
  <conditionalFormatting sqref="T75:T78">
    <cfRule type="cellIs" dxfId="916" priority="129" operator="equal">
      <formula>0</formula>
    </cfRule>
  </conditionalFormatting>
  <conditionalFormatting sqref="T72:T73">
    <cfRule type="containsText" dxfId="915" priority="136" operator="containsText" text="Наименование инвестиционного проекта">
      <formula>NOT(ISERROR(SEARCH("Наименование инвестиционного проекта",T72)))</formula>
    </cfRule>
  </conditionalFormatting>
  <conditionalFormatting sqref="T72:T73">
    <cfRule type="cellIs" dxfId="914" priority="135" operator="equal">
      <formula>0</formula>
    </cfRule>
  </conditionalFormatting>
  <conditionalFormatting sqref="T72:T73">
    <cfRule type="cellIs" dxfId="913" priority="134" operator="equal">
      <formula>0</formula>
    </cfRule>
  </conditionalFormatting>
  <conditionalFormatting sqref="T72:T73">
    <cfRule type="cellIs" dxfId="912" priority="133" operator="equal">
      <formula>0</formula>
    </cfRule>
  </conditionalFormatting>
  <conditionalFormatting sqref="T42">
    <cfRule type="containsText" dxfId="911" priority="128" operator="containsText" text="Наименование инвестиционного проекта">
      <formula>NOT(ISERROR(SEARCH("Наименование инвестиционного проекта",T42)))</formula>
    </cfRule>
  </conditionalFormatting>
  <conditionalFormatting sqref="T42">
    <cfRule type="cellIs" dxfId="910" priority="127" operator="equal">
      <formula>0</formula>
    </cfRule>
  </conditionalFormatting>
  <conditionalFormatting sqref="T42">
    <cfRule type="cellIs" dxfId="909" priority="126" operator="equal">
      <formula>0</formula>
    </cfRule>
  </conditionalFormatting>
  <conditionalFormatting sqref="T42">
    <cfRule type="cellIs" dxfId="908" priority="125" operator="equal">
      <formula>0</formula>
    </cfRule>
  </conditionalFormatting>
  <conditionalFormatting sqref="AA46">
    <cfRule type="containsText" dxfId="907" priority="124" operator="containsText" text="Наименование инвестиционного проекта">
      <formula>NOT(ISERROR(SEARCH("Наименование инвестиционного проекта",AA46)))</formula>
    </cfRule>
  </conditionalFormatting>
  <conditionalFormatting sqref="AA46">
    <cfRule type="cellIs" dxfId="906" priority="123" operator="equal">
      <formula>0</formula>
    </cfRule>
  </conditionalFormatting>
  <conditionalFormatting sqref="AA46">
    <cfRule type="cellIs" dxfId="905" priority="122" operator="equal">
      <formula>0</formula>
    </cfRule>
  </conditionalFormatting>
  <conditionalFormatting sqref="AA46">
    <cfRule type="cellIs" dxfId="904" priority="121" operator="equal">
      <formula>0</formula>
    </cfRule>
  </conditionalFormatting>
  <conditionalFormatting sqref="AA69">
    <cfRule type="cellIs" dxfId="903" priority="120" operator="equal">
      <formula>0</formula>
    </cfRule>
  </conditionalFormatting>
  <conditionalFormatting sqref="AA69">
    <cfRule type="containsText" dxfId="902" priority="119" operator="containsText" text="Наименование инвестиционного проекта">
      <formula>NOT(ISERROR(SEARCH("Наименование инвестиционного проекта",AA69)))</formula>
    </cfRule>
  </conditionalFormatting>
  <conditionalFormatting sqref="AA69">
    <cfRule type="cellIs" dxfId="901" priority="118" operator="equal">
      <formula>0</formula>
    </cfRule>
  </conditionalFormatting>
  <conditionalFormatting sqref="AA69">
    <cfRule type="cellIs" dxfId="900" priority="117" operator="equal">
      <formula>0</formula>
    </cfRule>
  </conditionalFormatting>
  <conditionalFormatting sqref="Z69">
    <cfRule type="cellIs" dxfId="899" priority="116" operator="equal">
      <formula>0</formula>
    </cfRule>
  </conditionalFormatting>
  <conditionalFormatting sqref="Z69">
    <cfRule type="containsText" dxfId="898" priority="115" operator="containsText" text="Наименование инвестиционного проекта">
      <formula>NOT(ISERROR(SEARCH("Наименование инвестиционного проекта",Z69)))</formula>
    </cfRule>
  </conditionalFormatting>
  <conditionalFormatting sqref="Z69">
    <cfRule type="cellIs" dxfId="897" priority="114" operator="equal">
      <formula>0</formula>
    </cfRule>
  </conditionalFormatting>
  <conditionalFormatting sqref="Z69">
    <cfRule type="cellIs" dxfId="896" priority="113" operator="equal">
      <formula>0</formula>
    </cfRule>
  </conditionalFormatting>
  <conditionalFormatting sqref="AB69:AM69">
    <cfRule type="cellIs" dxfId="895" priority="112" operator="equal">
      <formula>0</formula>
    </cfRule>
  </conditionalFormatting>
  <conditionalFormatting sqref="AB69:AM69">
    <cfRule type="containsText" dxfId="894" priority="111" operator="containsText" text="Наименование инвестиционного проекта">
      <formula>NOT(ISERROR(SEARCH("Наименование инвестиционного проекта",AB69)))</formula>
    </cfRule>
  </conditionalFormatting>
  <conditionalFormatting sqref="AB69:AM69">
    <cfRule type="cellIs" dxfId="893" priority="110" operator="equal">
      <formula>0</formula>
    </cfRule>
  </conditionalFormatting>
  <conditionalFormatting sqref="AB69:AM69">
    <cfRule type="cellIs" dxfId="892" priority="109" operator="equal">
      <formula>0</formula>
    </cfRule>
  </conditionalFormatting>
  <conditionalFormatting sqref="E69:L69 N69:S69 U69:Y69">
    <cfRule type="cellIs" dxfId="891" priority="108" operator="equal">
      <formula>0</formula>
    </cfRule>
  </conditionalFormatting>
  <conditionalFormatting sqref="E69:L69 N69:S69 U69:Y69">
    <cfRule type="containsText" dxfId="890" priority="107" operator="containsText" text="Наименование инвестиционного проекта">
      <formula>NOT(ISERROR(SEARCH("Наименование инвестиционного проекта",E69)))</formula>
    </cfRule>
  </conditionalFormatting>
  <conditionalFormatting sqref="E69:L69 N69:S69 U69:Y69">
    <cfRule type="cellIs" dxfId="889" priority="106" operator="equal">
      <formula>0</formula>
    </cfRule>
  </conditionalFormatting>
  <conditionalFormatting sqref="E69:L69 N69:S69 U69:Y69">
    <cfRule type="cellIs" dxfId="888" priority="105" operator="equal">
      <formula>0</formula>
    </cfRule>
  </conditionalFormatting>
  <conditionalFormatting sqref="M69">
    <cfRule type="cellIs" dxfId="887" priority="104" operator="equal">
      <formula>0</formula>
    </cfRule>
  </conditionalFormatting>
  <conditionalFormatting sqref="M69">
    <cfRule type="containsText" dxfId="886" priority="103" operator="containsText" text="Наименование инвестиционного проекта">
      <formula>NOT(ISERROR(SEARCH("Наименование инвестиционного проекта",M69)))</formula>
    </cfRule>
  </conditionalFormatting>
  <conditionalFormatting sqref="M69">
    <cfRule type="cellIs" dxfId="885" priority="102" operator="equal">
      <formula>0</formula>
    </cfRule>
  </conditionalFormatting>
  <conditionalFormatting sqref="M69">
    <cfRule type="cellIs" dxfId="884" priority="101" operator="equal">
      <formula>0</formula>
    </cfRule>
  </conditionalFormatting>
  <conditionalFormatting sqref="T69">
    <cfRule type="cellIs" dxfId="883" priority="100" operator="equal">
      <formula>0</formula>
    </cfRule>
  </conditionalFormatting>
  <conditionalFormatting sqref="T69">
    <cfRule type="containsText" dxfId="882" priority="99" operator="containsText" text="Наименование инвестиционного проекта">
      <formula>NOT(ISERROR(SEARCH("Наименование инвестиционного проекта",T69)))</formula>
    </cfRule>
  </conditionalFormatting>
  <conditionalFormatting sqref="T69">
    <cfRule type="cellIs" dxfId="881" priority="98" operator="equal">
      <formula>0</formula>
    </cfRule>
  </conditionalFormatting>
  <conditionalFormatting sqref="T69">
    <cfRule type="cellIs" dxfId="880" priority="97" operator="equal">
      <formula>0</formula>
    </cfRule>
  </conditionalFormatting>
  <conditionalFormatting sqref="AA49:AF53">
    <cfRule type="cellIs" dxfId="879" priority="96" operator="equal">
      <formula>0</formula>
    </cfRule>
  </conditionalFormatting>
  <conditionalFormatting sqref="AA49:AF53">
    <cfRule type="containsText" dxfId="878" priority="95" operator="containsText" text="Наименование инвестиционного проекта">
      <formula>NOT(ISERROR(SEARCH("Наименование инвестиционного проекта",AA49)))</formula>
    </cfRule>
  </conditionalFormatting>
  <conditionalFormatting sqref="AA49:AF53">
    <cfRule type="cellIs" dxfId="877" priority="94" operator="equal">
      <formula>0</formula>
    </cfRule>
  </conditionalFormatting>
  <conditionalFormatting sqref="AA49:AF53">
    <cfRule type="cellIs" dxfId="876" priority="93" operator="equal">
      <formula>0</formula>
    </cfRule>
  </conditionalFormatting>
  <conditionalFormatting sqref="Z49:Z53">
    <cfRule type="cellIs" dxfId="875" priority="92" operator="equal">
      <formula>0</formula>
    </cfRule>
  </conditionalFormatting>
  <conditionalFormatting sqref="Z49:Z53">
    <cfRule type="containsText" dxfId="874" priority="91" operator="containsText" text="Наименование инвестиционного проекта">
      <formula>NOT(ISERROR(SEARCH("Наименование инвестиционного проекта",Z49)))</formula>
    </cfRule>
  </conditionalFormatting>
  <conditionalFormatting sqref="Z49:Z53">
    <cfRule type="cellIs" dxfId="873" priority="90" operator="equal">
      <formula>0</formula>
    </cfRule>
  </conditionalFormatting>
  <conditionalFormatting sqref="Z49:Z53">
    <cfRule type="cellIs" dxfId="872" priority="89" operator="equal">
      <formula>0</formula>
    </cfRule>
  </conditionalFormatting>
  <conditionalFormatting sqref="AG49:AM53">
    <cfRule type="cellIs" dxfId="871" priority="88" operator="equal">
      <formula>0</formula>
    </cfRule>
  </conditionalFormatting>
  <conditionalFormatting sqref="AG49:AM53">
    <cfRule type="containsText" dxfId="870" priority="87" operator="containsText" text="Наименование инвестиционного проекта">
      <formula>NOT(ISERROR(SEARCH("Наименование инвестиционного проекта",AG49)))</formula>
    </cfRule>
  </conditionalFormatting>
  <conditionalFormatting sqref="AG49:AM53">
    <cfRule type="cellIs" dxfId="869" priority="86" operator="equal">
      <formula>0</formula>
    </cfRule>
  </conditionalFormatting>
  <conditionalFormatting sqref="AG49:AM53">
    <cfRule type="cellIs" dxfId="868" priority="85" operator="equal">
      <formula>0</formula>
    </cfRule>
  </conditionalFormatting>
  <conditionalFormatting sqref="E49:L53 N49:S53 U49:Y53 E48:AM48">
    <cfRule type="cellIs" dxfId="867" priority="84" operator="equal">
      <formula>0</formula>
    </cfRule>
  </conditionalFormatting>
  <conditionalFormatting sqref="E49:L53 N49:S53 U49:Y53 E48:AM48">
    <cfRule type="containsText" dxfId="866" priority="83" operator="containsText" text="Наименование инвестиционного проекта">
      <formula>NOT(ISERROR(SEARCH("Наименование инвестиционного проекта",E48)))</formula>
    </cfRule>
  </conditionalFormatting>
  <conditionalFormatting sqref="E49:L53 N49:S53 U49:Y53 E48:AM48">
    <cfRule type="cellIs" dxfId="865" priority="82" operator="equal">
      <formula>0</formula>
    </cfRule>
  </conditionalFormatting>
  <conditionalFormatting sqref="E49:L53 N49:S53 U49:Y53 E48:AM48">
    <cfRule type="cellIs" dxfId="864" priority="81" operator="equal">
      <formula>0</formula>
    </cfRule>
  </conditionalFormatting>
  <conditionalFormatting sqref="M49:M53">
    <cfRule type="cellIs" dxfId="863" priority="80" operator="equal">
      <formula>0</formula>
    </cfRule>
  </conditionalFormatting>
  <conditionalFormatting sqref="M49:M53">
    <cfRule type="containsText" dxfId="862" priority="79" operator="containsText" text="Наименование инвестиционного проекта">
      <formula>NOT(ISERROR(SEARCH("Наименование инвестиционного проекта",M49)))</formula>
    </cfRule>
  </conditionalFormatting>
  <conditionalFormatting sqref="M49:M53">
    <cfRule type="cellIs" dxfId="861" priority="78" operator="equal">
      <formula>0</formula>
    </cfRule>
  </conditionalFormatting>
  <conditionalFormatting sqref="M49:M53">
    <cfRule type="cellIs" dxfId="860" priority="77" operator="equal">
      <formula>0</formula>
    </cfRule>
  </conditionalFormatting>
  <conditionalFormatting sqref="T49:T53">
    <cfRule type="cellIs" dxfId="859" priority="76" operator="equal">
      <formula>0</formula>
    </cfRule>
  </conditionalFormatting>
  <conditionalFormatting sqref="T49:T53">
    <cfRule type="containsText" dxfId="858" priority="75" operator="containsText" text="Наименование инвестиционного проекта">
      <formula>NOT(ISERROR(SEARCH("Наименование инвестиционного проекта",T49)))</formula>
    </cfRule>
  </conditionalFormatting>
  <conditionalFormatting sqref="T49:T53">
    <cfRule type="cellIs" dxfId="857" priority="74" operator="equal">
      <formula>0</formula>
    </cfRule>
  </conditionalFormatting>
  <conditionalFormatting sqref="T49:T53">
    <cfRule type="cellIs" dxfId="856" priority="73" operator="equal">
      <formula>0</formula>
    </cfRule>
  </conditionalFormatting>
  <conditionalFormatting sqref="AA41">
    <cfRule type="containsText" dxfId="855" priority="72" operator="containsText" text="Наименование инвестиционного проекта">
      <formula>NOT(ISERROR(SEARCH("Наименование инвестиционного проекта",AA41)))</formula>
    </cfRule>
  </conditionalFormatting>
  <conditionalFormatting sqref="AA41">
    <cfRule type="cellIs" dxfId="854" priority="71" operator="equal">
      <formula>0</formula>
    </cfRule>
  </conditionalFormatting>
  <conditionalFormatting sqref="AA41">
    <cfRule type="cellIs" dxfId="853" priority="70" operator="equal">
      <formula>0</formula>
    </cfRule>
  </conditionalFormatting>
  <conditionalFormatting sqref="AA41">
    <cfRule type="cellIs" dxfId="852" priority="69" operator="equal">
      <formula>0</formula>
    </cfRule>
  </conditionalFormatting>
  <conditionalFormatting sqref="Z41">
    <cfRule type="containsText" dxfId="851" priority="68" operator="containsText" text="Наименование инвестиционного проекта">
      <formula>NOT(ISERROR(SEARCH("Наименование инвестиционного проекта",Z41)))</formula>
    </cfRule>
  </conditionalFormatting>
  <conditionalFormatting sqref="Z41">
    <cfRule type="cellIs" dxfId="850" priority="67" operator="equal">
      <formula>0</formula>
    </cfRule>
  </conditionalFormatting>
  <conditionalFormatting sqref="Z41">
    <cfRule type="cellIs" dxfId="849" priority="66" operator="equal">
      <formula>0</formula>
    </cfRule>
  </conditionalFormatting>
  <conditionalFormatting sqref="Z41">
    <cfRule type="cellIs" dxfId="848" priority="65" operator="equal">
      <formula>0</formula>
    </cfRule>
  </conditionalFormatting>
  <conditionalFormatting sqref="AB41:AM41">
    <cfRule type="containsText" dxfId="847" priority="64" operator="containsText" text="Наименование инвестиционного проекта">
      <formula>NOT(ISERROR(SEARCH("Наименование инвестиционного проекта",AB41)))</formula>
    </cfRule>
  </conditionalFormatting>
  <conditionalFormatting sqref="AB41:AM41">
    <cfRule type="cellIs" dxfId="846" priority="63" operator="equal">
      <formula>0</formula>
    </cfRule>
  </conditionalFormatting>
  <conditionalFormatting sqref="AB41:AM41">
    <cfRule type="cellIs" dxfId="845" priority="62" operator="equal">
      <formula>0</formula>
    </cfRule>
  </conditionalFormatting>
  <conditionalFormatting sqref="AB41:AM41">
    <cfRule type="cellIs" dxfId="844" priority="61" operator="equal">
      <formula>0</formula>
    </cfRule>
  </conditionalFormatting>
  <conditionalFormatting sqref="E41:L41 N41:S41 U41:Y41">
    <cfRule type="containsText" dxfId="843" priority="60" operator="containsText" text="Наименование инвестиционного проекта">
      <formula>NOT(ISERROR(SEARCH("Наименование инвестиционного проекта",E41)))</formula>
    </cfRule>
  </conditionalFormatting>
  <conditionalFormatting sqref="E41:L41 N41:S41 U41:Y41">
    <cfRule type="cellIs" dxfId="842" priority="59" operator="equal">
      <formula>0</formula>
    </cfRule>
  </conditionalFormatting>
  <conditionalFormatting sqref="E41:L41 N41:S41 U41:Y41">
    <cfRule type="cellIs" dxfId="841" priority="58" operator="equal">
      <formula>0</formula>
    </cfRule>
  </conditionalFormatting>
  <conditionalFormatting sqref="E41:L41 N41:S41 U41:Y41">
    <cfRule type="cellIs" dxfId="840" priority="57" operator="equal">
      <formula>0</formula>
    </cfRule>
  </conditionalFormatting>
  <conditionalFormatting sqref="M41">
    <cfRule type="containsText" dxfId="839" priority="56" operator="containsText" text="Наименование инвестиционного проекта">
      <formula>NOT(ISERROR(SEARCH("Наименование инвестиционного проекта",M41)))</formula>
    </cfRule>
  </conditionalFormatting>
  <conditionalFormatting sqref="M41">
    <cfRule type="cellIs" dxfId="838" priority="55" operator="equal">
      <formula>0</formula>
    </cfRule>
  </conditionalFormatting>
  <conditionalFormatting sqref="M41">
    <cfRule type="cellIs" dxfId="837" priority="54" operator="equal">
      <formula>0</formula>
    </cfRule>
  </conditionalFormatting>
  <conditionalFormatting sqref="M41">
    <cfRule type="cellIs" dxfId="836" priority="53" operator="equal">
      <formula>0</formula>
    </cfRule>
  </conditionalFormatting>
  <conditionalFormatting sqref="T41">
    <cfRule type="containsText" dxfId="835" priority="52" operator="containsText" text="Наименование инвестиционного проекта">
      <formula>NOT(ISERROR(SEARCH("Наименование инвестиционного проекта",T41)))</formula>
    </cfRule>
  </conditionalFormatting>
  <conditionalFormatting sqref="T41">
    <cfRule type="cellIs" dxfId="834" priority="51" operator="equal">
      <formula>0</formula>
    </cfRule>
  </conditionalFormatting>
  <conditionalFormatting sqref="T41">
    <cfRule type="cellIs" dxfId="833" priority="50" operator="equal">
      <formula>0</formula>
    </cfRule>
  </conditionalFormatting>
  <conditionalFormatting sqref="T41">
    <cfRule type="cellIs" dxfId="832" priority="49" operator="equal">
      <formula>0</formula>
    </cfRule>
  </conditionalFormatting>
  <conditionalFormatting sqref="AA33">
    <cfRule type="containsText" dxfId="831" priority="48" operator="containsText" text="Наименование инвестиционного проекта">
      <formula>NOT(ISERROR(SEARCH("Наименование инвестиционного проекта",AA33)))</formula>
    </cfRule>
  </conditionalFormatting>
  <conditionalFormatting sqref="AA33">
    <cfRule type="cellIs" dxfId="830" priority="47" operator="equal">
      <formula>0</formula>
    </cfRule>
  </conditionalFormatting>
  <conditionalFormatting sqref="AA33">
    <cfRule type="cellIs" dxfId="829" priority="46" operator="equal">
      <formula>0</formula>
    </cfRule>
  </conditionalFormatting>
  <conditionalFormatting sqref="AA33">
    <cfRule type="cellIs" dxfId="828" priority="45" operator="equal">
      <formula>0</formula>
    </cfRule>
  </conditionalFormatting>
  <conditionalFormatting sqref="Z33">
    <cfRule type="containsText" dxfId="827" priority="44" operator="containsText" text="Наименование инвестиционного проекта">
      <formula>NOT(ISERROR(SEARCH("Наименование инвестиционного проекта",Z33)))</formula>
    </cfRule>
  </conditionalFormatting>
  <conditionalFormatting sqref="Z33">
    <cfRule type="cellIs" dxfId="826" priority="43" operator="equal">
      <formula>0</formula>
    </cfRule>
  </conditionalFormatting>
  <conditionalFormatting sqref="Z33">
    <cfRule type="cellIs" dxfId="825" priority="42" operator="equal">
      <formula>0</formula>
    </cfRule>
  </conditionalFormatting>
  <conditionalFormatting sqref="Z33">
    <cfRule type="cellIs" dxfId="824" priority="41" operator="equal">
      <formula>0</formula>
    </cfRule>
  </conditionalFormatting>
  <conditionalFormatting sqref="AG33:AM33">
    <cfRule type="cellIs" dxfId="823" priority="40" operator="equal">
      <formula>0</formula>
    </cfRule>
  </conditionalFormatting>
  <conditionalFormatting sqref="AG33:AM33">
    <cfRule type="containsText" dxfId="822" priority="39" operator="containsText" text="Наименование инвестиционного проекта">
      <formula>NOT(ISERROR(SEARCH("Наименование инвестиционного проекта",AG33)))</formula>
    </cfRule>
  </conditionalFormatting>
  <conditionalFormatting sqref="AG33:AM33">
    <cfRule type="cellIs" dxfId="821" priority="38" operator="equal">
      <formula>0</formula>
    </cfRule>
  </conditionalFormatting>
  <conditionalFormatting sqref="AG33:AM33">
    <cfRule type="cellIs" dxfId="820" priority="37" operator="equal">
      <formula>0</formula>
    </cfRule>
  </conditionalFormatting>
  <conditionalFormatting sqref="AB33:AF33">
    <cfRule type="containsText" dxfId="819" priority="36" operator="containsText" text="Наименование инвестиционного проекта">
      <formula>NOT(ISERROR(SEARCH("Наименование инвестиционного проекта",AB33)))</formula>
    </cfRule>
  </conditionalFormatting>
  <conditionalFormatting sqref="AB33:AF33">
    <cfRule type="cellIs" dxfId="818" priority="35" operator="equal">
      <formula>0</formula>
    </cfRule>
  </conditionalFormatting>
  <conditionalFormatting sqref="AB33:AF33">
    <cfRule type="cellIs" dxfId="817" priority="34" operator="equal">
      <formula>0</formula>
    </cfRule>
  </conditionalFormatting>
  <conditionalFormatting sqref="AB33:AF33">
    <cfRule type="cellIs" dxfId="816" priority="33" operator="equal">
      <formula>0</formula>
    </cfRule>
  </conditionalFormatting>
  <conditionalFormatting sqref="E33:L33 N33:S33 U33:Y33">
    <cfRule type="containsText" dxfId="815" priority="32" operator="containsText" text="Наименование инвестиционного проекта">
      <formula>NOT(ISERROR(SEARCH("Наименование инвестиционного проекта",E33)))</formula>
    </cfRule>
  </conditionalFormatting>
  <conditionalFormatting sqref="U33:Y33 N33:S33 E33:L33">
    <cfRule type="cellIs" dxfId="814" priority="31" operator="equal">
      <formula>0</formula>
    </cfRule>
  </conditionalFormatting>
  <conditionalFormatting sqref="U33:Y33 N33:S33 E33:L33">
    <cfRule type="cellIs" dxfId="813" priority="30" operator="equal">
      <formula>0</formula>
    </cfRule>
  </conditionalFormatting>
  <conditionalFormatting sqref="U33:Y33 N33:S33 E33:L33">
    <cfRule type="cellIs" dxfId="812" priority="29" operator="equal">
      <formula>0</formula>
    </cfRule>
  </conditionalFormatting>
  <conditionalFormatting sqref="M33">
    <cfRule type="containsText" dxfId="811" priority="28" operator="containsText" text="Наименование инвестиционного проекта">
      <formula>NOT(ISERROR(SEARCH("Наименование инвестиционного проекта",M33)))</formula>
    </cfRule>
  </conditionalFormatting>
  <conditionalFormatting sqref="M33">
    <cfRule type="cellIs" dxfId="810" priority="27" operator="equal">
      <formula>0</formula>
    </cfRule>
  </conditionalFormatting>
  <conditionalFormatting sqref="M33">
    <cfRule type="cellIs" dxfId="809" priority="26" operator="equal">
      <formula>0</formula>
    </cfRule>
  </conditionalFormatting>
  <conditionalFormatting sqref="M33">
    <cfRule type="cellIs" dxfId="808" priority="25" operator="equal">
      <formula>0</formula>
    </cfRule>
  </conditionalFormatting>
  <conditionalFormatting sqref="T33">
    <cfRule type="containsText" dxfId="807" priority="24" operator="containsText" text="Наименование инвестиционного проекта">
      <formula>NOT(ISERROR(SEARCH("Наименование инвестиционного проекта",T33)))</formula>
    </cfRule>
  </conditionalFormatting>
  <conditionalFormatting sqref="T33">
    <cfRule type="cellIs" dxfId="806" priority="23" operator="equal">
      <formula>0</formula>
    </cfRule>
  </conditionalFormatting>
  <conditionalFormatting sqref="T33">
    <cfRule type="cellIs" dxfId="805" priority="22" operator="equal">
      <formula>0</formula>
    </cfRule>
  </conditionalFormatting>
  <conditionalFormatting sqref="T33">
    <cfRule type="cellIs" dxfId="804" priority="21" operator="equal">
      <formula>0</formula>
    </cfRule>
  </conditionalFormatting>
  <conditionalFormatting sqref="C47">
    <cfRule type="cellIs" dxfId="803" priority="20" operator="equal">
      <formula>0</formula>
    </cfRule>
  </conditionalFormatting>
  <conditionalFormatting sqref="C46">
    <cfRule type="cellIs" dxfId="802" priority="19" operator="equal">
      <formula>0</formula>
    </cfRule>
  </conditionalFormatting>
  <conditionalFormatting sqref="C56">
    <cfRule type="containsText" dxfId="801" priority="18" operator="containsText" text="Наименование инвестиционного проекта">
      <formula>NOT(ISERROR(SEARCH("Наименование инвестиционного проекта",C56)))</formula>
    </cfRule>
  </conditionalFormatting>
  <conditionalFormatting sqref="C56">
    <cfRule type="cellIs" dxfId="800" priority="17" operator="equal">
      <formula>0</formula>
    </cfRule>
  </conditionalFormatting>
  <conditionalFormatting sqref="B81">
    <cfRule type="containsText" dxfId="799" priority="16" operator="containsText" text="Наименование инвестиционного проекта">
      <formula>NOT(ISERROR(SEARCH("Наименование инвестиционного проекта",B81)))</formula>
    </cfRule>
  </conditionalFormatting>
  <conditionalFormatting sqref="B81">
    <cfRule type="cellIs" dxfId="798" priority="15" operator="equal">
      <formula>0</formula>
    </cfRule>
  </conditionalFormatting>
  <conditionalFormatting sqref="C81">
    <cfRule type="cellIs" dxfId="797" priority="14" operator="equal">
      <formula>0</formula>
    </cfRule>
  </conditionalFormatting>
  <conditionalFormatting sqref="D47 D56">
    <cfRule type="containsText" dxfId="796" priority="13" operator="containsText" text="Наименование инвестиционного проекта">
      <formula>NOT(ISERROR(SEARCH("Наименование инвестиционного проекта",D47)))</formula>
    </cfRule>
  </conditionalFormatting>
  <conditionalFormatting sqref="D46">
    <cfRule type="cellIs" dxfId="795" priority="10" operator="equal">
      <formula>0</formula>
    </cfRule>
  </conditionalFormatting>
  <conditionalFormatting sqref="D47 D56">
    <cfRule type="cellIs" dxfId="794" priority="9" operator="equal">
      <formula>0</formula>
    </cfRule>
  </conditionalFormatting>
  <conditionalFormatting sqref="B64 E64:AM64">
    <cfRule type="containsText" dxfId="793" priority="7" operator="containsText" text="Наименование инвестиционного проекта">
      <formula>NOT(ISERROR(SEARCH("Наименование инвестиционного проекта",B64)))</formula>
    </cfRule>
  </conditionalFormatting>
  <conditionalFormatting sqref="B64 E64:AM64">
    <cfRule type="cellIs" dxfId="792" priority="8" operator="equal">
      <formula>0</formula>
    </cfRule>
  </conditionalFormatting>
  <conditionalFormatting sqref="E64:AM64">
    <cfRule type="cellIs" dxfId="791" priority="6" operator="equal">
      <formula>0</formula>
    </cfRule>
  </conditionalFormatting>
  <conditionalFormatting sqref="E64:AM64">
    <cfRule type="cellIs" dxfId="790" priority="5" operator="equal">
      <formula>0</formula>
    </cfRule>
  </conditionalFormatting>
  <conditionalFormatting sqref="C64">
    <cfRule type="containsText" dxfId="789" priority="4" operator="containsText" text="Наименование инвестиционного проекта">
      <formula>NOT(ISERROR(SEARCH("Наименование инвестиционного проекта",C64)))</formula>
    </cfRule>
  </conditionalFormatting>
  <conditionalFormatting sqref="C64">
    <cfRule type="cellIs" dxfId="788" priority="3" operator="equal">
      <formula>0</formula>
    </cfRule>
  </conditionalFormatting>
  <conditionalFormatting sqref="D64">
    <cfRule type="containsText" dxfId="787" priority="2" operator="containsText" text="Наименование инвестиционного проекта">
      <formula>NOT(ISERROR(SEARCH("Наименование инвестиционного проекта",D64)))</formula>
    </cfRule>
  </conditionalFormatting>
  <conditionalFormatting sqref="D64">
    <cfRule type="cellIs" dxfId="786" priority="1" operator="equal">
      <formula>0</formula>
    </cfRule>
  </conditionalFormatting>
  <pageMargins left="0.70866141732283472" right="0.70866141732283472" top="0.74803149606299213" bottom="0.74803149606299213" header="0.31496062992125984" footer="0.31496062992125984"/>
  <pageSetup paperSize="8" scale="34" orientation="landscape" r:id="rId1"/>
  <ignoredErrors>
    <ignoredError sqref="E74:T74 U74:Z74 AB74:AG74 AI74:AM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30</vt:i4>
      </vt:variant>
      <vt:variant>
        <vt:lpstr>Именованные диапазоны</vt:lpstr>
      </vt:variant>
      <vt:variant>
        <vt:i4>29</vt:i4>
      </vt:variant>
    </vt:vector>
  </HeadingPairs>
  <TitlesOfParts>
    <vt:vector size="59" baseType="lpstr">
      <vt:lpstr>С № 1 (2020)</vt:lpstr>
      <vt:lpstr>С № 1 (2021)</vt:lpstr>
      <vt:lpstr>С № 1 (2022)</vt:lpstr>
      <vt:lpstr>С № 2</vt:lpstr>
      <vt:lpstr>С № 3</vt:lpstr>
      <vt:lpstr>С № 4</vt:lpstr>
      <vt:lpstr>С № 5 (2020)</vt:lpstr>
      <vt:lpstr>С № 5 (2021)</vt:lpstr>
      <vt:lpstr>С № 5 (2022)</vt:lpstr>
      <vt:lpstr>С № 6</vt:lpstr>
      <vt:lpstr>С № 7</vt:lpstr>
      <vt:lpstr>С № 8</vt:lpstr>
      <vt:lpstr>С № 9</vt:lpstr>
      <vt:lpstr>С № 10</vt:lpstr>
      <vt:lpstr>С № 11.1</vt:lpstr>
      <vt:lpstr>С № 11.2</vt:lpstr>
      <vt:lpstr>С № 11.3</vt:lpstr>
      <vt:lpstr>С № 12</vt:lpstr>
      <vt:lpstr>С № 13</vt:lpstr>
      <vt:lpstr>С № 14</vt:lpstr>
      <vt:lpstr>Г № 15</vt:lpstr>
      <vt:lpstr>Г № 16</vt:lpstr>
      <vt:lpstr>Ф №18</vt:lpstr>
      <vt:lpstr>Ф № 19</vt:lpstr>
      <vt:lpstr>Ф № 18</vt:lpstr>
      <vt:lpstr>Ф №19</vt:lpstr>
      <vt:lpstr>№ 20</vt:lpstr>
      <vt:lpstr>№ 21</vt:lpstr>
      <vt:lpstr>№ 22</vt:lpstr>
      <vt:lpstr>Лист1</vt:lpstr>
      <vt:lpstr>'С № 1 (2020)'!Заголовки_для_печати</vt:lpstr>
      <vt:lpstr>'С № 1 (2021)'!Заголовки_для_печати</vt:lpstr>
      <vt:lpstr>'С № 1 (2022)'!Заголовки_для_печати</vt:lpstr>
      <vt:lpstr>'С № 11.1'!Заголовки_для_печати</vt:lpstr>
      <vt:lpstr>'С № 11.2'!Заголовки_для_печати</vt:lpstr>
      <vt:lpstr>'С № 11.3'!Заголовки_для_печати</vt:lpstr>
      <vt:lpstr>'№ 20'!Область_печати</vt:lpstr>
      <vt:lpstr>'№ 21'!Область_печати</vt:lpstr>
      <vt:lpstr>'№ 22'!Область_печати</vt:lpstr>
      <vt:lpstr>'Г № 15'!Область_печати</vt:lpstr>
      <vt:lpstr>'Г № 16'!Область_печати</vt:lpstr>
      <vt:lpstr>'С № 1 (2020)'!Область_печати</vt:lpstr>
      <vt:lpstr>'С № 1 (2021)'!Область_печати</vt:lpstr>
      <vt:lpstr>'С № 1 (2022)'!Область_печати</vt:lpstr>
      <vt:lpstr>'С № 10'!Область_печати</vt:lpstr>
      <vt:lpstr>'С № 11.1'!Область_печати</vt:lpstr>
      <vt:lpstr>'С № 11.2'!Область_печати</vt:lpstr>
      <vt:lpstr>'С № 11.3'!Область_печати</vt:lpstr>
      <vt:lpstr>'С № 12'!Область_печати</vt:lpstr>
      <vt:lpstr>'С № 13'!Область_печати</vt:lpstr>
      <vt:lpstr>'С № 14'!Область_печати</vt:lpstr>
      <vt:lpstr>'С № 2'!Область_печати</vt:lpstr>
      <vt:lpstr>'С № 3'!Область_печати</vt:lpstr>
      <vt:lpstr>'С № 4'!Область_печати</vt:lpstr>
      <vt:lpstr>'С № 5 (2020)'!Область_печати</vt:lpstr>
      <vt:lpstr>'С № 5 (2022)'!Область_печати</vt:lpstr>
      <vt:lpstr>'С № 7'!Область_печати</vt:lpstr>
      <vt:lpstr>'С № 8'!Область_печати</vt:lpstr>
      <vt:lpstr>'С №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Кравцова Елена Алексеевна</dc:creator>
  <cp:lastModifiedBy>Ильшат А. Багаутдинов</cp:lastModifiedBy>
  <cp:lastPrinted>2020-06-17T05:27:15Z</cp:lastPrinted>
  <dcterms:created xsi:type="dcterms:W3CDTF">2019-04-22T12:22:42Z</dcterms:created>
  <dcterms:modified xsi:type="dcterms:W3CDTF">2020-10-07T06:45:36Z</dcterms:modified>
</cp:coreProperties>
</file>